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\\homer.uit.no\aaa024\My Documents\Septentrio\Santos sin bok\1708 - with license\"/>
    </mc:Choice>
  </mc:AlternateContent>
  <bookViews>
    <workbookView xWindow="0" yWindow="0" windowWidth="21570" windowHeight="9510"/>
  </bookViews>
  <sheets>
    <sheet name="Outline" sheetId="7" r:id="rId1"/>
    <sheet name="Intro" sheetId="4" r:id="rId2"/>
    <sheet name="Input" sheetId="2" r:id="rId3"/>
    <sheet name="License &amp; Reference" sheetId="8" r:id="rId4"/>
    <sheet name="ev_HiddenInfo" sheetId="6" state="veryHidden" r:id="rId5"/>
    <sheet name="Motor" sheetId="1" state="hidden" r:id="rId6"/>
    <sheet name="Solutions" sheetId="3" state="hidden" r:id="rId7"/>
  </sheets>
  <functionGroups builtInGroupCount="18"/>
  <definedNames>
    <definedName name="anscount" hidden="1">1</definedName>
    <definedName name="limcount" hidden="1">1</definedName>
    <definedName name="sencount" hidden="1">1</definedName>
    <definedName name="solver_adj" localSheetId="2" hidden="1">Input!$C$6:$G$6</definedName>
    <definedName name="solver_adj" localSheetId="5" hidden="1">Motor!$C$2:$G$2</definedName>
    <definedName name="solver_cvg" localSheetId="2" hidden="1">0.001</definedName>
    <definedName name="solver_cvg" localSheetId="5" hidden="1">0.001</definedName>
    <definedName name="solver_drv" localSheetId="2" hidden="1">1</definedName>
    <definedName name="solver_drv" localSheetId="5" hidden="1">1</definedName>
    <definedName name="solver_est" localSheetId="2" hidden="1">1</definedName>
    <definedName name="solver_est" localSheetId="5" hidden="1">0</definedName>
    <definedName name="solver_itr" localSheetId="2" hidden="1">100</definedName>
    <definedName name="solver_itr" localSheetId="5" hidden="1">30</definedName>
    <definedName name="solver_lhs1" localSheetId="2" hidden="1">Input!$H$11</definedName>
    <definedName name="solver_lhs1" localSheetId="5" hidden="1">Motor!$E$1</definedName>
    <definedName name="solver_lin" localSheetId="2" hidden="1">2</definedName>
    <definedName name="solver_lin" localSheetId="5" hidden="1">2</definedName>
    <definedName name="solver_neg" localSheetId="2" hidden="1">1</definedName>
    <definedName name="solver_neg" localSheetId="5" hidden="1">1</definedName>
    <definedName name="solver_num" localSheetId="2" hidden="1">0</definedName>
    <definedName name="solver_num" localSheetId="5" hidden="1">0</definedName>
    <definedName name="solver_nwt" localSheetId="2" hidden="1">0</definedName>
    <definedName name="solver_nwt" localSheetId="5" hidden="1">1</definedName>
    <definedName name="solver_opt" localSheetId="2" hidden="1">Input!$H$13</definedName>
    <definedName name="solver_opt" localSheetId="5" hidden="1">Motor!$F$1</definedName>
    <definedName name="solver_pre" localSheetId="2" hidden="1">0.000001</definedName>
    <definedName name="solver_pre" localSheetId="5" hidden="1">0.0001</definedName>
    <definedName name="solver_rel1" localSheetId="2" hidden="1">1</definedName>
    <definedName name="solver_rel1" localSheetId="5" hidden="1">1</definedName>
    <definedName name="solver_rhs1" localSheetId="2" hidden="1">0</definedName>
    <definedName name="solver_rhs1" localSheetId="5" hidden="1">0.1</definedName>
    <definedName name="solver_scl" localSheetId="2" hidden="1">1</definedName>
    <definedName name="solver_scl" localSheetId="5" hidden="1">1</definedName>
    <definedName name="solver_sho" localSheetId="2" hidden="1">1</definedName>
    <definedName name="solver_sho" localSheetId="5" hidden="1">2</definedName>
    <definedName name="solver_tim" localSheetId="2" hidden="1">100</definedName>
    <definedName name="solver_tim" localSheetId="5" hidden="1">1000</definedName>
    <definedName name="solver_tol" localSheetId="2" hidden="1">0.05</definedName>
    <definedName name="solver_tol" localSheetId="5" hidden="1">0.05</definedName>
    <definedName name="solver_typ" localSheetId="2" hidden="1">1</definedName>
    <definedName name="solver_typ" localSheetId="5" hidden="1">1</definedName>
    <definedName name="solver_val" localSheetId="2" hidden="1">0</definedName>
    <definedName name="solver_val" localSheetId="5" hidden="1">0</definedName>
  </definedNames>
  <calcPr calcId="152511"/>
</workbook>
</file>

<file path=xl/calcChain.xml><?xml version="1.0" encoding="utf-8"?>
<calcChain xmlns="http://schemas.openxmlformats.org/spreadsheetml/2006/main">
  <c r="H20" i="6" l="1"/>
  <c r="H19" i="6"/>
  <c r="H18" i="6"/>
  <c r="H17" i="6"/>
  <c r="H16" i="6"/>
  <c r="C2" i="1"/>
  <c r="C13" i="1" s="1"/>
  <c r="D2" i="1"/>
  <c r="D13" i="1" s="1"/>
  <c r="E2" i="1"/>
  <c r="F2" i="1"/>
  <c r="F13" i="1" s="1"/>
  <c r="G2" i="1"/>
  <c r="C7" i="1"/>
  <c r="AG34" i="1"/>
  <c r="D7" i="1"/>
  <c r="AH34" i="1" s="1"/>
  <c r="E7" i="1"/>
  <c r="AI34" i="1"/>
  <c r="F7" i="1"/>
  <c r="AJ34" i="1" s="1"/>
  <c r="G7" i="1"/>
  <c r="AK34" i="1"/>
  <c r="H29" i="1"/>
  <c r="G25" i="1"/>
  <c r="S34" i="1" s="1" a="1"/>
  <c r="G10" i="1"/>
  <c r="G11" i="1" s="1"/>
  <c r="G12" i="1" s="1"/>
  <c r="O34" i="1" a="1"/>
  <c r="D25" i="1"/>
  <c r="P34" i="1" s="1" a="1"/>
  <c r="E25" i="1"/>
  <c r="F25" i="1"/>
  <c r="R34" i="1" a="1"/>
  <c r="R34" i="1" s="1"/>
  <c r="AC34" i="1" s="1"/>
  <c r="AD34" i="1"/>
  <c r="D10" i="1"/>
  <c r="F10" i="1"/>
  <c r="F11" i="1" s="1"/>
  <c r="F12" i="1" s="1"/>
  <c r="E10" i="1"/>
  <c r="C10" i="1"/>
  <c r="C11" i="1" s="1"/>
  <c r="D11" i="1"/>
  <c r="D12" i="1"/>
  <c r="E11" i="1"/>
  <c r="E12" i="1"/>
  <c r="C12" i="1"/>
  <c r="P34" i="1"/>
  <c r="AA34" i="1" s="1"/>
  <c r="S34" i="1"/>
  <c r="O34" i="1"/>
  <c r="Z34" i="1" s="1"/>
  <c r="H26" i="1"/>
  <c r="H27" i="1"/>
  <c r="H28" i="1"/>
  <c r="T34" i="1"/>
  <c r="U34" i="1"/>
  <c r="W34" i="1"/>
  <c r="AX34" i="1" l="1"/>
  <c r="AY35" i="1"/>
  <c r="BA34" i="1"/>
  <c r="AY34" i="1"/>
  <c r="AS34" i="1"/>
  <c r="AP34" i="1"/>
  <c r="AQ34" i="1"/>
  <c r="Q34" i="1" a="1"/>
  <c r="Q34" i="1" s="1"/>
  <c r="AB34" i="1" s="1"/>
  <c r="H25" i="1"/>
  <c r="J34" i="1" s="1" a="1"/>
  <c r="G13" i="1"/>
  <c r="AM34" i="1"/>
  <c r="AL34" i="1"/>
  <c r="E13" i="1"/>
  <c r="F35" i="1"/>
  <c r="X34" i="1"/>
  <c r="W35" i="1"/>
  <c r="D35" i="1"/>
  <c r="C35" i="1"/>
  <c r="T35" i="1"/>
  <c r="V34" i="1"/>
  <c r="AH35" i="1" l="1"/>
  <c r="AJ35" i="1"/>
  <c r="AG35" i="1"/>
  <c r="AP35" i="1"/>
  <c r="AX35" i="1"/>
  <c r="BA35" i="1"/>
  <c r="AS35" i="1"/>
  <c r="BB35" i="1"/>
  <c r="BB34" i="1"/>
  <c r="AZ35" i="1"/>
  <c r="AZ34" i="1"/>
  <c r="AT34" i="1"/>
  <c r="AR34" i="1"/>
  <c r="M34" i="1"/>
  <c r="N34" i="1"/>
  <c r="L34" i="1"/>
  <c r="K34" i="1"/>
  <c r="J34" i="1"/>
  <c r="BF34" i="1"/>
  <c r="BE34" i="1"/>
  <c r="BH34" i="1"/>
  <c r="U35" i="1"/>
  <c r="G35" i="1"/>
  <c r="E35" i="1"/>
  <c r="AQ35" i="1" l="1"/>
  <c r="BF35" i="1" s="1"/>
  <c r="Q35" i="1" a="1"/>
  <c r="Q35" i="1" s="1"/>
  <c r="AB35" i="1" s="1"/>
  <c r="S35" i="1" a="1"/>
  <c r="S35" i="1" s="1"/>
  <c r="AD35" i="1" s="1"/>
  <c r="AI35" i="1"/>
  <c r="AL35" i="1" s="1"/>
  <c r="J35" i="1" a="1"/>
  <c r="K35" i="1" s="1"/>
  <c r="R35" i="1" a="1"/>
  <c r="R35" i="1" s="1"/>
  <c r="AC35" i="1" s="1"/>
  <c r="P35" i="1" a="1"/>
  <c r="P35" i="1" s="1"/>
  <c r="AA35" i="1" s="1"/>
  <c r="O35" i="1" a="1"/>
  <c r="O35" i="1" s="1"/>
  <c r="Z35" i="1" s="1"/>
  <c r="AK35" i="1"/>
  <c r="BE35" i="1"/>
  <c r="BH35" i="1"/>
  <c r="BI34" i="1"/>
  <c r="BC35" i="1"/>
  <c r="BC34" i="1"/>
  <c r="AU34" i="1"/>
  <c r="AM35" i="1"/>
  <c r="BG34" i="1"/>
  <c r="X35" i="1"/>
  <c r="D36" i="1"/>
  <c r="V35" i="1"/>
  <c r="J35" i="1" l="1"/>
  <c r="AT35" i="1"/>
  <c r="BI35" i="1" s="1"/>
  <c r="AR35" i="1"/>
  <c r="N35" i="1"/>
  <c r="M35" i="1"/>
  <c r="L35" i="1"/>
  <c r="BJ34" i="1"/>
  <c r="BA36" i="1"/>
  <c r="AY36" i="1"/>
  <c r="BB36" i="1"/>
  <c r="AZ36" i="1"/>
  <c r="AX36" i="1"/>
  <c r="AH36" i="1"/>
  <c r="C36" i="1"/>
  <c r="T36" i="1"/>
  <c r="G36" i="1"/>
  <c r="X36" i="1" s="1"/>
  <c r="U36" i="1"/>
  <c r="E36" i="1"/>
  <c r="V36" i="1" s="1"/>
  <c r="F36" i="1"/>
  <c r="AG36" i="1" l="1"/>
  <c r="AR36" i="1"/>
  <c r="AT36" i="1"/>
  <c r="BI36" i="1" s="1"/>
  <c r="J36" i="1" a="1"/>
  <c r="L36" i="1" s="1"/>
  <c r="AI36" i="1"/>
  <c r="O36" i="1" a="1"/>
  <c r="O36" i="1" s="1"/>
  <c r="Z36" i="1" s="1"/>
  <c r="S36" i="1" a="1"/>
  <c r="S36" i="1" s="1"/>
  <c r="AD36" i="1" s="1"/>
  <c r="R36" i="1" a="1"/>
  <c r="R36" i="1" s="1"/>
  <c r="AC36" i="1" s="1"/>
  <c r="P36" i="1" a="1"/>
  <c r="P36" i="1" s="1"/>
  <c r="AA36" i="1" s="1"/>
  <c r="Q36" i="1" a="1"/>
  <c r="Q36" i="1" s="1"/>
  <c r="AB36" i="1" s="1"/>
  <c r="AQ36" i="1"/>
  <c r="BF36" i="1" s="1"/>
  <c r="AJ36" i="1"/>
  <c r="AK36" i="1"/>
  <c r="AP36" i="1"/>
  <c r="BE36" i="1" s="1"/>
  <c r="AU35" i="1"/>
  <c r="BG35" i="1"/>
  <c r="BJ35" i="1" s="1"/>
  <c r="BC36" i="1"/>
  <c r="BG36" i="1"/>
  <c r="E37" i="1"/>
  <c r="W36" i="1"/>
  <c r="AM36" i="1" l="1"/>
  <c r="AL36" i="1"/>
  <c r="M36" i="1"/>
  <c r="J36" i="1"/>
  <c r="K36" i="1"/>
  <c r="N36" i="1"/>
  <c r="AS36" i="1"/>
  <c r="BA37" i="1"/>
  <c r="AY37" i="1"/>
  <c r="BB37" i="1"/>
  <c r="AZ37" i="1"/>
  <c r="AX37" i="1"/>
  <c r="AI37" i="1"/>
  <c r="F37" i="1"/>
  <c r="C37" i="1"/>
  <c r="G37" i="1"/>
  <c r="D37" i="1"/>
  <c r="X37" i="1"/>
  <c r="V37" i="1"/>
  <c r="T37" i="1"/>
  <c r="U37" i="1"/>
  <c r="W37" i="1"/>
  <c r="AH37" i="1" l="1"/>
  <c r="AK37" i="1"/>
  <c r="S37" i="1" a="1"/>
  <c r="S37" i="1" s="1"/>
  <c r="AD37" i="1" s="1"/>
  <c r="R37" i="1" a="1"/>
  <c r="R37" i="1" s="1"/>
  <c r="AC37" i="1" s="1"/>
  <c r="Q37" i="1" a="1"/>
  <c r="Q37" i="1" s="1"/>
  <c r="AB37" i="1" s="1"/>
  <c r="O37" i="1" a="1"/>
  <c r="O37" i="1" s="1"/>
  <c r="Z37" i="1" s="1"/>
  <c r="AG37" i="1"/>
  <c r="AL37" i="1" s="1"/>
  <c r="J37" i="1" a="1"/>
  <c r="K37" i="1" s="1"/>
  <c r="P37" i="1" a="1"/>
  <c r="P37" i="1" s="1"/>
  <c r="AA37" i="1" s="1"/>
  <c r="AJ37" i="1"/>
  <c r="AR37" i="1"/>
  <c r="BG37" i="1" s="1"/>
  <c r="AS37" i="1"/>
  <c r="BH37" i="1" s="1"/>
  <c r="AP37" i="1"/>
  <c r="BE37" i="1" s="1"/>
  <c r="AQ37" i="1"/>
  <c r="BF37" i="1" s="1"/>
  <c r="AT37" i="1"/>
  <c r="AU36" i="1"/>
  <c r="BH36" i="1"/>
  <c r="BJ36" i="1" s="1"/>
  <c r="BC37" i="1"/>
  <c r="BI37" i="1"/>
  <c r="D38" i="1"/>
  <c r="M37" i="1" l="1"/>
  <c r="J37" i="1"/>
  <c r="N37" i="1"/>
  <c r="L37" i="1"/>
  <c r="AM37" i="1"/>
  <c r="AU37" i="1"/>
  <c r="BB38" i="1"/>
  <c r="BA38" i="1"/>
  <c r="AY38" i="1"/>
  <c r="AZ38" i="1"/>
  <c r="AX38" i="1"/>
  <c r="AH38" i="1"/>
  <c r="BJ37" i="1"/>
  <c r="F38" i="1"/>
  <c r="C38" i="1"/>
  <c r="G38" i="1"/>
  <c r="E38" i="1"/>
  <c r="V38" i="1"/>
  <c r="U38" i="1"/>
  <c r="W38" i="1"/>
  <c r="T38" i="1"/>
  <c r="X38" i="1"/>
  <c r="AT38" i="1" l="1"/>
  <c r="AP38" i="1"/>
  <c r="BE38" i="1" s="1"/>
  <c r="AI38" i="1"/>
  <c r="AK38" i="1"/>
  <c r="O38" i="1" a="1"/>
  <c r="O38" i="1" s="1"/>
  <c r="Z38" i="1" s="1"/>
  <c r="R38" i="1" a="1"/>
  <c r="R38" i="1" s="1"/>
  <c r="AC38" i="1" s="1"/>
  <c r="S38" i="1" a="1"/>
  <c r="S38" i="1" s="1"/>
  <c r="AD38" i="1" s="1"/>
  <c r="AG38" i="1"/>
  <c r="AM38" i="1" s="1"/>
  <c r="P38" i="1" a="1"/>
  <c r="P38" i="1" s="1"/>
  <c r="AA38" i="1" s="1"/>
  <c r="J38" i="1" a="1"/>
  <c r="Q38" i="1" a="1"/>
  <c r="Q38" i="1" s="1"/>
  <c r="AB38" i="1" s="1"/>
  <c r="AJ38" i="1"/>
  <c r="AS38" i="1"/>
  <c r="BH38" i="1" s="1"/>
  <c r="AR38" i="1"/>
  <c r="BG38" i="1" s="1"/>
  <c r="AQ38" i="1"/>
  <c r="BF38" i="1" s="1"/>
  <c r="BC38" i="1"/>
  <c r="BI38" i="1"/>
  <c r="N38" i="1"/>
  <c r="J38" i="1"/>
  <c r="L38" i="1"/>
  <c r="K38" i="1"/>
  <c r="M38" i="1"/>
  <c r="E39" i="1"/>
  <c r="D39" i="1"/>
  <c r="G39" i="1"/>
  <c r="V39" i="1"/>
  <c r="F39" i="1"/>
  <c r="W39" i="1"/>
  <c r="C39" i="1"/>
  <c r="T39" i="1" s="1"/>
  <c r="X39" i="1"/>
  <c r="U39" i="1"/>
  <c r="AL38" i="1" l="1"/>
  <c r="AU38" i="1"/>
  <c r="AY39" i="1"/>
  <c r="BA39" i="1"/>
  <c r="BB39" i="1"/>
  <c r="AZ39" i="1"/>
  <c r="AX39" i="1"/>
  <c r="AR39" i="1"/>
  <c r="AP39" i="1"/>
  <c r="AQ39" i="1"/>
  <c r="AS39" i="1"/>
  <c r="AT39" i="1"/>
  <c r="AI39" i="1"/>
  <c r="Q39" i="1" a="1"/>
  <c r="Q39" i="1" s="1"/>
  <c r="AB39" i="1" s="1"/>
  <c r="P39" i="1" a="1"/>
  <c r="P39" i="1" s="1"/>
  <c r="AA39" i="1" s="1"/>
  <c r="S39" i="1" a="1"/>
  <c r="S39" i="1" s="1"/>
  <c r="AD39" i="1" s="1"/>
  <c r="O39" i="1" a="1"/>
  <c r="O39" i="1" s="1"/>
  <c r="Z39" i="1" s="1"/>
  <c r="R39" i="1" a="1"/>
  <c r="R39" i="1" s="1"/>
  <c r="AC39" i="1" s="1"/>
  <c r="AG39" i="1"/>
  <c r="J39" i="1" a="1"/>
  <c r="AH39" i="1"/>
  <c r="AJ39" i="1"/>
  <c r="AK39" i="1"/>
  <c r="BJ38" i="1"/>
  <c r="BC39" i="1" l="1"/>
  <c r="N39" i="1"/>
  <c r="M39" i="1"/>
  <c r="L39" i="1"/>
  <c r="J39" i="1"/>
  <c r="K39" i="1"/>
  <c r="BH39" i="1"/>
  <c r="AU39" i="1"/>
  <c r="BE39" i="1"/>
  <c r="AM39" i="1"/>
  <c r="AL39" i="1"/>
  <c r="BI39" i="1"/>
  <c r="BF39" i="1"/>
  <c r="BG39" i="1"/>
  <c r="G40" i="1"/>
  <c r="C40" i="1"/>
  <c r="X40" i="1"/>
  <c r="F40" i="1"/>
  <c r="W40" i="1" s="1"/>
  <c r="T40" i="1"/>
  <c r="E40" i="1"/>
  <c r="D40" i="1"/>
  <c r="U40" i="1" s="1"/>
  <c r="BA40" i="1" l="1"/>
  <c r="AY40" i="1"/>
  <c r="BB40" i="1"/>
  <c r="AZ40" i="1"/>
  <c r="AX40" i="1"/>
  <c r="AP40" i="1"/>
  <c r="AS40" i="1"/>
  <c r="AQ40" i="1"/>
  <c r="AT40" i="1"/>
  <c r="O40" i="1" a="1"/>
  <c r="O40" i="1" s="1"/>
  <c r="Z40" i="1" s="1"/>
  <c r="R40" i="1" a="1"/>
  <c r="R40" i="1" s="1"/>
  <c r="AC40" i="1" s="1"/>
  <c r="AG40" i="1"/>
  <c r="S40" i="1" a="1"/>
  <c r="S40" i="1" s="1"/>
  <c r="AD40" i="1" s="1"/>
  <c r="P40" i="1" a="1"/>
  <c r="P40" i="1" s="1"/>
  <c r="AA40" i="1" s="1"/>
  <c r="Q40" i="1" a="1"/>
  <c r="Q40" i="1" s="1"/>
  <c r="AB40" i="1" s="1"/>
  <c r="J40" i="1" a="1"/>
  <c r="AI40" i="1"/>
  <c r="AJ40" i="1"/>
  <c r="AH40" i="1"/>
  <c r="AK40" i="1"/>
  <c r="BJ39" i="1"/>
  <c r="V40" i="1"/>
  <c r="AR40" i="1" l="1"/>
  <c r="BG40" i="1" s="1"/>
  <c r="BC40" i="1"/>
  <c r="BF40" i="1"/>
  <c r="J40" i="1"/>
  <c r="L40" i="1"/>
  <c r="M40" i="1"/>
  <c r="K40" i="1"/>
  <c r="N40" i="1"/>
  <c r="AM40" i="1"/>
  <c r="AL40" i="1"/>
  <c r="BI40" i="1"/>
  <c r="BH40" i="1"/>
  <c r="BE40" i="1"/>
  <c r="AU40" i="1"/>
  <c r="F41" i="1"/>
  <c r="C41" i="1"/>
  <c r="D41" i="1"/>
  <c r="G41" i="1"/>
  <c r="E41" i="1"/>
  <c r="V41" i="1" s="1"/>
  <c r="AY41" i="1" l="1"/>
  <c r="BB41" i="1"/>
  <c r="BA41" i="1"/>
  <c r="AZ41" i="1"/>
  <c r="AX41" i="1"/>
  <c r="AR41" i="1"/>
  <c r="BG41" i="1" s="1"/>
  <c r="P41" i="1" a="1"/>
  <c r="P41" i="1" s="1"/>
  <c r="AA41" i="1" s="1"/>
  <c r="R41" i="1" a="1"/>
  <c r="R41" i="1" s="1"/>
  <c r="AC41" i="1" s="1"/>
  <c r="AG41" i="1"/>
  <c r="S41" i="1" a="1"/>
  <c r="S41" i="1" s="1"/>
  <c r="AD41" i="1" s="1"/>
  <c r="O41" i="1" a="1"/>
  <c r="O41" i="1" s="1"/>
  <c r="Z41" i="1" s="1"/>
  <c r="Q41" i="1" a="1"/>
  <c r="Q41" i="1" s="1"/>
  <c r="AB41" i="1" s="1"/>
  <c r="J41" i="1" a="1"/>
  <c r="AH41" i="1"/>
  <c r="AI41" i="1"/>
  <c r="AK41" i="1"/>
  <c r="AJ41" i="1"/>
  <c r="BJ40" i="1"/>
  <c r="T41" i="1"/>
  <c r="X41" i="1"/>
  <c r="U41" i="1"/>
  <c r="W41" i="1"/>
  <c r="AP41" i="1" l="1"/>
  <c r="BE41" i="1" s="1"/>
  <c r="AQ41" i="1"/>
  <c r="BF41" i="1" s="1"/>
  <c r="AS41" i="1"/>
  <c r="AT41" i="1"/>
  <c r="BI41" i="1"/>
  <c r="BC41" i="1"/>
  <c r="M41" i="1"/>
  <c r="J41" i="1"/>
  <c r="L41" i="1"/>
  <c r="K41" i="1"/>
  <c r="N41" i="1"/>
  <c r="AM41" i="1"/>
  <c r="AL41" i="1"/>
  <c r="D42" i="1"/>
  <c r="U42" i="1"/>
  <c r="G42" i="1"/>
  <c r="E42" i="1"/>
  <c r="V42" i="1"/>
  <c r="C42" i="1"/>
  <c r="F42" i="1"/>
  <c r="W42" i="1" s="1"/>
  <c r="AU41" i="1" l="1"/>
  <c r="BH41" i="1"/>
  <c r="BJ41" i="1"/>
  <c r="AY42" i="1"/>
  <c r="BB42" i="1"/>
  <c r="BA42" i="1"/>
  <c r="AZ42" i="1"/>
  <c r="AX42" i="1"/>
  <c r="AR42" i="1"/>
  <c r="AQ42" i="1"/>
  <c r="AS42" i="1"/>
  <c r="AI42" i="1"/>
  <c r="S42" i="1" a="1"/>
  <c r="S42" i="1" s="1"/>
  <c r="AD42" i="1" s="1"/>
  <c r="R42" i="1" a="1"/>
  <c r="R42" i="1" s="1"/>
  <c r="AC42" i="1" s="1"/>
  <c r="O42" i="1" a="1"/>
  <c r="O42" i="1" s="1"/>
  <c r="Z42" i="1" s="1"/>
  <c r="AG42" i="1"/>
  <c r="Q42" i="1" a="1"/>
  <c r="Q42" i="1" s="1"/>
  <c r="AB42" i="1" s="1"/>
  <c r="P42" i="1" a="1"/>
  <c r="P42" i="1" s="1"/>
  <c r="AA42" i="1" s="1"/>
  <c r="J42" i="1" a="1"/>
  <c r="AH42" i="1"/>
  <c r="AK42" i="1"/>
  <c r="AJ42" i="1"/>
  <c r="T42" i="1"/>
  <c r="X42" i="1"/>
  <c r="AT42" i="1" l="1"/>
  <c r="BI42" i="1" s="1"/>
  <c r="AP42" i="1"/>
  <c r="BE42" i="1" s="1"/>
  <c r="BF42" i="1"/>
  <c r="BH42" i="1"/>
  <c r="BC42" i="1"/>
  <c r="BG42" i="1"/>
  <c r="AM42" i="1"/>
  <c r="AL42" i="1"/>
  <c r="N42" i="1"/>
  <c r="L42" i="1"/>
  <c r="J42" i="1"/>
  <c r="M42" i="1"/>
  <c r="K42" i="1"/>
  <c r="C43" i="1"/>
  <c r="T43" i="1" s="1"/>
  <c r="D43" i="1"/>
  <c r="G43" i="1"/>
  <c r="E43" i="1"/>
  <c r="V43" i="1" s="1"/>
  <c r="F43" i="1"/>
  <c r="AU42" i="1" l="1"/>
  <c r="BA43" i="1"/>
  <c r="AY43" i="1"/>
  <c r="BB43" i="1"/>
  <c r="BJ42" i="1"/>
  <c r="AZ43" i="1"/>
  <c r="AX43" i="1"/>
  <c r="AP43" i="1"/>
  <c r="AR43" i="1"/>
  <c r="BG43" i="1" s="1"/>
  <c r="AJ43" i="1"/>
  <c r="Q43" i="1" a="1"/>
  <c r="Q43" i="1" s="1"/>
  <c r="AB43" i="1" s="1"/>
  <c r="S43" i="1" a="1"/>
  <c r="S43" i="1" s="1"/>
  <c r="AD43" i="1" s="1"/>
  <c r="R43" i="1" a="1"/>
  <c r="R43" i="1" s="1"/>
  <c r="AC43" i="1" s="1"/>
  <c r="P43" i="1" a="1"/>
  <c r="P43" i="1" s="1"/>
  <c r="AA43" i="1" s="1"/>
  <c r="O43" i="1" a="1"/>
  <c r="O43" i="1" s="1"/>
  <c r="Z43" i="1" s="1"/>
  <c r="AG43" i="1"/>
  <c r="J43" i="1" a="1"/>
  <c r="AI43" i="1"/>
  <c r="AH43" i="1"/>
  <c r="AK43" i="1"/>
  <c r="W43" i="1"/>
  <c r="X43" i="1"/>
  <c r="U43" i="1"/>
  <c r="AQ43" i="1" l="1"/>
  <c r="BF43" i="1" s="1"/>
  <c r="AT43" i="1"/>
  <c r="BI43" i="1" s="1"/>
  <c r="AS43" i="1"/>
  <c r="BH43" i="1" s="1"/>
  <c r="BC43" i="1"/>
  <c r="BE43" i="1"/>
  <c r="AM43" i="1"/>
  <c r="AL43" i="1"/>
  <c r="J43" i="1"/>
  <c r="N43" i="1"/>
  <c r="K43" i="1"/>
  <c r="M43" i="1"/>
  <c r="L43" i="1"/>
  <c r="D44" i="1"/>
  <c r="C44" i="1"/>
  <c r="G44" i="1"/>
  <c r="X44" i="1" s="1"/>
  <c r="F44" i="1"/>
  <c r="W44" i="1" s="1"/>
  <c r="E44" i="1"/>
  <c r="V44" i="1" s="1"/>
  <c r="AU43" i="1" l="1"/>
  <c r="BJ43" i="1"/>
  <c r="BA44" i="1"/>
  <c r="AY44" i="1"/>
  <c r="BB44" i="1"/>
  <c r="AZ44" i="1"/>
  <c r="AX44" i="1"/>
  <c r="AR44" i="1"/>
  <c r="AS44" i="1"/>
  <c r="AT44" i="1"/>
  <c r="AI44" i="1"/>
  <c r="P44" i="1" a="1"/>
  <c r="P44" i="1" s="1"/>
  <c r="AA44" i="1" s="1"/>
  <c r="Q44" i="1" a="1"/>
  <c r="Q44" i="1" s="1"/>
  <c r="AB44" i="1" s="1"/>
  <c r="O44" i="1" a="1"/>
  <c r="O44" i="1" s="1"/>
  <c r="Z44" i="1" s="1"/>
  <c r="AG44" i="1"/>
  <c r="S44" i="1" a="1"/>
  <c r="S44" i="1" s="1"/>
  <c r="AD44" i="1" s="1"/>
  <c r="R44" i="1" a="1"/>
  <c r="R44" i="1" s="1"/>
  <c r="AC44" i="1" s="1"/>
  <c r="J44" i="1" a="1"/>
  <c r="AJ44" i="1"/>
  <c r="AH44" i="1"/>
  <c r="AK44" i="1"/>
  <c r="U44" i="1"/>
  <c r="T44" i="1"/>
  <c r="AQ44" i="1" l="1"/>
  <c r="BF44" i="1" s="1"/>
  <c r="AP44" i="1"/>
  <c r="BE44" i="1" s="1"/>
  <c r="BI44" i="1"/>
  <c r="BH44" i="1"/>
  <c r="BC44" i="1"/>
  <c r="BG44" i="1"/>
  <c r="AL44" i="1"/>
  <c r="AM44" i="1"/>
  <c r="J44" i="1"/>
  <c r="N44" i="1"/>
  <c r="L44" i="1"/>
  <c r="K44" i="1"/>
  <c r="M44" i="1"/>
  <c r="F45" i="1"/>
  <c r="C45" i="1"/>
  <c r="W45" i="1"/>
  <c r="E45" i="1"/>
  <c r="D45" i="1"/>
  <c r="V45" i="1"/>
  <c r="G45" i="1"/>
  <c r="AU44" i="1" l="1"/>
  <c r="BB45" i="1"/>
  <c r="AY45" i="1"/>
  <c r="BA45" i="1"/>
  <c r="BJ44" i="1"/>
  <c r="AZ45" i="1"/>
  <c r="AX45" i="1"/>
  <c r="AR45" i="1"/>
  <c r="AS45" i="1"/>
  <c r="AK45" i="1"/>
  <c r="AH45" i="1"/>
  <c r="AI45" i="1"/>
  <c r="AJ45" i="1"/>
  <c r="O45" i="1" a="1"/>
  <c r="O45" i="1" s="1"/>
  <c r="Z45" i="1" s="1"/>
  <c r="AG45" i="1"/>
  <c r="P45" i="1" a="1"/>
  <c r="P45" i="1" s="1"/>
  <c r="AA45" i="1" s="1"/>
  <c r="S45" i="1" a="1"/>
  <c r="S45" i="1" s="1"/>
  <c r="AD45" i="1" s="1"/>
  <c r="R45" i="1" a="1"/>
  <c r="R45" i="1" s="1"/>
  <c r="AC45" i="1" s="1"/>
  <c r="Q45" i="1" a="1"/>
  <c r="Q45" i="1" s="1"/>
  <c r="AB45" i="1" s="1"/>
  <c r="J45" i="1" a="1"/>
  <c r="U45" i="1"/>
  <c r="T45" i="1"/>
  <c r="X45" i="1"/>
  <c r="BG45" i="1" l="1"/>
  <c r="AT45" i="1"/>
  <c r="AQ45" i="1"/>
  <c r="AP45" i="1"/>
  <c r="BE45" i="1" s="1"/>
  <c r="BF45" i="1"/>
  <c r="BH45" i="1"/>
  <c r="BC45" i="1"/>
  <c r="J45" i="1"/>
  <c r="L45" i="1"/>
  <c r="K45" i="1"/>
  <c r="M45" i="1"/>
  <c r="N45" i="1"/>
  <c r="AL45" i="1"/>
  <c r="AM45" i="1"/>
  <c r="F46" i="1"/>
  <c r="W46" i="1"/>
  <c r="E46" i="1"/>
  <c r="G46" i="1"/>
  <c r="C46" i="1"/>
  <c r="T46" i="1" s="1"/>
  <c r="D46" i="1"/>
  <c r="AU45" i="1" l="1"/>
  <c r="BI45" i="1"/>
  <c r="AY46" i="1"/>
  <c r="BA46" i="1"/>
  <c r="BB46" i="1"/>
  <c r="BJ45" i="1"/>
  <c r="AZ46" i="1"/>
  <c r="AX46" i="1"/>
  <c r="AS46" i="1"/>
  <c r="AP46" i="1"/>
  <c r="AH46" i="1"/>
  <c r="AJ46" i="1"/>
  <c r="AI46" i="1"/>
  <c r="AK46" i="1"/>
  <c r="R46" i="1" a="1"/>
  <c r="R46" i="1" s="1"/>
  <c r="AC46" i="1" s="1"/>
  <c r="Q46" i="1" a="1"/>
  <c r="Q46" i="1" s="1"/>
  <c r="AB46" i="1" s="1"/>
  <c r="S46" i="1" a="1"/>
  <c r="S46" i="1" s="1"/>
  <c r="AD46" i="1" s="1"/>
  <c r="AG46" i="1"/>
  <c r="O46" i="1" a="1"/>
  <c r="O46" i="1" s="1"/>
  <c r="Z46" i="1" s="1"/>
  <c r="P46" i="1" a="1"/>
  <c r="P46" i="1" s="1"/>
  <c r="AA46" i="1" s="1"/>
  <c r="J46" i="1" a="1"/>
  <c r="U46" i="1"/>
  <c r="V46" i="1"/>
  <c r="X46" i="1"/>
  <c r="AQ46" i="1" l="1"/>
  <c r="BF46" i="1" s="1"/>
  <c r="AR46" i="1"/>
  <c r="BG46" i="1" s="1"/>
  <c r="AT46" i="1"/>
  <c r="BI46" i="1" s="1"/>
  <c r="BH46" i="1"/>
  <c r="BC46" i="1"/>
  <c r="J46" i="1"/>
  <c r="K46" i="1"/>
  <c r="M46" i="1"/>
  <c r="N46" i="1"/>
  <c r="L46" i="1"/>
  <c r="AM46" i="1"/>
  <c r="AL46" i="1"/>
  <c r="BE46" i="1"/>
  <c r="E47" i="1"/>
  <c r="D47" i="1"/>
  <c r="C47" i="1"/>
  <c r="G47" i="1"/>
  <c r="F47" i="1"/>
  <c r="W47" i="1"/>
  <c r="AU46" i="1" l="1"/>
  <c r="BB47" i="1"/>
  <c r="BA47" i="1"/>
  <c r="AY47" i="1"/>
  <c r="BJ46" i="1"/>
  <c r="AZ47" i="1"/>
  <c r="AX47" i="1"/>
  <c r="AS47" i="1"/>
  <c r="AK47" i="1"/>
  <c r="AJ47" i="1"/>
  <c r="AH47" i="1"/>
  <c r="AI47" i="1"/>
  <c r="R47" i="1" a="1"/>
  <c r="R47" i="1" s="1"/>
  <c r="AC47" i="1" s="1"/>
  <c r="Q47" i="1" a="1"/>
  <c r="Q47" i="1" s="1"/>
  <c r="AB47" i="1" s="1"/>
  <c r="P47" i="1" a="1"/>
  <c r="P47" i="1" s="1"/>
  <c r="AA47" i="1" s="1"/>
  <c r="O47" i="1" a="1"/>
  <c r="O47" i="1" s="1"/>
  <c r="Z47" i="1" s="1"/>
  <c r="AG47" i="1"/>
  <c r="S47" i="1" a="1"/>
  <c r="S47" i="1" s="1"/>
  <c r="AD47" i="1" s="1"/>
  <c r="J47" i="1" a="1"/>
  <c r="U47" i="1"/>
  <c r="X47" i="1"/>
  <c r="V47" i="1"/>
  <c r="T47" i="1"/>
  <c r="AR47" i="1" l="1"/>
  <c r="BG47" i="1" s="1"/>
  <c r="AQ47" i="1"/>
  <c r="BF47" i="1" s="1"/>
  <c r="AP47" i="1"/>
  <c r="AT47" i="1"/>
  <c r="BI47" i="1" s="1"/>
  <c r="BH47" i="1"/>
  <c r="BC47" i="1"/>
  <c r="M47" i="1"/>
  <c r="J47" i="1"/>
  <c r="L47" i="1"/>
  <c r="N47" i="1"/>
  <c r="K47" i="1"/>
  <c r="AM47" i="1"/>
  <c r="AL47" i="1"/>
  <c r="F48" i="1"/>
  <c r="C48" i="1"/>
  <c r="T48" i="1" s="1"/>
  <c r="G48" i="1"/>
  <c r="D48" i="1"/>
  <c r="E48" i="1"/>
  <c r="AU47" i="1" l="1"/>
  <c r="BE47" i="1"/>
  <c r="BJ47" i="1" s="1"/>
  <c r="BB48" i="1"/>
  <c r="AY48" i="1"/>
  <c r="BA48" i="1"/>
  <c r="AZ48" i="1"/>
  <c r="AX48" i="1"/>
  <c r="AP48" i="1"/>
  <c r="AK48" i="1"/>
  <c r="AI48" i="1"/>
  <c r="P48" i="1" a="1"/>
  <c r="P48" i="1" s="1"/>
  <c r="AA48" i="1" s="1"/>
  <c r="R48" i="1" a="1"/>
  <c r="R48" i="1" s="1"/>
  <c r="AC48" i="1" s="1"/>
  <c r="Q48" i="1" a="1"/>
  <c r="Q48" i="1" s="1"/>
  <c r="AB48" i="1" s="1"/>
  <c r="S48" i="1" a="1"/>
  <c r="S48" i="1" s="1"/>
  <c r="AD48" i="1" s="1"/>
  <c r="AG48" i="1"/>
  <c r="O48" i="1" a="1"/>
  <c r="O48" i="1" s="1"/>
  <c r="Z48" i="1" s="1"/>
  <c r="J48" i="1" a="1"/>
  <c r="AH48" i="1"/>
  <c r="AJ48" i="1"/>
  <c r="W48" i="1"/>
  <c r="V48" i="1"/>
  <c r="X48" i="1"/>
  <c r="U48" i="1"/>
  <c r="AQ48" i="1" l="1"/>
  <c r="BF48" i="1" s="1"/>
  <c r="AR48" i="1"/>
  <c r="BG48" i="1" s="1"/>
  <c r="AT48" i="1"/>
  <c r="BI48" i="1" s="1"/>
  <c r="AS48" i="1"/>
  <c r="BH48" i="1" s="1"/>
  <c r="BC48" i="1"/>
  <c r="AL48" i="1"/>
  <c r="AM48" i="1"/>
  <c r="BE48" i="1"/>
  <c r="J48" i="1"/>
  <c r="M48" i="1"/>
  <c r="K48" i="1"/>
  <c r="L48" i="1"/>
  <c r="N48" i="1"/>
  <c r="E49" i="1"/>
  <c r="F49" i="1"/>
  <c r="W49" i="1" s="1"/>
  <c r="G49" i="1"/>
  <c r="D49" i="1"/>
  <c r="C49" i="1"/>
  <c r="AU48" i="1" l="1"/>
  <c r="BJ48" i="1"/>
  <c r="BA49" i="1"/>
  <c r="AY49" i="1"/>
  <c r="BB49" i="1"/>
  <c r="AZ49" i="1"/>
  <c r="AX49" i="1"/>
  <c r="AS49" i="1"/>
  <c r="AI49" i="1"/>
  <c r="AJ49" i="1"/>
  <c r="AH49" i="1"/>
  <c r="AK49" i="1"/>
  <c r="R49" i="1" a="1"/>
  <c r="R49" i="1" s="1"/>
  <c r="AC49" i="1" s="1"/>
  <c r="Q49" i="1" a="1"/>
  <c r="Q49" i="1" s="1"/>
  <c r="AB49" i="1" s="1"/>
  <c r="P49" i="1" a="1"/>
  <c r="P49" i="1" s="1"/>
  <c r="AA49" i="1" s="1"/>
  <c r="O49" i="1" a="1"/>
  <c r="O49" i="1" s="1"/>
  <c r="Z49" i="1" s="1"/>
  <c r="S49" i="1" a="1"/>
  <c r="S49" i="1" s="1"/>
  <c r="AD49" i="1" s="1"/>
  <c r="AG49" i="1"/>
  <c r="J49" i="1" a="1"/>
  <c r="T49" i="1"/>
  <c r="V49" i="1"/>
  <c r="X49" i="1"/>
  <c r="U49" i="1"/>
  <c r="AT49" i="1" l="1"/>
  <c r="BI49" i="1" s="1"/>
  <c r="AP49" i="1"/>
  <c r="BE49" i="1" s="1"/>
  <c r="AR49" i="1"/>
  <c r="BG49" i="1" s="1"/>
  <c r="AQ49" i="1"/>
  <c r="BF49" i="1" s="1"/>
  <c r="BH49" i="1"/>
  <c r="BC49" i="1"/>
  <c r="M49" i="1"/>
  <c r="N49" i="1"/>
  <c r="J49" i="1"/>
  <c r="K49" i="1"/>
  <c r="L49" i="1"/>
  <c r="AM49" i="1"/>
  <c r="AL49" i="1"/>
  <c r="E50" i="1"/>
  <c r="G50" i="1"/>
  <c r="C50" i="1"/>
  <c r="T50" i="1" s="1"/>
  <c r="D50" i="1"/>
  <c r="U50" i="1" s="1"/>
  <c r="F50" i="1"/>
  <c r="AU49" i="1" l="1"/>
  <c r="BB50" i="1"/>
  <c r="AY50" i="1"/>
  <c r="BA50" i="1"/>
  <c r="BJ49" i="1"/>
  <c r="AZ50" i="1"/>
  <c r="AX50" i="1"/>
  <c r="AQ50" i="1"/>
  <c r="AP50" i="1"/>
  <c r="AK50" i="1"/>
  <c r="AH50" i="1"/>
  <c r="P50" i="1" a="1"/>
  <c r="P50" i="1" s="1"/>
  <c r="AA50" i="1" s="1"/>
  <c r="R50" i="1" a="1"/>
  <c r="R50" i="1" s="1"/>
  <c r="AC50" i="1" s="1"/>
  <c r="Q50" i="1" a="1"/>
  <c r="Q50" i="1" s="1"/>
  <c r="AB50" i="1" s="1"/>
  <c r="S50" i="1" a="1"/>
  <c r="S50" i="1" s="1"/>
  <c r="AD50" i="1" s="1"/>
  <c r="AG50" i="1"/>
  <c r="O50" i="1" a="1"/>
  <c r="O50" i="1" s="1"/>
  <c r="Z50" i="1" s="1"/>
  <c r="J50" i="1" a="1"/>
  <c r="AI50" i="1"/>
  <c r="AJ50" i="1"/>
  <c r="W50" i="1"/>
  <c r="X50" i="1"/>
  <c r="V50" i="1"/>
  <c r="AR50" i="1" l="1"/>
  <c r="BG50" i="1" s="1"/>
  <c r="AT50" i="1"/>
  <c r="AS50" i="1"/>
  <c r="BH50" i="1" s="1"/>
  <c r="BF50" i="1"/>
  <c r="BC50" i="1"/>
  <c r="BE50" i="1"/>
  <c r="J50" i="1"/>
  <c r="L50" i="1"/>
  <c r="N50" i="1"/>
  <c r="K50" i="1"/>
  <c r="M50" i="1"/>
  <c r="AL50" i="1"/>
  <c r="AM50" i="1"/>
  <c r="D51" i="1"/>
  <c r="C51" i="1"/>
  <c r="E51" i="1"/>
  <c r="G51" i="1"/>
  <c r="F51" i="1"/>
  <c r="AU50" i="1" l="1"/>
  <c r="BI50" i="1"/>
  <c r="BA51" i="1"/>
  <c r="AY51" i="1"/>
  <c r="BB51" i="1"/>
  <c r="BJ50" i="1"/>
  <c r="AZ51" i="1"/>
  <c r="AX51" i="1"/>
  <c r="AI51" i="1"/>
  <c r="AJ51" i="1"/>
  <c r="R51" i="1" a="1"/>
  <c r="R51" i="1" s="1"/>
  <c r="AC51" i="1" s="1"/>
  <c r="Q51" i="1" a="1"/>
  <c r="Q51" i="1" s="1"/>
  <c r="AB51" i="1" s="1"/>
  <c r="O51" i="1" a="1"/>
  <c r="O51" i="1" s="1"/>
  <c r="Z51" i="1" s="1"/>
  <c r="P51" i="1" a="1"/>
  <c r="P51" i="1" s="1"/>
  <c r="AA51" i="1" s="1"/>
  <c r="S51" i="1" a="1"/>
  <c r="S51" i="1" s="1"/>
  <c r="AD51" i="1" s="1"/>
  <c r="AG51" i="1"/>
  <c r="J51" i="1" a="1"/>
  <c r="AH51" i="1"/>
  <c r="AK51" i="1"/>
  <c r="W51" i="1"/>
  <c r="U51" i="1"/>
  <c r="X51" i="1"/>
  <c r="V51" i="1"/>
  <c r="T51" i="1"/>
  <c r="AP51" i="1" l="1"/>
  <c r="BE51" i="1" s="1"/>
  <c r="AT51" i="1"/>
  <c r="BI51" i="1" s="1"/>
  <c r="AS51" i="1"/>
  <c r="BH51" i="1" s="1"/>
  <c r="AR51" i="1"/>
  <c r="BG51" i="1" s="1"/>
  <c r="AQ51" i="1"/>
  <c r="BF51" i="1" s="1"/>
  <c r="BC51" i="1"/>
  <c r="J51" i="1"/>
  <c r="L51" i="1"/>
  <c r="M51" i="1"/>
  <c r="K51" i="1"/>
  <c r="N51" i="1"/>
  <c r="AM51" i="1"/>
  <c r="AL51" i="1"/>
  <c r="E52" i="1"/>
  <c r="F52" i="1"/>
  <c r="C52" i="1"/>
  <c r="T52" i="1"/>
  <c r="G52" i="1"/>
  <c r="D52" i="1"/>
  <c r="U52" i="1" s="1"/>
  <c r="AU51" i="1" l="1"/>
  <c r="BA52" i="1"/>
  <c r="BB52" i="1"/>
  <c r="AY52" i="1"/>
  <c r="BJ51" i="1"/>
  <c r="AZ52" i="1"/>
  <c r="AX52" i="1"/>
  <c r="AP52" i="1"/>
  <c r="AQ52" i="1"/>
  <c r="R52" i="1" a="1"/>
  <c r="R52" i="1" s="1"/>
  <c r="AC52" i="1" s="1"/>
  <c r="Q52" i="1" a="1"/>
  <c r="Q52" i="1" s="1"/>
  <c r="AB52" i="1" s="1"/>
  <c r="O52" i="1" a="1"/>
  <c r="O52" i="1" s="1"/>
  <c r="Z52" i="1" s="1"/>
  <c r="P52" i="1" a="1"/>
  <c r="P52" i="1" s="1"/>
  <c r="AA52" i="1" s="1"/>
  <c r="AG52" i="1"/>
  <c r="S52" i="1" a="1"/>
  <c r="S52" i="1" s="1"/>
  <c r="AD52" i="1" s="1"/>
  <c r="J52" i="1" a="1"/>
  <c r="AJ52" i="1"/>
  <c r="AI52" i="1"/>
  <c r="AK52" i="1"/>
  <c r="AH52" i="1"/>
  <c r="W52" i="1"/>
  <c r="X52" i="1"/>
  <c r="V52" i="1"/>
  <c r="AS52" i="1" l="1"/>
  <c r="BH52" i="1" s="1"/>
  <c r="BF52" i="1"/>
  <c r="AR52" i="1"/>
  <c r="BG52" i="1" s="1"/>
  <c r="AT52" i="1"/>
  <c r="BI52" i="1" s="1"/>
  <c r="BC52" i="1"/>
  <c r="J52" i="1"/>
  <c r="L52" i="1"/>
  <c r="N52" i="1"/>
  <c r="K52" i="1"/>
  <c r="M52" i="1"/>
  <c r="AL52" i="1"/>
  <c r="AM52" i="1"/>
  <c r="BE52" i="1"/>
  <c r="D53" i="1"/>
  <c r="C53" i="1"/>
  <c r="T53" i="1" s="1"/>
  <c r="G53" i="1"/>
  <c r="E53" i="1"/>
  <c r="F53" i="1"/>
  <c r="W53" i="1" s="1"/>
  <c r="AU52" i="1" l="1"/>
  <c r="BJ52" i="1"/>
  <c r="BB53" i="1"/>
  <c r="AY53" i="1"/>
  <c r="BA53" i="1"/>
  <c r="AZ53" i="1"/>
  <c r="AX53" i="1"/>
  <c r="AS53" i="1"/>
  <c r="AP53" i="1"/>
  <c r="AK53" i="1"/>
  <c r="AI53" i="1"/>
  <c r="AH53" i="1"/>
  <c r="AJ53" i="1"/>
  <c r="R53" i="1" a="1"/>
  <c r="R53" i="1" s="1"/>
  <c r="AC53" i="1" s="1"/>
  <c r="Q53" i="1" a="1"/>
  <c r="Q53" i="1" s="1"/>
  <c r="AB53" i="1" s="1"/>
  <c r="O53" i="1" a="1"/>
  <c r="O53" i="1" s="1"/>
  <c r="Z53" i="1" s="1"/>
  <c r="P53" i="1" a="1"/>
  <c r="P53" i="1" s="1"/>
  <c r="AA53" i="1" s="1"/>
  <c r="S53" i="1" a="1"/>
  <c r="S53" i="1" s="1"/>
  <c r="AD53" i="1" s="1"/>
  <c r="AG53" i="1"/>
  <c r="J53" i="1" a="1"/>
  <c r="X53" i="1"/>
  <c r="U53" i="1"/>
  <c r="V53" i="1"/>
  <c r="AT53" i="1" l="1"/>
  <c r="BI53" i="1" s="1"/>
  <c r="AR53" i="1"/>
  <c r="BG53" i="1" s="1"/>
  <c r="AQ53" i="1"/>
  <c r="BF53" i="1" s="1"/>
  <c r="BH53" i="1"/>
  <c r="BC53" i="1"/>
  <c r="AL53" i="1"/>
  <c r="AM53" i="1"/>
  <c r="M53" i="1"/>
  <c r="N53" i="1"/>
  <c r="J53" i="1"/>
  <c r="K53" i="1"/>
  <c r="L53" i="1"/>
  <c r="BE53" i="1"/>
  <c r="D54" i="1"/>
  <c r="C54" i="1"/>
  <c r="E54" i="1"/>
  <c r="G54" i="1"/>
  <c r="F54" i="1"/>
  <c r="V54" i="1"/>
  <c r="AU53" i="1" l="1"/>
  <c r="BB54" i="1"/>
  <c r="BA54" i="1"/>
  <c r="AY54" i="1"/>
  <c r="BJ53" i="1"/>
  <c r="AZ54" i="1"/>
  <c r="AX54" i="1"/>
  <c r="AR54" i="1"/>
  <c r="AK54" i="1"/>
  <c r="AI54" i="1"/>
  <c r="AJ54" i="1"/>
  <c r="AH54" i="1"/>
  <c r="R54" i="1" a="1"/>
  <c r="R54" i="1" s="1"/>
  <c r="AC54" i="1" s="1"/>
  <c r="Q54" i="1" a="1"/>
  <c r="Q54" i="1" s="1"/>
  <c r="AB54" i="1" s="1"/>
  <c r="S54" i="1" a="1"/>
  <c r="S54" i="1" s="1"/>
  <c r="AD54" i="1" s="1"/>
  <c r="O54" i="1" a="1"/>
  <c r="O54" i="1" s="1"/>
  <c r="Z54" i="1" s="1"/>
  <c r="P54" i="1" a="1"/>
  <c r="P54" i="1" s="1"/>
  <c r="AA54" i="1" s="1"/>
  <c r="AG54" i="1"/>
  <c r="J54" i="1" a="1"/>
  <c r="U54" i="1"/>
  <c r="T54" i="1"/>
  <c r="W54" i="1"/>
  <c r="X54" i="1"/>
  <c r="AS54" i="1" l="1"/>
  <c r="BH54" i="1" s="1"/>
  <c r="AQ54" i="1"/>
  <c r="BF54" i="1" s="1"/>
  <c r="AP54" i="1"/>
  <c r="AT54" i="1"/>
  <c r="BI54" i="1" s="1"/>
  <c r="BC54" i="1"/>
  <c r="BG54" i="1"/>
  <c r="J54" i="1"/>
  <c r="L54" i="1"/>
  <c r="M54" i="1"/>
  <c r="K54" i="1"/>
  <c r="N54" i="1"/>
  <c r="AM54" i="1"/>
  <c r="AL54" i="1"/>
  <c r="E55" i="1"/>
  <c r="C55" i="1"/>
  <c r="G55" i="1"/>
  <c r="F55" i="1"/>
  <c r="D55" i="1"/>
  <c r="AU54" i="1" l="1"/>
  <c r="BE54" i="1"/>
  <c r="BJ54" i="1" s="1"/>
  <c r="AY55" i="1"/>
  <c r="BA55" i="1"/>
  <c r="BB55" i="1"/>
  <c r="AZ55" i="1"/>
  <c r="AX55" i="1"/>
  <c r="AH55" i="1"/>
  <c r="AJ55" i="1"/>
  <c r="AI55" i="1"/>
  <c r="AK55" i="1"/>
  <c r="R55" i="1" a="1"/>
  <c r="R55" i="1" s="1"/>
  <c r="AC55" i="1" s="1"/>
  <c r="Q55" i="1" a="1"/>
  <c r="Q55" i="1" s="1"/>
  <c r="AB55" i="1" s="1"/>
  <c r="S55" i="1" a="1"/>
  <c r="S55" i="1" s="1"/>
  <c r="AD55" i="1" s="1"/>
  <c r="AG55" i="1"/>
  <c r="O55" i="1" a="1"/>
  <c r="O55" i="1" s="1"/>
  <c r="Z55" i="1" s="1"/>
  <c r="P55" i="1" a="1"/>
  <c r="P55" i="1" s="1"/>
  <c r="AA55" i="1" s="1"/>
  <c r="J55" i="1" a="1"/>
  <c r="X55" i="1"/>
  <c r="U55" i="1"/>
  <c r="W55" i="1"/>
  <c r="T55" i="1"/>
  <c r="V55" i="1"/>
  <c r="AS55" i="1" l="1"/>
  <c r="BH55" i="1" s="1"/>
  <c r="AT55" i="1"/>
  <c r="BI55" i="1" s="1"/>
  <c r="AQ55" i="1"/>
  <c r="BF55" i="1" s="1"/>
  <c r="AR55" i="1"/>
  <c r="BG55" i="1" s="1"/>
  <c r="AP55" i="1"/>
  <c r="BC55" i="1"/>
  <c r="M55" i="1"/>
  <c r="N55" i="1"/>
  <c r="L55" i="1"/>
  <c r="K55" i="1"/>
  <c r="J55" i="1"/>
  <c r="AL55" i="1"/>
  <c r="AM55" i="1"/>
  <c r="BE55" i="1"/>
  <c r="D56" i="1"/>
  <c r="F56" i="1"/>
  <c r="E56" i="1"/>
  <c r="U56" i="1"/>
  <c r="C56" i="1"/>
  <c r="G56" i="1"/>
  <c r="AU55" i="1" l="1"/>
  <c r="BB56" i="1"/>
  <c r="AY56" i="1"/>
  <c r="BA56" i="1"/>
  <c r="BJ55" i="1"/>
  <c r="AZ56" i="1"/>
  <c r="AX56" i="1"/>
  <c r="AQ56" i="1"/>
  <c r="AK56" i="1"/>
  <c r="AH56" i="1"/>
  <c r="AI56" i="1"/>
  <c r="R56" i="1" a="1"/>
  <c r="R56" i="1" s="1"/>
  <c r="AC56" i="1" s="1"/>
  <c r="Q56" i="1" a="1"/>
  <c r="Q56" i="1" s="1"/>
  <c r="AB56" i="1" s="1"/>
  <c r="S56" i="1" a="1"/>
  <c r="S56" i="1" s="1"/>
  <c r="AD56" i="1" s="1"/>
  <c r="AG56" i="1"/>
  <c r="O56" i="1" a="1"/>
  <c r="O56" i="1" s="1"/>
  <c r="Z56" i="1" s="1"/>
  <c r="P56" i="1" a="1"/>
  <c r="P56" i="1" s="1"/>
  <c r="AA56" i="1" s="1"/>
  <c r="J56" i="1" a="1"/>
  <c r="AJ56" i="1"/>
  <c r="W56" i="1"/>
  <c r="V56" i="1"/>
  <c r="T56" i="1"/>
  <c r="X56" i="1"/>
  <c r="AR56" i="1" l="1"/>
  <c r="BG56" i="1" s="1"/>
  <c r="AT56" i="1"/>
  <c r="BI56" i="1" s="1"/>
  <c r="AS56" i="1"/>
  <c r="BH56" i="1" s="1"/>
  <c r="AP56" i="1"/>
  <c r="BE56" i="1" s="1"/>
  <c r="BF56" i="1"/>
  <c r="BC56" i="1"/>
  <c r="AM56" i="1"/>
  <c r="AL56" i="1"/>
  <c r="N56" i="1"/>
  <c r="K56" i="1"/>
  <c r="L56" i="1"/>
  <c r="M56" i="1"/>
  <c r="J56" i="1"/>
  <c r="E57" i="1"/>
  <c r="V57" i="1"/>
  <c r="F57" i="1"/>
  <c r="D57" i="1"/>
  <c r="G57" i="1"/>
  <c r="C57" i="1"/>
  <c r="AU56" i="1" l="1"/>
  <c r="BA57" i="1"/>
  <c r="AY57" i="1"/>
  <c r="BB57" i="1"/>
  <c r="BJ56" i="1"/>
  <c r="AZ57" i="1"/>
  <c r="AX57" i="1"/>
  <c r="AR57" i="1"/>
  <c r="AJ57" i="1"/>
  <c r="AI57" i="1"/>
  <c r="AH57" i="1"/>
  <c r="R57" i="1" a="1"/>
  <c r="R57" i="1" s="1"/>
  <c r="AC57" i="1" s="1"/>
  <c r="Q57" i="1" a="1"/>
  <c r="Q57" i="1" s="1"/>
  <c r="AB57" i="1" s="1"/>
  <c r="S57" i="1" a="1"/>
  <c r="S57" i="1" s="1"/>
  <c r="AD57" i="1" s="1"/>
  <c r="AG57" i="1"/>
  <c r="O57" i="1" a="1"/>
  <c r="O57" i="1" s="1"/>
  <c r="Z57" i="1" s="1"/>
  <c r="P57" i="1" a="1"/>
  <c r="P57" i="1" s="1"/>
  <c r="AA57" i="1" s="1"/>
  <c r="J57" i="1" a="1"/>
  <c r="AK57" i="1"/>
  <c r="X57" i="1"/>
  <c r="U57" i="1"/>
  <c r="T57" i="1"/>
  <c r="W57" i="1"/>
  <c r="AS57" i="1" l="1"/>
  <c r="BH57" i="1" s="1"/>
  <c r="AT57" i="1"/>
  <c r="BI57" i="1" s="1"/>
  <c r="AQ57" i="1"/>
  <c r="BF57" i="1" s="1"/>
  <c r="AP57" i="1"/>
  <c r="AU57" i="1" s="1"/>
  <c r="BG57" i="1"/>
  <c r="BC57" i="1"/>
  <c r="AL57" i="1"/>
  <c r="AM57" i="1"/>
  <c r="N57" i="1"/>
  <c r="M57" i="1"/>
  <c r="J57" i="1"/>
  <c r="K57" i="1"/>
  <c r="L57" i="1"/>
  <c r="C58" i="1"/>
  <c r="F58" i="1"/>
  <c r="D58" i="1"/>
  <c r="E58" i="1"/>
  <c r="G58" i="1"/>
  <c r="BE57" i="1" l="1"/>
  <c r="BJ57" i="1" s="1"/>
  <c r="BA58" i="1"/>
  <c r="AY58" i="1"/>
  <c r="BB58" i="1"/>
  <c r="AZ58" i="1"/>
  <c r="AX58" i="1"/>
  <c r="R58" i="1" a="1"/>
  <c r="R58" i="1" s="1"/>
  <c r="AC58" i="1" s="1"/>
  <c r="Q58" i="1" a="1"/>
  <c r="Q58" i="1" s="1"/>
  <c r="AB58" i="1" s="1"/>
  <c r="S58" i="1" a="1"/>
  <c r="S58" i="1" s="1"/>
  <c r="AD58" i="1" s="1"/>
  <c r="AG58" i="1"/>
  <c r="O58" i="1" a="1"/>
  <c r="O58" i="1" s="1"/>
  <c r="Z58" i="1" s="1"/>
  <c r="P58" i="1" a="1"/>
  <c r="P58" i="1" s="1"/>
  <c r="AA58" i="1" s="1"/>
  <c r="J58" i="1" a="1"/>
  <c r="AJ58" i="1"/>
  <c r="AH58" i="1"/>
  <c r="AI58" i="1"/>
  <c r="AK58" i="1"/>
  <c r="T58" i="1"/>
  <c r="X58" i="1"/>
  <c r="V58" i="1"/>
  <c r="U58" i="1"/>
  <c r="W58" i="1"/>
  <c r="AQ58" i="1" l="1"/>
  <c r="BF58" i="1" s="1"/>
  <c r="AT58" i="1"/>
  <c r="BI58" i="1" s="1"/>
  <c r="AP58" i="1"/>
  <c r="BE58" i="1" s="1"/>
  <c r="AS58" i="1"/>
  <c r="BH58" i="1" s="1"/>
  <c r="AR58" i="1"/>
  <c r="BC58" i="1"/>
  <c r="N58" i="1"/>
  <c r="M58" i="1"/>
  <c r="J58" i="1"/>
  <c r="L58" i="1"/>
  <c r="K58" i="1"/>
  <c r="AM58" i="1"/>
  <c r="AL58" i="1"/>
  <c r="E59" i="1"/>
  <c r="F59" i="1"/>
  <c r="D59" i="1"/>
  <c r="C59" i="1"/>
  <c r="T59" i="1"/>
  <c r="G59" i="1"/>
  <c r="AU58" i="1" l="1"/>
  <c r="BG58" i="1"/>
  <c r="BA59" i="1"/>
  <c r="AY59" i="1"/>
  <c r="BB59" i="1"/>
  <c r="BJ58" i="1"/>
  <c r="AZ59" i="1"/>
  <c r="AX59" i="1"/>
  <c r="AP59" i="1"/>
  <c r="AI59" i="1"/>
  <c r="S59" i="1" a="1"/>
  <c r="S59" i="1" s="1"/>
  <c r="AD59" i="1" s="1"/>
  <c r="O59" i="1" a="1"/>
  <c r="O59" i="1" s="1"/>
  <c r="Z59" i="1" s="1"/>
  <c r="P59" i="1" a="1"/>
  <c r="P59" i="1" s="1"/>
  <c r="AA59" i="1" s="1"/>
  <c r="AG59" i="1"/>
  <c r="Q59" i="1" a="1"/>
  <c r="Q59" i="1" s="1"/>
  <c r="AB59" i="1" s="1"/>
  <c r="R59" i="1" a="1"/>
  <c r="R59" i="1" s="1"/>
  <c r="AC59" i="1" s="1"/>
  <c r="J59" i="1" a="1"/>
  <c r="AJ59" i="1"/>
  <c r="AH59" i="1"/>
  <c r="AK59" i="1"/>
  <c r="V59" i="1"/>
  <c r="U59" i="1"/>
  <c r="X59" i="1"/>
  <c r="W59" i="1"/>
  <c r="AS59" i="1" l="1"/>
  <c r="BH59" i="1" s="1"/>
  <c r="AR59" i="1"/>
  <c r="BG59" i="1" s="1"/>
  <c r="AT59" i="1"/>
  <c r="BI59" i="1" s="1"/>
  <c r="AQ59" i="1"/>
  <c r="BF59" i="1" s="1"/>
  <c r="BC59" i="1"/>
  <c r="AM59" i="1"/>
  <c r="AL59" i="1"/>
  <c r="BE59" i="1"/>
  <c r="M59" i="1"/>
  <c r="K59" i="1"/>
  <c r="N59" i="1"/>
  <c r="J59" i="1"/>
  <c r="L59" i="1"/>
  <c r="G60" i="1"/>
  <c r="E60" i="1"/>
  <c r="V60" i="1" s="1"/>
  <c r="F60" i="1"/>
  <c r="C60" i="1"/>
  <c r="D60" i="1"/>
  <c r="U60" i="1" s="1"/>
  <c r="AU59" i="1" l="1"/>
  <c r="BA60" i="1"/>
  <c r="BB60" i="1"/>
  <c r="AY60" i="1"/>
  <c r="BJ59" i="1"/>
  <c r="AZ60" i="1"/>
  <c r="AX60" i="1"/>
  <c r="AQ60" i="1"/>
  <c r="AR60" i="1"/>
  <c r="AJ60" i="1"/>
  <c r="S60" i="1" a="1"/>
  <c r="S60" i="1" s="1"/>
  <c r="AD60" i="1" s="1"/>
  <c r="P60" i="1" a="1"/>
  <c r="P60" i="1" s="1"/>
  <c r="AA60" i="1" s="1"/>
  <c r="R60" i="1" a="1"/>
  <c r="R60" i="1" s="1"/>
  <c r="AC60" i="1" s="1"/>
  <c r="AG60" i="1"/>
  <c r="O60" i="1" a="1"/>
  <c r="O60" i="1" s="1"/>
  <c r="Z60" i="1" s="1"/>
  <c r="Q60" i="1" a="1"/>
  <c r="Q60" i="1" s="1"/>
  <c r="AB60" i="1" s="1"/>
  <c r="J60" i="1" a="1"/>
  <c r="AK60" i="1"/>
  <c r="AH60" i="1"/>
  <c r="AI60" i="1"/>
  <c r="W60" i="1"/>
  <c r="T60" i="1"/>
  <c r="X60" i="1"/>
  <c r="AS60" i="1" l="1"/>
  <c r="BH60" i="1" s="1"/>
  <c r="AP60" i="1"/>
  <c r="AT60" i="1"/>
  <c r="BI60" i="1" s="1"/>
  <c r="BF60" i="1"/>
  <c r="BG60" i="1"/>
  <c r="BC60" i="1"/>
  <c r="AM60" i="1"/>
  <c r="AL60" i="1"/>
  <c r="N60" i="1"/>
  <c r="M60" i="1"/>
  <c r="J60" i="1"/>
  <c r="L60" i="1"/>
  <c r="K60" i="1"/>
  <c r="F61" i="1"/>
  <c r="W61" i="1"/>
  <c r="C61" i="1"/>
  <c r="D61" i="1"/>
  <c r="G61" i="1"/>
  <c r="T61" i="1"/>
  <c r="E61" i="1"/>
  <c r="AU60" i="1" l="1"/>
  <c r="BE60" i="1"/>
  <c r="BJ60" i="1" s="1"/>
  <c r="BA61" i="1"/>
  <c r="AY61" i="1"/>
  <c r="BB61" i="1"/>
  <c r="AZ61" i="1"/>
  <c r="AX61" i="1"/>
  <c r="AP61" i="1"/>
  <c r="AS61" i="1"/>
  <c r="BH61" i="1" s="1"/>
  <c r="AI61" i="1"/>
  <c r="S61" i="1" a="1"/>
  <c r="S61" i="1" s="1"/>
  <c r="AD61" i="1" s="1"/>
  <c r="P61" i="1" a="1"/>
  <c r="P61" i="1" s="1"/>
  <c r="AA61" i="1" s="1"/>
  <c r="R61" i="1" a="1"/>
  <c r="R61" i="1" s="1"/>
  <c r="AC61" i="1" s="1"/>
  <c r="AG61" i="1"/>
  <c r="O61" i="1" a="1"/>
  <c r="O61" i="1" s="1"/>
  <c r="Z61" i="1" s="1"/>
  <c r="Q61" i="1" a="1"/>
  <c r="Q61" i="1" s="1"/>
  <c r="AB61" i="1" s="1"/>
  <c r="J61" i="1" a="1"/>
  <c r="AJ61" i="1"/>
  <c r="AH61" i="1"/>
  <c r="AK61" i="1"/>
  <c r="X61" i="1"/>
  <c r="V61" i="1"/>
  <c r="U61" i="1"/>
  <c r="AQ61" i="1" l="1"/>
  <c r="BF61" i="1" s="1"/>
  <c r="AR61" i="1"/>
  <c r="BG61" i="1" s="1"/>
  <c r="AT61" i="1"/>
  <c r="BI61" i="1" s="1"/>
  <c r="BC61" i="1"/>
  <c r="AM61" i="1"/>
  <c r="AL61" i="1"/>
  <c r="BE61" i="1"/>
  <c r="K61" i="1"/>
  <c r="N61" i="1"/>
  <c r="M61" i="1"/>
  <c r="J61" i="1"/>
  <c r="L61" i="1"/>
  <c r="G62" i="1"/>
  <c r="C62" i="1"/>
  <c r="T62" i="1" s="1"/>
  <c r="D62" i="1"/>
  <c r="E62" i="1"/>
  <c r="F62" i="1"/>
  <c r="W62" i="1" s="1"/>
  <c r="AU61" i="1" l="1"/>
  <c r="BA62" i="1"/>
  <c r="BB62" i="1"/>
  <c r="AY62" i="1"/>
  <c r="BJ61" i="1"/>
  <c r="AZ62" i="1"/>
  <c r="AX62" i="1"/>
  <c r="AP62" i="1"/>
  <c r="AS62" i="1"/>
  <c r="S62" i="1" a="1"/>
  <c r="S62" i="1" s="1"/>
  <c r="AD62" i="1" s="1"/>
  <c r="R62" i="1" a="1"/>
  <c r="R62" i="1" s="1"/>
  <c r="AC62" i="1" s="1"/>
  <c r="O62" i="1" a="1"/>
  <c r="O62" i="1" s="1"/>
  <c r="Z62" i="1" s="1"/>
  <c r="AG62" i="1"/>
  <c r="P62" i="1" a="1"/>
  <c r="P62" i="1" s="1"/>
  <c r="AA62" i="1" s="1"/>
  <c r="Q62" i="1" a="1"/>
  <c r="Q62" i="1" s="1"/>
  <c r="AB62" i="1" s="1"/>
  <c r="J62" i="1" a="1"/>
  <c r="AJ62" i="1"/>
  <c r="AK62" i="1"/>
  <c r="AI62" i="1"/>
  <c r="AH62" i="1"/>
  <c r="X62" i="1"/>
  <c r="U62" i="1"/>
  <c r="V62" i="1"/>
  <c r="AT62" i="1" l="1"/>
  <c r="BI62" i="1" s="1"/>
  <c r="AR62" i="1"/>
  <c r="AQ62" i="1"/>
  <c r="BF62" i="1" s="1"/>
  <c r="BH62" i="1"/>
  <c r="BC62" i="1"/>
  <c r="N62" i="1"/>
  <c r="J62" i="1"/>
  <c r="M62" i="1"/>
  <c r="K62" i="1"/>
  <c r="L62" i="1"/>
  <c r="AL62" i="1"/>
  <c r="AM62" i="1"/>
  <c r="BE62" i="1"/>
  <c r="F63" i="1"/>
  <c r="C63" i="1"/>
  <c r="T63" i="1"/>
  <c r="E63" i="1"/>
  <c r="G63" i="1"/>
  <c r="D63" i="1"/>
  <c r="AU62" i="1" l="1"/>
  <c r="BG62" i="1"/>
  <c r="AY63" i="1"/>
  <c r="BA63" i="1"/>
  <c r="BB63" i="1"/>
  <c r="BJ62" i="1"/>
  <c r="AZ63" i="1"/>
  <c r="AX63" i="1"/>
  <c r="AP63" i="1"/>
  <c r="AH63" i="1"/>
  <c r="AJ63" i="1"/>
  <c r="S63" i="1" a="1"/>
  <c r="S63" i="1" s="1"/>
  <c r="AD63" i="1" s="1"/>
  <c r="AG63" i="1"/>
  <c r="P63" i="1" a="1"/>
  <c r="P63" i="1" s="1"/>
  <c r="AA63" i="1" s="1"/>
  <c r="R63" i="1" a="1"/>
  <c r="R63" i="1" s="1"/>
  <c r="AC63" i="1" s="1"/>
  <c r="Q63" i="1" a="1"/>
  <c r="Q63" i="1" s="1"/>
  <c r="AB63" i="1" s="1"/>
  <c r="O63" i="1" a="1"/>
  <c r="O63" i="1" s="1"/>
  <c r="Z63" i="1" s="1"/>
  <c r="J63" i="1" a="1"/>
  <c r="AI63" i="1"/>
  <c r="AK63" i="1"/>
  <c r="W63" i="1"/>
  <c r="X63" i="1"/>
  <c r="V63" i="1"/>
  <c r="U63" i="1"/>
  <c r="AT63" i="1" l="1"/>
  <c r="BI63" i="1" s="1"/>
  <c r="AQ63" i="1"/>
  <c r="BF63" i="1" s="1"/>
  <c r="AS63" i="1"/>
  <c r="BH63" i="1" s="1"/>
  <c r="AR63" i="1"/>
  <c r="BG63" i="1" s="1"/>
  <c r="BC63" i="1"/>
  <c r="L63" i="1"/>
  <c r="J63" i="1"/>
  <c r="K63" i="1"/>
  <c r="M63" i="1"/>
  <c r="N63" i="1"/>
  <c r="BE63" i="1"/>
  <c r="AL63" i="1"/>
  <c r="AM63" i="1"/>
  <c r="G64" i="1"/>
  <c r="F64" i="1"/>
  <c r="C64" i="1"/>
  <c r="T64" i="1" s="1"/>
  <c r="D64" i="1"/>
  <c r="E64" i="1"/>
  <c r="V64" i="1" s="1"/>
  <c r="AU63" i="1" l="1"/>
  <c r="AY64" i="1"/>
  <c r="BA64" i="1"/>
  <c r="BB64" i="1"/>
  <c r="BJ63" i="1"/>
  <c r="AZ64" i="1"/>
  <c r="AX64" i="1"/>
  <c r="AP64" i="1"/>
  <c r="AR64" i="1"/>
  <c r="AH64" i="1"/>
  <c r="AJ64" i="1"/>
  <c r="Q64" i="1" a="1"/>
  <c r="Q64" i="1" s="1"/>
  <c r="AB64" i="1" s="1"/>
  <c r="AG64" i="1"/>
  <c r="R64" i="1" a="1"/>
  <c r="R64" i="1" s="1"/>
  <c r="AC64" i="1" s="1"/>
  <c r="O64" i="1" a="1"/>
  <c r="O64" i="1" s="1"/>
  <c r="Z64" i="1" s="1"/>
  <c r="S64" i="1" a="1"/>
  <c r="S64" i="1" s="1"/>
  <c r="AD64" i="1" s="1"/>
  <c r="P64" i="1" a="1"/>
  <c r="P64" i="1" s="1"/>
  <c r="AA64" i="1" s="1"/>
  <c r="J64" i="1" a="1"/>
  <c r="AK64" i="1"/>
  <c r="AI64" i="1"/>
  <c r="W64" i="1"/>
  <c r="U64" i="1"/>
  <c r="X64" i="1"/>
  <c r="AQ64" i="1" l="1"/>
  <c r="BF64" i="1" s="1"/>
  <c r="AT64" i="1"/>
  <c r="AS64" i="1"/>
  <c r="BH64" i="1" s="1"/>
  <c r="BI64" i="1"/>
  <c r="BG64" i="1"/>
  <c r="BC64" i="1"/>
  <c r="BE64" i="1"/>
  <c r="K64" i="1"/>
  <c r="M64" i="1"/>
  <c r="J64" i="1"/>
  <c r="N64" i="1"/>
  <c r="L64" i="1"/>
  <c r="AM64" i="1"/>
  <c r="AL64" i="1"/>
  <c r="D65" i="1"/>
  <c r="G65" i="1"/>
  <c r="E65" i="1"/>
  <c r="U65" i="1"/>
  <c r="F65" i="1"/>
  <c r="C65" i="1"/>
  <c r="AU64" i="1" l="1"/>
  <c r="BB65" i="1"/>
  <c r="BA65" i="1"/>
  <c r="AY65" i="1"/>
  <c r="BJ64" i="1"/>
  <c r="AZ65" i="1"/>
  <c r="AX65" i="1"/>
  <c r="AQ65" i="1"/>
  <c r="AK65" i="1"/>
  <c r="AJ65" i="1"/>
  <c r="AI65" i="1"/>
  <c r="AH65" i="1"/>
  <c r="Q65" i="1" a="1"/>
  <c r="Q65" i="1" s="1"/>
  <c r="AB65" i="1" s="1"/>
  <c r="AG65" i="1"/>
  <c r="R65" i="1" a="1"/>
  <c r="R65" i="1" s="1"/>
  <c r="AC65" i="1" s="1"/>
  <c r="O65" i="1" a="1"/>
  <c r="O65" i="1" s="1"/>
  <c r="Z65" i="1" s="1"/>
  <c r="P65" i="1" a="1"/>
  <c r="P65" i="1" s="1"/>
  <c r="AA65" i="1" s="1"/>
  <c r="S65" i="1" a="1"/>
  <c r="S65" i="1" s="1"/>
  <c r="AD65" i="1" s="1"/>
  <c r="J65" i="1" a="1"/>
  <c r="W65" i="1"/>
  <c r="V65" i="1"/>
  <c r="X65" i="1"/>
  <c r="T65" i="1"/>
  <c r="AR65" i="1" l="1"/>
  <c r="BG65" i="1" s="1"/>
  <c r="AS65" i="1"/>
  <c r="AP65" i="1"/>
  <c r="AT65" i="1"/>
  <c r="BI65" i="1" s="1"/>
  <c r="BF65" i="1"/>
  <c r="BH65" i="1"/>
  <c r="BC65" i="1"/>
  <c r="M65" i="1"/>
  <c r="N65" i="1"/>
  <c r="L65" i="1"/>
  <c r="J65" i="1"/>
  <c r="K65" i="1"/>
  <c r="AM65" i="1"/>
  <c r="AL65" i="1"/>
  <c r="BE65" i="1"/>
  <c r="AU65" i="1"/>
  <c r="G66" i="1"/>
  <c r="E66" i="1"/>
  <c r="V66" i="1"/>
  <c r="F66" i="1"/>
  <c r="X66" i="1"/>
  <c r="C66" i="1"/>
  <c r="D66" i="1"/>
  <c r="BB66" i="1" l="1"/>
  <c r="AY66" i="1"/>
  <c r="BA66" i="1"/>
  <c r="BJ65" i="1"/>
  <c r="AZ66" i="1"/>
  <c r="AX66" i="1"/>
  <c r="AR66" i="1"/>
  <c r="AT66" i="1"/>
  <c r="BI66" i="1" s="1"/>
  <c r="Q66" i="1" a="1"/>
  <c r="Q66" i="1" s="1"/>
  <c r="AB66" i="1" s="1"/>
  <c r="AG66" i="1"/>
  <c r="R66" i="1" a="1"/>
  <c r="R66" i="1" s="1"/>
  <c r="AC66" i="1" s="1"/>
  <c r="O66" i="1" a="1"/>
  <c r="O66" i="1" s="1"/>
  <c r="Z66" i="1" s="1"/>
  <c r="S66" i="1" a="1"/>
  <c r="S66" i="1" s="1"/>
  <c r="AD66" i="1" s="1"/>
  <c r="P66" i="1" a="1"/>
  <c r="P66" i="1" s="1"/>
  <c r="AA66" i="1" s="1"/>
  <c r="J66" i="1" a="1"/>
  <c r="AI66" i="1"/>
  <c r="AK66" i="1"/>
  <c r="AH66" i="1"/>
  <c r="AJ66" i="1"/>
  <c r="U66" i="1"/>
  <c r="W66" i="1"/>
  <c r="T66" i="1"/>
  <c r="AP66" i="1" l="1"/>
  <c r="BE66" i="1" s="1"/>
  <c r="AS66" i="1"/>
  <c r="BH66" i="1" s="1"/>
  <c r="AQ66" i="1"/>
  <c r="BF66" i="1" s="1"/>
  <c r="BG66" i="1"/>
  <c r="BC66" i="1"/>
  <c r="N66" i="1"/>
  <c r="K66" i="1"/>
  <c r="M66" i="1"/>
  <c r="L66" i="1"/>
  <c r="J66" i="1"/>
  <c r="AM66" i="1"/>
  <c r="AL66" i="1"/>
  <c r="E67" i="1"/>
  <c r="C67" i="1"/>
  <c r="F67" i="1"/>
  <c r="D67" i="1"/>
  <c r="G67" i="1"/>
  <c r="X67" i="1" s="1"/>
  <c r="AU66" i="1" l="1"/>
  <c r="BA67" i="1"/>
  <c r="AY67" i="1"/>
  <c r="BB67" i="1"/>
  <c r="BJ66" i="1"/>
  <c r="AZ67" i="1"/>
  <c r="AX67" i="1"/>
  <c r="AT67" i="1"/>
  <c r="BI67" i="1" s="1"/>
  <c r="AI67" i="1"/>
  <c r="AJ67" i="1"/>
  <c r="AH67" i="1"/>
  <c r="Q67" i="1" a="1"/>
  <c r="Q67" i="1" s="1"/>
  <c r="AB67" i="1" s="1"/>
  <c r="AG67" i="1"/>
  <c r="R67" i="1" a="1"/>
  <c r="R67" i="1" s="1"/>
  <c r="AC67" i="1" s="1"/>
  <c r="O67" i="1" a="1"/>
  <c r="O67" i="1" s="1"/>
  <c r="Z67" i="1" s="1"/>
  <c r="P67" i="1" a="1"/>
  <c r="P67" i="1" s="1"/>
  <c r="AA67" i="1" s="1"/>
  <c r="S67" i="1" a="1"/>
  <c r="S67" i="1" s="1"/>
  <c r="AD67" i="1" s="1"/>
  <c r="J67" i="1" a="1"/>
  <c r="AK67" i="1"/>
  <c r="U67" i="1"/>
  <c r="W67" i="1"/>
  <c r="V67" i="1"/>
  <c r="T67" i="1"/>
  <c r="AQ67" i="1" l="1"/>
  <c r="BF67" i="1" s="1"/>
  <c r="AP67" i="1"/>
  <c r="BE67" i="1" s="1"/>
  <c r="AS67" i="1"/>
  <c r="AR67" i="1"/>
  <c r="BH67" i="1"/>
  <c r="BC67" i="1"/>
  <c r="BG67" i="1"/>
  <c r="N67" i="1"/>
  <c r="L67" i="1"/>
  <c r="K67" i="1"/>
  <c r="J67" i="1"/>
  <c r="M67" i="1"/>
  <c r="AL67" i="1"/>
  <c r="AM67" i="1"/>
  <c r="E68" i="1"/>
  <c r="V68" i="1"/>
  <c r="D68" i="1"/>
  <c r="G68" i="1"/>
  <c r="F68" i="1"/>
  <c r="W68" i="1" s="1"/>
  <c r="C68" i="1"/>
  <c r="AU67" i="1" l="1"/>
  <c r="BA68" i="1"/>
  <c r="BB68" i="1"/>
  <c r="AY68" i="1"/>
  <c r="BJ67" i="1"/>
  <c r="AZ68" i="1"/>
  <c r="AX68" i="1"/>
  <c r="AR68" i="1"/>
  <c r="AS68" i="1"/>
  <c r="AI68" i="1"/>
  <c r="AJ68" i="1"/>
  <c r="AK68" i="1"/>
  <c r="Q68" i="1" a="1"/>
  <c r="Q68" i="1" s="1"/>
  <c r="AB68" i="1" s="1"/>
  <c r="AG68" i="1"/>
  <c r="R68" i="1" a="1"/>
  <c r="R68" i="1" s="1"/>
  <c r="AC68" i="1" s="1"/>
  <c r="O68" i="1" a="1"/>
  <c r="O68" i="1" s="1"/>
  <c r="Z68" i="1" s="1"/>
  <c r="S68" i="1" a="1"/>
  <c r="S68" i="1" s="1"/>
  <c r="AD68" i="1" s="1"/>
  <c r="P68" i="1" a="1"/>
  <c r="P68" i="1" s="1"/>
  <c r="AA68" i="1" s="1"/>
  <c r="J68" i="1" a="1"/>
  <c r="AH68" i="1"/>
  <c r="U68" i="1"/>
  <c r="T68" i="1"/>
  <c r="X68" i="1"/>
  <c r="AT68" i="1" l="1"/>
  <c r="BI68" i="1" s="1"/>
  <c r="AP68" i="1"/>
  <c r="BE68" i="1" s="1"/>
  <c r="AQ68" i="1"/>
  <c r="BF68" i="1" s="1"/>
  <c r="BH68" i="1"/>
  <c r="BC68" i="1"/>
  <c r="BG68" i="1"/>
  <c r="L68" i="1"/>
  <c r="J68" i="1"/>
  <c r="K68" i="1"/>
  <c r="N68" i="1"/>
  <c r="M68" i="1"/>
  <c r="AM68" i="1"/>
  <c r="AL68" i="1"/>
  <c r="D69" i="1"/>
  <c r="U69" i="1" s="1"/>
  <c r="C69" i="1"/>
  <c r="F69" i="1"/>
  <c r="E69" i="1"/>
  <c r="V69" i="1" s="1"/>
  <c r="G69" i="1"/>
  <c r="X69" i="1" s="1"/>
  <c r="AU68" i="1" l="1"/>
  <c r="AY69" i="1"/>
  <c r="BA69" i="1"/>
  <c r="BB69" i="1"/>
  <c r="BJ68" i="1"/>
  <c r="AZ69" i="1"/>
  <c r="AX69" i="1"/>
  <c r="AQ69" i="1"/>
  <c r="AR69" i="1"/>
  <c r="AT69" i="1"/>
  <c r="AH69" i="1"/>
  <c r="AJ69" i="1"/>
  <c r="AI69" i="1"/>
  <c r="Q69" i="1" a="1"/>
  <c r="Q69" i="1" s="1"/>
  <c r="AB69" i="1" s="1"/>
  <c r="AG69" i="1"/>
  <c r="R69" i="1" a="1"/>
  <c r="R69" i="1" s="1"/>
  <c r="AC69" i="1" s="1"/>
  <c r="O69" i="1" a="1"/>
  <c r="O69" i="1" s="1"/>
  <c r="Z69" i="1" s="1"/>
  <c r="P69" i="1" a="1"/>
  <c r="P69" i="1" s="1"/>
  <c r="AA69" i="1" s="1"/>
  <c r="S69" i="1" a="1"/>
  <c r="S69" i="1" s="1"/>
  <c r="AD69" i="1" s="1"/>
  <c r="J69" i="1" a="1"/>
  <c r="AK69" i="1"/>
  <c r="T69" i="1"/>
  <c r="W69" i="1"/>
  <c r="BI69" i="1" l="1"/>
  <c r="BG69" i="1"/>
  <c r="AS69" i="1"/>
  <c r="BH69" i="1" s="1"/>
  <c r="AP69" i="1"/>
  <c r="BE69" i="1" s="1"/>
  <c r="BF69" i="1"/>
  <c r="BC69" i="1"/>
  <c r="M69" i="1"/>
  <c r="L69" i="1"/>
  <c r="J69" i="1"/>
  <c r="K69" i="1"/>
  <c r="N69" i="1"/>
  <c r="AL69" i="1"/>
  <c r="AM69" i="1"/>
  <c r="D70" i="1"/>
  <c r="C70" i="1"/>
  <c r="G70" i="1"/>
  <c r="E70" i="1"/>
  <c r="F70" i="1"/>
  <c r="W70" i="1" s="1"/>
  <c r="AU69" i="1" l="1"/>
  <c r="BB70" i="1"/>
  <c r="BA70" i="1"/>
  <c r="AY70" i="1"/>
  <c r="BJ69" i="1"/>
  <c r="AZ70" i="1"/>
  <c r="AX70" i="1"/>
  <c r="AS70" i="1"/>
  <c r="AI70" i="1"/>
  <c r="AK70" i="1"/>
  <c r="AJ70" i="1"/>
  <c r="AH70" i="1"/>
  <c r="R70" i="1" a="1"/>
  <c r="R70" i="1" s="1"/>
  <c r="AC70" i="1" s="1"/>
  <c r="S70" i="1" a="1"/>
  <c r="S70" i="1" s="1"/>
  <c r="AD70" i="1" s="1"/>
  <c r="O70" i="1" a="1"/>
  <c r="O70" i="1" s="1"/>
  <c r="Z70" i="1" s="1"/>
  <c r="Q70" i="1" a="1"/>
  <c r="Q70" i="1" s="1"/>
  <c r="AB70" i="1" s="1"/>
  <c r="AG70" i="1"/>
  <c r="P70" i="1" a="1"/>
  <c r="P70" i="1" s="1"/>
  <c r="AA70" i="1" s="1"/>
  <c r="J70" i="1" a="1"/>
  <c r="T70" i="1"/>
  <c r="X70" i="1"/>
  <c r="V70" i="1"/>
  <c r="U70" i="1"/>
  <c r="AQ70" i="1" l="1"/>
  <c r="BF70" i="1" s="1"/>
  <c r="AT70" i="1"/>
  <c r="AR70" i="1"/>
  <c r="BG70" i="1" s="1"/>
  <c r="AP70" i="1"/>
  <c r="BH70" i="1"/>
  <c r="BI70" i="1"/>
  <c r="BC70" i="1"/>
  <c r="M70" i="1"/>
  <c r="N70" i="1"/>
  <c r="L70" i="1"/>
  <c r="K70" i="1"/>
  <c r="J70" i="1"/>
  <c r="AL70" i="1"/>
  <c r="AM70" i="1"/>
  <c r="BE70" i="1"/>
  <c r="E71" i="1"/>
  <c r="F71" i="1"/>
  <c r="G71" i="1"/>
  <c r="X71" i="1" s="1"/>
  <c r="C71" i="1"/>
  <c r="W71" i="1"/>
  <c r="D71" i="1"/>
  <c r="U71" i="1" s="1"/>
  <c r="AU70" i="1" l="1"/>
  <c r="AY71" i="1"/>
  <c r="BB71" i="1"/>
  <c r="BA71" i="1"/>
  <c r="BJ70" i="1"/>
  <c r="AZ71" i="1"/>
  <c r="AX71" i="1"/>
  <c r="AQ71" i="1"/>
  <c r="AT71" i="1"/>
  <c r="AS71" i="1"/>
  <c r="AH71" i="1"/>
  <c r="AK71" i="1"/>
  <c r="AI71" i="1"/>
  <c r="Q71" i="1" a="1"/>
  <c r="Q71" i="1" s="1"/>
  <c r="AB71" i="1" s="1"/>
  <c r="R71" i="1" a="1"/>
  <c r="R71" i="1" s="1"/>
  <c r="AC71" i="1" s="1"/>
  <c r="S71" i="1" a="1"/>
  <c r="S71" i="1" s="1"/>
  <c r="AD71" i="1" s="1"/>
  <c r="P71" i="1" a="1"/>
  <c r="P71" i="1" s="1"/>
  <c r="AA71" i="1" s="1"/>
  <c r="AG71" i="1"/>
  <c r="O71" i="1" a="1"/>
  <c r="O71" i="1" s="1"/>
  <c r="Z71" i="1" s="1"/>
  <c r="J71" i="1" a="1"/>
  <c r="AJ71" i="1"/>
  <c r="V71" i="1"/>
  <c r="T71" i="1"/>
  <c r="AR71" i="1" l="1"/>
  <c r="BG71" i="1" s="1"/>
  <c r="AP71" i="1"/>
  <c r="BE71" i="1" s="1"/>
  <c r="BH71" i="1"/>
  <c r="BI71" i="1"/>
  <c r="BF71" i="1"/>
  <c r="BC71" i="1"/>
  <c r="M71" i="1"/>
  <c r="K71" i="1"/>
  <c r="L71" i="1"/>
  <c r="J71" i="1"/>
  <c r="N71" i="1"/>
  <c r="AM71" i="1"/>
  <c r="AL71" i="1"/>
  <c r="E72" i="1"/>
  <c r="V72" i="1"/>
  <c r="G72" i="1"/>
  <c r="F72" i="1"/>
  <c r="D72" i="1"/>
  <c r="C72" i="1"/>
  <c r="AU71" i="1" l="1"/>
  <c r="BJ71" i="1"/>
  <c r="AY72" i="1"/>
  <c r="BB72" i="1"/>
  <c r="BA72" i="1"/>
  <c r="AZ72" i="1"/>
  <c r="AX72" i="1"/>
  <c r="AR72" i="1"/>
  <c r="P72" i="1" a="1"/>
  <c r="P72" i="1" s="1"/>
  <c r="AA72" i="1" s="1"/>
  <c r="AG72" i="1"/>
  <c r="O72" i="1" a="1"/>
  <c r="O72" i="1" s="1"/>
  <c r="Z72" i="1" s="1"/>
  <c r="Q72" i="1" a="1"/>
  <c r="Q72" i="1" s="1"/>
  <c r="AB72" i="1" s="1"/>
  <c r="R72" i="1" a="1"/>
  <c r="R72" i="1" s="1"/>
  <c r="AC72" i="1" s="1"/>
  <c r="S72" i="1" a="1"/>
  <c r="S72" i="1" s="1"/>
  <c r="AD72" i="1" s="1"/>
  <c r="J72" i="1" a="1"/>
  <c r="AI72" i="1"/>
  <c r="AH72" i="1"/>
  <c r="AK72" i="1"/>
  <c r="AJ72" i="1"/>
  <c r="U72" i="1"/>
  <c r="X72" i="1"/>
  <c r="T72" i="1"/>
  <c r="W72" i="1"/>
  <c r="AQ72" i="1" l="1"/>
  <c r="BF72" i="1" s="1"/>
  <c r="AP72" i="1"/>
  <c r="BE72" i="1" s="1"/>
  <c r="AT72" i="1"/>
  <c r="BI72" i="1" s="1"/>
  <c r="AS72" i="1"/>
  <c r="BH72" i="1" s="1"/>
  <c r="BC72" i="1"/>
  <c r="BG72" i="1"/>
  <c r="L72" i="1"/>
  <c r="K72" i="1"/>
  <c r="M72" i="1"/>
  <c r="J72" i="1"/>
  <c r="N72" i="1"/>
  <c r="AL72" i="1"/>
  <c r="AM72" i="1"/>
  <c r="D73" i="1"/>
  <c r="U73" i="1"/>
  <c r="C73" i="1"/>
  <c r="E73" i="1"/>
  <c r="G73" i="1"/>
  <c r="F73" i="1"/>
  <c r="AU72" i="1" l="1"/>
  <c r="BJ72" i="1"/>
  <c r="BA73" i="1"/>
  <c r="AY73" i="1"/>
  <c r="BB73" i="1"/>
  <c r="AZ73" i="1"/>
  <c r="AX73" i="1"/>
  <c r="AQ73" i="1"/>
  <c r="Q73" i="1" a="1"/>
  <c r="Q73" i="1" s="1"/>
  <c r="AB73" i="1" s="1"/>
  <c r="R73" i="1" a="1"/>
  <c r="R73" i="1" s="1"/>
  <c r="AC73" i="1" s="1"/>
  <c r="S73" i="1" a="1"/>
  <c r="S73" i="1" s="1"/>
  <c r="AD73" i="1" s="1"/>
  <c r="P73" i="1" a="1"/>
  <c r="P73" i="1" s="1"/>
  <c r="AA73" i="1" s="1"/>
  <c r="AG73" i="1"/>
  <c r="O73" i="1" a="1"/>
  <c r="O73" i="1" s="1"/>
  <c r="Z73" i="1" s="1"/>
  <c r="J73" i="1" a="1"/>
  <c r="AJ73" i="1"/>
  <c r="AH73" i="1"/>
  <c r="AK73" i="1"/>
  <c r="AI73" i="1"/>
  <c r="W73" i="1"/>
  <c r="V73" i="1"/>
  <c r="T73" i="1"/>
  <c r="X73" i="1"/>
  <c r="AT73" i="1" l="1"/>
  <c r="BI73" i="1" s="1"/>
  <c r="AS73" i="1"/>
  <c r="BF73" i="1"/>
  <c r="AR73" i="1"/>
  <c r="BG73" i="1" s="1"/>
  <c r="AP73" i="1"/>
  <c r="BH73" i="1"/>
  <c r="BC73" i="1"/>
  <c r="AM73" i="1"/>
  <c r="AL73" i="1"/>
  <c r="K73" i="1"/>
  <c r="N73" i="1"/>
  <c r="M73" i="1"/>
  <c r="L73" i="1"/>
  <c r="J73" i="1"/>
  <c r="BE73" i="1"/>
  <c r="C74" i="1"/>
  <c r="D74" i="1"/>
  <c r="F74" i="1"/>
  <c r="E74" i="1"/>
  <c r="G74" i="1"/>
  <c r="X74" i="1"/>
  <c r="AU73" i="1" l="1"/>
  <c r="BB74" i="1"/>
  <c r="BB75" i="1" s="1"/>
  <c r="AY74" i="1"/>
  <c r="AY75" i="1" s="1"/>
  <c r="BA74" i="1"/>
  <c r="BA75" i="1" s="1"/>
  <c r="BJ73" i="1"/>
  <c r="AZ74" i="1"/>
  <c r="AZ75" i="1" s="1"/>
  <c r="AX74" i="1"/>
  <c r="AT74" i="1"/>
  <c r="X76" i="1"/>
  <c r="G9" i="2" s="1"/>
  <c r="AK74" i="1"/>
  <c r="AK75" i="1" s="1"/>
  <c r="G10" i="2" s="1"/>
  <c r="R74" i="1" a="1"/>
  <c r="R74" i="1" s="1"/>
  <c r="AC74" i="1" s="1"/>
  <c r="AC78" i="1" s="1"/>
  <c r="F11" i="2" s="1"/>
  <c r="AG74" i="1"/>
  <c r="O74" i="1" a="1"/>
  <c r="O74" i="1" s="1"/>
  <c r="Z74" i="1" s="1"/>
  <c r="Z78" i="1" s="1"/>
  <c r="Q74" i="1" a="1"/>
  <c r="Q74" i="1" s="1"/>
  <c r="AB74" i="1" s="1"/>
  <c r="AB78" i="1" s="1"/>
  <c r="E11" i="2" s="1"/>
  <c r="P74" i="1" a="1"/>
  <c r="P74" i="1" s="1"/>
  <c r="AA74" i="1" s="1"/>
  <c r="AA78" i="1" s="1"/>
  <c r="D11" i="2" s="1"/>
  <c r="S74" i="1" a="1"/>
  <c r="S74" i="1" s="1"/>
  <c r="AD74" i="1" s="1"/>
  <c r="J74" i="1" a="1"/>
  <c r="AH74" i="1"/>
  <c r="AH75" i="1" s="1"/>
  <c r="D10" i="2" s="1"/>
  <c r="AI74" i="1"/>
  <c r="AI75" i="1" s="1"/>
  <c r="E10" i="2" s="1"/>
  <c r="AJ74" i="1"/>
  <c r="AJ75" i="1" s="1"/>
  <c r="F10" i="2" s="1"/>
  <c r="V74" i="1"/>
  <c r="W74" i="1"/>
  <c r="U74" i="1"/>
  <c r="T74" i="1"/>
  <c r="T76" i="1" l="1"/>
  <c r="W76" i="1"/>
  <c r="F9" i="2" s="1"/>
  <c r="AP74" i="1"/>
  <c r="BE74" i="1" s="1"/>
  <c r="AS74" i="1"/>
  <c r="BH74" i="1" s="1"/>
  <c r="BH75" i="1" s="1"/>
  <c r="F13" i="2" s="1"/>
  <c r="AQ74" i="1"/>
  <c r="BF74" i="1" s="1"/>
  <c r="BF75" i="1" s="1"/>
  <c r="D13" i="2" s="1"/>
  <c r="U76" i="1"/>
  <c r="D9" i="2" s="1"/>
  <c r="V76" i="1"/>
  <c r="E9" i="2" s="1"/>
  <c r="AR74" i="1"/>
  <c r="AR75" i="1" s="1"/>
  <c r="BC74" i="1"/>
  <c r="BC75" i="1" s="1"/>
  <c r="AX75" i="1"/>
  <c r="C9" i="2"/>
  <c r="AP75" i="1"/>
  <c r="M74" i="1"/>
  <c r="N74" i="1"/>
  <c r="K74" i="1"/>
  <c r="J74" i="1"/>
  <c r="L74" i="1"/>
  <c r="C11" i="2"/>
  <c r="AD78" i="1"/>
  <c r="G11" i="2" s="1"/>
  <c r="AA76" i="1"/>
  <c r="AM74" i="1"/>
  <c r="AM76" i="1" s="1"/>
  <c r="C12" i="2" s="1"/>
  <c r="AL74" i="1"/>
  <c r="AL75" i="1" s="1"/>
  <c r="H10" i="2" s="1"/>
  <c r="AG75" i="1"/>
  <c r="C10" i="2" s="1"/>
  <c r="AS75" i="1"/>
  <c r="BI74" i="1"/>
  <c r="BI75" i="1" s="1"/>
  <c r="G13" i="2" s="1"/>
  <c r="AT75" i="1"/>
  <c r="T78" i="1" l="1"/>
  <c r="H9" i="2" s="1"/>
  <c r="BG74" i="1"/>
  <c r="BG75" i="1" s="1"/>
  <c r="E13" i="2" s="1"/>
  <c r="AQ75" i="1"/>
  <c r="AU74" i="1"/>
  <c r="AU75" i="1" s="1"/>
  <c r="Z79" i="1"/>
  <c r="H11" i="2" s="1"/>
  <c r="BJ74" i="1"/>
  <c r="BJ75" i="1" s="1"/>
  <c r="H13" i="2" s="1"/>
  <c r="B1" i="6" s="1"/>
  <c r="BE75" i="1"/>
  <c r="C13" i="2" s="1"/>
</calcChain>
</file>

<file path=xl/comments1.xml><?xml version="1.0" encoding="utf-8"?>
<comments xmlns="http://schemas.openxmlformats.org/spreadsheetml/2006/main">
  <authors>
    <author>IARM</author>
  </authors>
  <commentList>
    <comment ref="J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O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Q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<sst xmlns="http://schemas.openxmlformats.org/spreadsheetml/2006/main" count="372" uniqueCount="240">
  <si>
    <t>Area</t>
  </si>
  <si>
    <t>Surface</t>
  </si>
  <si>
    <t>Distance</t>
  </si>
  <si>
    <t>K</t>
  </si>
  <si>
    <t>d</t>
  </si>
  <si>
    <t>d(rand)</t>
  </si>
  <si>
    <t>F</t>
  </si>
  <si>
    <t>Costf(0)</t>
  </si>
  <si>
    <t>Costunit</t>
  </si>
  <si>
    <t>Price</t>
  </si>
  <si>
    <t>distance from 'island' to 'mainland'</t>
  </si>
  <si>
    <t>input F</t>
  </si>
  <si>
    <t>b0</t>
  </si>
  <si>
    <t>fishing pressure: varies from 0 upwards, decimals e.g. 0.2</t>
  </si>
  <si>
    <t>fixed cost of fishing function of distance</t>
  </si>
  <si>
    <t>unit price: constant equal for all</t>
  </si>
  <si>
    <t>unit cost of fishing: constant equal for all</t>
  </si>
  <si>
    <t>Fishing mortality in units of d: input F</t>
  </si>
  <si>
    <t>Migration matrix</t>
  </si>
  <si>
    <t>TO</t>
  </si>
  <si>
    <t>FROM</t>
  </si>
  <si>
    <t>sum</t>
  </si>
  <si>
    <t>max</t>
  </si>
  <si>
    <t>Migration from each area</t>
  </si>
  <si>
    <t>scaling factor in strange units</t>
  </si>
  <si>
    <t>time</t>
  </si>
  <si>
    <t>BIOMASS</t>
  </si>
  <si>
    <r>
      <t xml:space="preserve">MIGRATION </t>
    </r>
    <r>
      <rPr>
        <b/>
        <sz val="10"/>
        <color indexed="17"/>
        <rFont val="Arial"/>
        <family val="2"/>
      </rPr>
      <t>TO</t>
    </r>
    <r>
      <rPr>
        <sz val="10"/>
        <color indexed="17"/>
        <rFont val="Arial"/>
        <family val="2"/>
      </rPr>
      <t xml:space="preserve"> </t>
    </r>
  </si>
  <si>
    <r>
      <t xml:space="preserve">MIGRATION </t>
    </r>
    <r>
      <rPr>
        <b/>
        <sz val="10"/>
        <color indexed="12"/>
        <rFont val="Arial"/>
        <family val="2"/>
      </rPr>
      <t>OUT</t>
    </r>
    <r>
      <rPr>
        <sz val="10"/>
        <color indexed="12"/>
        <rFont val="Arial"/>
        <family val="2"/>
      </rPr>
      <t xml:space="preserve"> OF</t>
    </r>
  </si>
  <si>
    <t>possibility to stochacity of exctinction rate: small pop=&gt; larger prob of extinction</t>
  </si>
  <si>
    <t>r</t>
  </si>
  <si>
    <t>r = b-d: the common pop intrinsic rate of growth</t>
  </si>
  <si>
    <t>CATCH</t>
  </si>
  <si>
    <t>Area 1</t>
  </si>
  <si>
    <t>Area 2</t>
  </si>
  <si>
    <t>Area 3</t>
  </si>
  <si>
    <t>Area 4</t>
  </si>
  <si>
    <t>Area 5</t>
  </si>
  <si>
    <t>tot catch</t>
  </si>
  <si>
    <t>All catches</t>
  </si>
  <si>
    <t>eq. biomasses</t>
  </si>
  <si>
    <t>proportion migrating from area 1 to area x: function of distance, and surface (to lower extent)</t>
  </si>
  <si>
    <t>=max*EXP(-(dist / avg. dist))*(0.2*avg. area)/area))</t>
  </si>
  <si>
    <t>K=0.5*surface^2</t>
  </si>
  <si>
    <t>birth rate constant</t>
  </si>
  <si>
    <t>dmin</t>
  </si>
  <si>
    <t>death rate variable d = dmin*(area/maxarea)^-0.2</t>
  </si>
  <si>
    <t>IMMIGRATED POPULATION</t>
  </si>
  <si>
    <t>limit</t>
  </si>
  <si>
    <t>EXTIRPATIONS</t>
  </si>
  <si>
    <t>Sum</t>
  </si>
  <si>
    <t>Yield</t>
  </si>
  <si>
    <t>Extirpations</t>
  </si>
  <si>
    <t>Extinction</t>
  </si>
  <si>
    <t>Present value</t>
  </si>
  <si>
    <t>Total</t>
  </si>
  <si>
    <t>extirpations</t>
  </si>
  <si>
    <t>extinction?</t>
  </si>
  <si>
    <t>Inst. Fishing mort. rate: 0- no fishing; 0.1-2.0</t>
  </si>
  <si>
    <t>Immigration rate</t>
  </si>
  <si>
    <t>Rescues"</t>
  </si>
  <si>
    <t>Rescues from area 1</t>
  </si>
  <si>
    <t>REVENUES</t>
  </si>
  <si>
    <t>revenue</t>
  </si>
  <si>
    <t>COSTS</t>
  </si>
  <si>
    <t>PROFIT (PRESENT VALUE)</t>
  </si>
  <si>
    <t>Interest</t>
  </si>
  <si>
    <t>interest rate in bank</t>
  </si>
  <si>
    <t>profit PV</t>
  </si>
  <si>
    <t>OUTPUT</t>
  </si>
  <si>
    <t>Years 0-40</t>
  </si>
  <si>
    <t>Optimize</t>
  </si>
  <si>
    <t>FindThe</t>
  </si>
  <si>
    <t>Stop Trials</t>
  </si>
  <si>
    <t>Stop Minutes</t>
  </si>
  <si>
    <t>Stop Change</t>
  </si>
  <si>
    <t>Stop Formula</t>
  </si>
  <si>
    <t>Pop. Size</t>
  </si>
  <si>
    <t>UNUSED</t>
  </si>
  <si>
    <t>Up. Display</t>
  </si>
  <si>
    <t>PauseOnErr</t>
  </si>
  <si>
    <t>Graph</t>
  </si>
  <si>
    <t>MACROS</t>
  </si>
  <si>
    <t>Start</t>
  </si>
  <si>
    <t>BeforeCalc</t>
  </si>
  <si>
    <t>AfterCalc</t>
  </si>
  <si>
    <t>EndTrial</t>
  </si>
  <si>
    <t>Finish</t>
  </si>
  <si>
    <t>Seed</t>
  </si>
  <si>
    <t>FORMAT</t>
  </si>
  <si>
    <t>L.FORMULA</t>
  </si>
  <si>
    <t>RISKOPT/obj</t>
  </si>
  <si>
    <t>MaxIter</t>
  </si>
  <si>
    <t>SmartStop</t>
  </si>
  <si>
    <t>SameSeed</t>
  </si>
  <si>
    <t>SampleType</t>
  </si>
  <si>
    <t>MacroBeforeSim</t>
  </si>
  <si>
    <t>MacroAfterSim</t>
  </si>
  <si>
    <t>#Chrom.</t>
  </si>
  <si>
    <t>#Const.</t>
  </si>
  <si>
    <t>Meth+OtherOps</t>
  </si>
  <si>
    <t>Mut.+Op</t>
  </si>
  <si>
    <t>Cross+Op</t>
  </si>
  <si>
    <t>Descr.</t>
  </si>
  <si>
    <t>TimeBlocks</t>
  </si>
  <si>
    <t>Const</t>
  </si>
  <si>
    <t>#Ranges</t>
  </si>
  <si>
    <t>Range</t>
  </si>
  <si>
    <t>Min</t>
  </si>
  <si>
    <t>Max</t>
  </si>
  <si>
    <t>Flags</t>
  </si>
  <si>
    <t>Type</t>
  </si>
  <si>
    <t>Entry M.</t>
  </si>
  <si>
    <t>Form.</t>
  </si>
  <si>
    <t>Description</t>
  </si>
  <si>
    <t>LeftVal</t>
  </si>
  <si>
    <t>LeftOp</t>
  </si>
  <si>
    <t>Ref.</t>
  </si>
  <si>
    <t>RightOp</t>
  </si>
  <si>
    <t>RightVal</t>
  </si>
  <si>
    <t>PenaltyFct</t>
  </si>
  <si>
    <t>ROevaltime</t>
  </si>
  <si>
    <t>ROfunc</t>
  </si>
  <si>
    <t>ROparam</t>
  </si>
  <si>
    <t>ROFUNCEVAL</t>
  </si>
  <si>
    <t>RISKOPT</t>
  </si>
  <si>
    <t>DEVEVAL</t>
  </si>
  <si>
    <t>EVAL</t>
  </si>
  <si>
    <t>Gen.Log</t>
  </si>
  <si>
    <t>RECIPE</t>
  </si>
  <si>
    <t>False,False,False</t>
  </si>
  <si>
    <t>no</t>
  </si>
  <si>
    <t>SOLUTIONS</t>
  </si>
  <si>
    <t>&lt;- max</t>
  </si>
  <si>
    <t>This led to constant extirpations (Biomass&lt; K/10) in area 2, which were partially disguised</t>
  </si>
  <si>
    <t>optimization values</t>
  </si>
  <si>
    <t xml:space="preserve">Immigration above the limit (set to 10%) indicates rescue effect, </t>
  </si>
  <si>
    <t>and possible loss of population structure</t>
  </si>
  <si>
    <t>&lt;- constraint to minimum</t>
  </si>
  <si>
    <t>This led to no extirpations (Biomass&lt; K/10) in area 2, which is a clear 'sink' because it is so small</t>
  </si>
  <si>
    <t>By lowering fishing mortality in area 2 population integrity seems to be kept</t>
  </si>
  <si>
    <t>without any major loss in total yield.</t>
  </si>
  <si>
    <t>Notice that these solutions are problem specific, i.e. they could have been different for</t>
  </si>
  <si>
    <t>other specifications of the system.</t>
  </si>
  <si>
    <t>It turns out that maximisation of profit leads to a small changes in yield and to a preservation</t>
  </si>
  <si>
    <t>of population structure, because it is not profitable at all to fish in areas 2-4, because they are too small, little</t>
  </si>
  <si>
    <t>productive and far away from the harbours (this distance defines the fixed cost)</t>
  </si>
  <si>
    <t>other specifications of the system, particularly for the economics.</t>
  </si>
  <si>
    <t>Define inst. fishing mortality rates for each area, and use macro to calculate the totals for 40 years of exploitation</t>
  </si>
  <si>
    <t>b) Maximise total yield but avoid any local extirpations</t>
  </si>
  <si>
    <t>d) Maximise profit (PV)</t>
  </si>
  <si>
    <t>The graphics below show population development and the proportion of migrants</t>
  </si>
  <si>
    <t>// Jorge Santos 2003</t>
  </si>
  <si>
    <t>only 4% lower yield !</t>
  </si>
  <si>
    <t>Inst. Fishing mort. rate: 0- no fishing; 0.1-3.0</t>
  </si>
  <si>
    <t>and prone to natural extirpations. Still the high number of 'rescues' indicates that colonizers from</t>
  </si>
  <si>
    <t xml:space="preserve">ratio of immigrants to local population exceeds 1/10 in a given year. </t>
  </si>
  <si>
    <t>been compromised after these incidents. By our definition, a 'rescue' happens when the</t>
  </si>
  <si>
    <t>area 1 helped 're-starting' population 2 after bottle-necks. The local genetic pool in area 2 might have</t>
  </si>
  <si>
    <t xml:space="preserve">owing to the rescue effect of area 1 (the 'mainland'). </t>
  </si>
  <si>
    <t>We know (from PogGen problems) that the two populations would be fully homogeneous after 50 generations (years).</t>
  </si>
  <si>
    <t>c) Maximise total yield but avoid too high rescuing and mixing by (immigrating) recruits from area 1</t>
  </si>
  <si>
    <t xml:space="preserve"> (maintenaince of population structure) in these particular settings?</t>
  </si>
  <si>
    <t>Are policies that seek maximisation of yield or profit contradictory to the conservation target</t>
  </si>
  <si>
    <t>a) Maximisation of total yield; no other constraints</t>
  </si>
  <si>
    <t>b) Maximisation of total yield; constraint extirpations</t>
  </si>
  <si>
    <t>c) Maximisation of total yield; constraint immigration turnover</t>
  </si>
  <si>
    <t>d) Maximisation of profit (present value) for all years</t>
  </si>
  <si>
    <t>Conservation of exploited populations</t>
  </si>
  <si>
    <t>The Whelk</t>
  </si>
  <si>
    <t>population structure</t>
  </si>
  <si>
    <t xml:space="preserve">A study of a set of populations with 'mainland'-'island' type </t>
  </si>
  <si>
    <t>The following map shows the structure of 5 inter-connected populations of whelk. Only area 1 exports</t>
  </si>
  <si>
    <t>pelagic eggs of whelk to all the other areas, owing to the nature of the currents. Population integrity of the</t>
  </si>
  <si>
    <t>different populations is high. Smaller areas support smaller populations, and the probability of</t>
  </si>
  <si>
    <t>(natural) extirpation is higher for these small populations. The recruitment of colonisers from area 1</t>
  </si>
  <si>
    <t>to the other areas decreases with the distance, and increases with the surface area of the recipient area.</t>
  </si>
  <si>
    <t>Harbour</t>
  </si>
  <si>
    <r>
      <t>1000 km</t>
    </r>
    <r>
      <rPr>
        <vertAlign val="superscript"/>
        <sz val="10"/>
        <rFont val="Arial"/>
        <family val="2"/>
      </rPr>
      <t>2</t>
    </r>
  </si>
  <si>
    <r>
      <t>10 km</t>
    </r>
    <r>
      <rPr>
        <vertAlign val="superscript"/>
        <sz val="10"/>
        <rFont val="Arial"/>
        <family val="2"/>
      </rPr>
      <t>2</t>
    </r>
  </si>
  <si>
    <r>
      <t>100 km</t>
    </r>
    <r>
      <rPr>
        <vertAlign val="superscript"/>
        <sz val="10"/>
        <rFont val="Arial"/>
        <family val="2"/>
      </rPr>
      <t>2</t>
    </r>
  </si>
  <si>
    <r>
      <t>30 km</t>
    </r>
    <r>
      <rPr>
        <vertAlign val="superscript"/>
        <sz val="10"/>
        <rFont val="Arial"/>
        <family val="2"/>
      </rPr>
      <t>2</t>
    </r>
  </si>
  <si>
    <t>= fishing (shallow) grounds</t>
  </si>
  <si>
    <t>= larval transport</t>
  </si>
  <si>
    <t>Distances and fixed costs of fishing (f0)</t>
  </si>
  <si>
    <t>From</t>
  </si>
  <si>
    <t>To</t>
  </si>
  <si>
    <t>f(0)</t>
  </si>
  <si>
    <t>Colonisation of areas 2-5 can only happen in the larval stage.</t>
  </si>
  <si>
    <t>The populations are structured. This means that they are somewhat different in traits.</t>
  </si>
  <si>
    <t>This happens because the number of migrants relative to locals is normally low (&lt;&lt; 10%),</t>
  </si>
  <si>
    <t>and the local neutral genes are not replaced by those from area 1. (Recall population genetics.)</t>
  </si>
  <si>
    <t>Thus, population 1 cannot be responsible for quick' rescue effects' after local bottlenecks.</t>
  </si>
  <si>
    <t>Definitions in this exercise</t>
  </si>
  <si>
    <r>
      <t>Extinction</t>
    </r>
    <r>
      <rPr>
        <sz val="10"/>
        <rFont val="Arial"/>
        <family val="2"/>
      </rPr>
      <t xml:space="preserve"> - when there is only 1 individual left in each of the 5 populations</t>
    </r>
  </si>
  <si>
    <r>
      <t>Extirpation</t>
    </r>
    <r>
      <rPr>
        <sz val="10"/>
        <rFont val="Arial"/>
        <family val="2"/>
      </rPr>
      <t>- when biomass levels drop to K/10, where K is the carrying capacity in that area</t>
    </r>
  </si>
  <si>
    <r>
      <t>Immigration turnover</t>
    </r>
    <r>
      <rPr>
        <sz val="10"/>
        <rFont val="Arial"/>
        <family val="2"/>
      </rPr>
      <t>- the ratio of immigrants in year t to the local biomass in year t-1.</t>
    </r>
  </si>
  <si>
    <r>
      <t>Rescue</t>
    </r>
    <r>
      <rPr>
        <sz val="10"/>
        <rFont val="Arial"/>
        <family val="2"/>
      </rPr>
      <t>- number of times the immigration turnover exceeds 10% (0.1). Indicates excessive mixing and smoothing of traits.</t>
    </r>
  </si>
  <si>
    <t>Goto worksheet Input (/output) and answer questions</t>
  </si>
  <si>
    <t>status fsh</t>
  </si>
  <si>
    <t>a) Maximise total yield (by hand first, use the macro. Use Solver thereafter)</t>
  </si>
  <si>
    <t>Variable prices and costs are the same, irrespective of fishing area. Only micro-economic considerations are made here.</t>
  </si>
  <si>
    <t>Profit (present value)</t>
  </si>
  <si>
    <t>Smaller areas have smaller</t>
  </si>
  <si>
    <t>populations which in turn</t>
  </si>
  <si>
    <t>are more prone to extirpation.</t>
  </si>
  <si>
    <t>correct (immigration turnover &gt;10% or 0.1)</t>
  </si>
  <si>
    <t>(1-EXP(-C$13))*C34</t>
  </si>
  <si>
    <t>from area 1 relative to the survivors in the different areas. An arbitrary limit of 10% was set for immigration turnover.</t>
  </si>
  <si>
    <t xml:space="preserve"> by Jorge Santos</t>
  </si>
  <si>
    <t>What you should achieve in the present lab</t>
  </si>
  <si>
    <t>Progression</t>
  </si>
  <si>
    <t>Software</t>
  </si>
  <si>
    <t>Further reading and exercises</t>
  </si>
  <si>
    <t>Set Excel to manual re-calculation and Enable Macros.</t>
  </si>
  <si>
    <t xml:space="preserve">Data and software routines provided. </t>
  </si>
  <si>
    <t>Student may use Solver for optimizations.</t>
  </si>
  <si>
    <t>In worksheet Input use only cells marked in yellow. Use clean sheets.</t>
  </si>
  <si>
    <t xml:space="preserve">Hand-outs pertaining to subject "Stocks and population genetics"; </t>
  </si>
  <si>
    <t>Smaller sub-units may be more prone to overexploitation, but this may</t>
  </si>
  <si>
    <t>Optimize conservation and economic goals for the fisheries</t>
  </si>
  <si>
    <t>Deal with exploitable populations that show different types of interconnection</t>
  </si>
  <si>
    <t>For Solver use automatic-recalculation</t>
  </si>
  <si>
    <t>Mainland-island structure (whelks), including micro-economic considerations</t>
  </si>
  <si>
    <t>Mixed metapopulation type (sardines)</t>
  </si>
  <si>
    <t>In Conservation Management one aims to keep intact potential genetic units.</t>
  </si>
  <si>
    <t>depend on their own dynamics and types of interaction with other sub-units.</t>
  </si>
  <si>
    <t>Find appropriate strategies to exploit them separately or combined.</t>
  </si>
  <si>
    <t>Stepping-stone population structure (salmon)</t>
  </si>
  <si>
    <t>Is conservation incompatible with good economy?</t>
  </si>
  <si>
    <t>Conservation Management; advice</t>
  </si>
  <si>
    <t>Sometimes exploited populations are structured into smaller sub-units.</t>
  </si>
  <si>
    <t>Article by S. Planes et al. (1996), in syllabus</t>
  </si>
  <si>
    <t>http://onlinelibrary.wiley.com/doi/10.1046/j.1420-9101.1996.9010103.x/abstract</t>
  </si>
  <si>
    <t>INPUT</t>
  </si>
  <si>
    <t>Santos, J. 2015. CONΣERV IT 1.0 – Student Manual: A Training System for Aquatic Conservation Managers. Septentrio Educational 2015(2).</t>
  </si>
  <si>
    <r>
      <rPr>
        <sz val="10"/>
        <rFont val="Arial"/>
        <family val="2"/>
      </rPr>
      <t xml:space="preserve">This work is licensed under a </t>
    </r>
    <r>
      <rPr>
        <u/>
        <sz val="10"/>
        <color theme="10"/>
        <rFont val="Arial"/>
        <family val="2"/>
      </rPr>
      <t>Creative Commons Attribution 4.0 International License</t>
    </r>
    <r>
      <rPr>
        <sz val="10"/>
        <rFont val="Arial"/>
        <family val="2"/>
      </rPr>
      <t>.</t>
    </r>
  </si>
  <si>
    <t>DOI: http://dx.doi.org/10.7557/8.3516</t>
  </si>
  <si>
    <t>DOI: http://dx.doi.org/10.7557/se.2015.2</t>
  </si>
  <si>
    <t>Chapter 6. Population Sub-Structure and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</si>
</sst>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0.000"/>
    <numFmt numFmtId="166" formatCode="0.00E+00;\נּ"/>
    <numFmt numFmtId="167" formatCode="#,##0_ ;[Red]\-#,##0\ "/>
  </numFmts>
  <fonts count="37" x14ac:knownFonts="1">
    <font>
      <sz val="10"/>
      <name val="Arial"/>
    </font>
    <font>
      <b/>
      <sz val="10"/>
      <name val="Arial"/>
      <family val="2"/>
    </font>
    <font>
      <sz val="10"/>
      <color indexed="17"/>
      <name val="Arial"/>
      <family val="2"/>
    </font>
    <font>
      <b/>
      <sz val="10"/>
      <color indexed="17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16"/>
      <name val="Arial"/>
      <family val="2"/>
    </font>
    <font>
      <b/>
      <sz val="12"/>
      <color indexed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2"/>
      <color indexed="12"/>
      <name val="Arial"/>
      <family val="2"/>
    </font>
    <font>
      <sz val="10"/>
      <name val="Arial"/>
      <family val="2"/>
    </font>
    <font>
      <b/>
      <sz val="16"/>
      <color indexed="20"/>
      <name val="Arial"/>
      <family val="2"/>
    </font>
    <font>
      <b/>
      <sz val="16"/>
      <color indexed="10"/>
      <name val="Arial"/>
      <family val="2"/>
    </font>
    <font>
      <b/>
      <sz val="22"/>
      <color indexed="12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9"/>
      <name val="Verdana"/>
      <family val="2"/>
    </font>
    <font>
      <i/>
      <sz val="9"/>
      <name val="Verdana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sz val="9"/>
      <color rgb="FFFF0000"/>
      <name val="Verdana"/>
      <family val="2"/>
    </font>
    <font>
      <sz val="10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9"/>
      <color theme="9" tint="-0.249977111117893"/>
      <name val="Verdana"/>
      <family val="2"/>
    </font>
    <font>
      <u/>
      <sz val="8"/>
      <color theme="10"/>
      <name val="Arial"/>
      <family val="2"/>
    </font>
    <font>
      <sz val="20"/>
      <color theme="0"/>
      <name val="Calibri"/>
      <family val="2"/>
      <scheme val="minor"/>
    </font>
    <font>
      <sz val="12"/>
      <color rgb="FF3F3F76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b/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5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">
    <xf numFmtId="0" fontId="0" fillId="0" borderId="0"/>
    <xf numFmtId="0" fontId="23" fillId="9" borderId="13" applyNumberFormat="0" applyAlignment="0" applyProtection="0"/>
    <xf numFmtId="0" fontId="24" fillId="10" borderId="14" applyNumberFormat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0" borderId="0" applyNumberFormat="0" applyFill="0" applyBorder="0" applyAlignment="0" applyProtection="0"/>
    <xf numFmtId="0" fontId="13" fillId="0" borderId="0"/>
    <xf numFmtId="0" fontId="26" fillId="0" borderId="0" applyNumberFormat="0" applyFill="0" applyBorder="0" applyAlignment="0" applyProtection="0"/>
  </cellStyleXfs>
  <cellXfs count="121">
    <xf numFmtId="0" fontId="0" fillId="0" borderId="0" xfId="0"/>
    <xf numFmtId="0" fontId="0" fillId="0" borderId="0" xfId="0" quotePrefix="1"/>
    <xf numFmtId="0" fontId="1" fillId="0" borderId="0" xfId="0" applyFont="1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2" fillId="0" borderId="0" xfId="0" applyFont="1"/>
    <xf numFmtId="1" fontId="0" fillId="0" borderId="0" xfId="0" applyNumberFormat="1"/>
    <xf numFmtId="0" fontId="4" fillId="0" borderId="0" xfId="0" applyFont="1"/>
    <xf numFmtId="1" fontId="0" fillId="3" borderId="0" xfId="0" applyNumberFormat="1" applyFill="1"/>
    <xf numFmtId="0" fontId="1" fillId="0" borderId="1" xfId="0" applyFont="1" applyFill="1" applyBorder="1"/>
    <xf numFmtId="0" fontId="1" fillId="0" borderId="2" xfId="0" applyFont="1" applyBorder="1"/>
    <xf numFmtId="0" fontId="1" fillId="0" borderId="0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2" fontId="0" fillId="2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8" fillId="0" borderId="0" xfId="0" applyFont="1" applyFill="1"/>
    <xf numFmtId="1" fontId="0" fillId="0" borderId="0" xfId="0" applyNumberFormat="1" applyFill="1"/>
    <xf numFmtId="165" fontId="0" fillId="2" borderId="0" xfId="0" applyNumberFormat="1" applyFill="1"/>
    <xf numFmtId="1" fontId="0" fillId="4" borderId="0" xfId="0" applyNumberFormat="1" applyFill="1"/>
    <xf numFmtId="1" fontId="1" fillId="3" borderId="0" xfId="0" applyNumberFormat="1" applyFont="1" applyFill="1"/>
    <xf numFmtId="164" fontId="0" fillId="3" borderId="7" xfId="0" applyNumberFormat="1" applyFill="1" applyBorder="1"/>
    <xf numFmtId="164" fontId="0" fillId="3" borderId="8" xfId="0" applyNumberFormat="1" applyFill="1" applyBorder="1"/>
    <xf numFmtId="166" fontId="0" fillId="0" borderId="0" xfId="0" applyNumberFormat="1"/>
    <xf numFmtId="2" fontId="0" fillId="0" borderId="0" xfId="0" applyNumberFormat="1"/>
    <xf numFmtId="165" fontId="0" fillId="3" borderId="9" xfId="0" applyNumberFormat="1" applyFill="1" applyBorder="1"/>
    <xf numFmtId="165" fontId="0" fillId="3" borderId="10" xfId="0" applyNumberFormat="1" applyFill="1" applyBorder="1"/>
    <xf numFmtId="165" fontId="0" fillId="3" borderId="11" xfId="0" applyNumberFormat="1" applyFill="1" applyBorder="1"/>
    <xf numFmtId="0" fontId="9" fillId="3" borderId="0" xfId="0" applyFont="1" applyFill="1"/>
    <xf numFmtId="0" fontId="11" fillId="0" borderId="0" xfId="0" applyFont="1"/>
    <xf numFmtId="165" fontId="0" fillId="0" borderId="0" xfId="0" applyNumberFormat="1"/>
    <xf numFmtId="1" fontId="0" fillId="5" borderId="0" xfId="0" applyNumberFormat="1" applyFill="1"/>
    <xf numFmtId="0" fontId="0" fillId="5" borderId="0" xfId="0" applyFill="1"/>
    <xf numFmtId="167" fontId="0" fillId="0" borderId="0" xfId="0" applyNumberFormat="1"/>
    <xf numFmtId="0" fontId="0" fillId="0" borderId="12" xfId="0" applyBorder="1"/>
    <xf numFmtId="0" fontId="5" fillId="0" borderId="0" xfId="0" applyFont="1"/>
    <xf numFmtId="0" fontId="12" fillId="0" borderId="0" xfId="0" applyFont="1"/>
    <xf numFmtId="0" fontId="5" fillId="0" borderId="0" xfId="0" quotePrefix="1" applyFont="1"/>
    <xf numFmtId="0" fontId="0" fillId="0" borderId="1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2" xfId="0" applyBorder="1"/>
    <xf numFmtId="0" fontId="0" fillId="0" borderId="0" xfId="0" applyBorder="1"/>
    <xf numFmtId="0" fontId="10" fillId="0" borderId="3" xfId="0" applyFont="1" applyBorder="1"/>
    <xf numFmtId="0" fontId="0" fillId="0" borderId="3" xfId="0" applyBorder="1"/>
    <xf numFmtId="1" fontId="0" fillId="3" borderId="0" xfId="0" applyNumberFormat="1" applyFill="1" applyBorder="1"/>
    <xf numFmtId="0" fontId="0" fillId="3" borderId="0" xfId="0" applyFill="1" applyBorder="1"/>
    <xf numFmtId="0" fontId="9" fillId="3" borderId="0" xfId="0" applyFont="1" applyFill="1" applyBorder="1"/>
    <xf numFmtId="0" fontId="9" fillId="3" borderId="3" xfId="0" applyFont="1" applyFill="1" applyBorder="1"/>
    <xf numFmtId="0" fontId="0" fillId="0" borderId="5" xfId="0" applyBorder="1"/>
    <xf numFmtId="1" fontId="0" fillId="3" borderId="5" xfId="0" applyNumberFormat="1" applyFill="1" applyBorder="1"/>
    <xf numFmtId="0" fontId="3" fillId="0" borderId="0" xfId="0" applyFont="1"/>
    <xf numFmtId="0" fontId="13" fillId="0" borderId="0" xfId="0" applyFont="1"/>
    <xf numFmtId="0" fontId="14" fillId="0" borderId="0" xfId="0" applyFont="1"/>
    <xf numFmtId="0" fontId="0" fillId="6" borderId="1" xfId="0" applyFill="1" applyBorder="1"/>
    <xf numFmtId="0" fontId="0" fillId="6" borderId="0" xfId="0" applyFill="1" applyBorder="1"/>
    <xf numFmtId="0" fontId="0" fillId="6" borderId="5" xfId="0" applyFill="1" applyBorder="1"/>
    <xf numFmtId="0" fontId="0" fillId="5" borderId="2" xfId="0" applyFill="1" applyBorder="1"/>
    <xf numFmtId="0" fontId="1" fillId="5" borderId="2" xfId="0" applyFont="1" applyFill="1" applyBorder="1"/>
    <xf numFmtId="0" fontId="0" fillId="6" borderId="0" xfId="0" applyFill="1" applyBorder="1" applyAlignment="1">
      <alignment horizontal="center"/>
    </xf>
    <xf numFmtId="0" fontId="10" fillId="6" borderId="0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0" xfId="0" applyFill="1"/>
    <xf numFmtId="0" fontId="13" fillId="5" borderId="0" xfId="0" applyFont="1" applyFill="1" applyBorder="1"/>
    <xf numFmtId="0" fontId="10" fillId="6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7" borderId="0" xfId="0" applyFill="1"/>
    <xf numFmtId="0" fontId="16" fillId="7" borderId="0" xfId="0" applyFont="1" applyFill="1"/>
    <xf numFmtId="0" fontId="15" fillId="7" borderId="0" xfId="0" applyFont="1" applyFill="1"/>
    <xf numFmtId="0" fontId="1" fillId="7" borderId="0" xfId="0" applyFont="1" applyFill="1"/>
    <xf numFmtId="0" fontId="3" fillId="7" borderId="0" xfId="0" applyFont="1" applyFill="1"/>
    <xf numFmtId="0" fontId="0" fillId="8" borderId="0" xfId="0" applyFill="1" applyBorder="1"/>
    <xf numFmtId="0" fontId="0" fillId="8" borderId="1" xfId="0" applyFill="1" applyBorder="1"/>
    <xf numFmtId="0" fontId="0" fillId="8" borderId="7" xfId="0" applyFill="1" applyBorder="1"/>
    <xf numFmtId="0" fontId="0" fillId="8" borderId="8" xfId="0" applyFill="1" applyBorder="1"/>
    <xf numFmtId="0" fontId="0" fillId="8" borderId="2" xfId="0" applyFill="1" applyBorder="1"/>
    <xf numFmtId="0" fontId="11" fillId="8" borderId="7" xfId="0" quotePrefix="1" applyFont="1" applyFill="1" applyBorder="1"/>
    <xf numFmtId="0" fontId="0" fillId="8" borderId="3" xfId="0" applyFill="1" applyBorder="1"/>
    <xf numFmtId="0" fontId="0" fillId="8" borderId="4" xfId="0" applyFill="1" applyBorder="1"/>
    <xf numFmtId="0" fontId="11" fillId="8" borderId="5" xfId="0" quotePrefix="1" applyFont="1" applyFill="1" applyBorder="1"/>
    <xf numFmtId="0" fontId="0" fillId="8" borderId="6" xfId="0" applyFill="1" applyBorder="1"/>
    <xf numFmtId="0" fontId="10" fillId="8" borderId="0" xfId="0" applyFont="1" applyFill="1" applyBorder="1" applyAlignment="1">
      <alignment horizontal="center"/>
    </xf>
    <xf numFmtId="0" fontId="0" fillId="8" borderId="5" xfId="0" applyFill="1" applyBorder="1"/>
    <xf numFmtId="0" fontId="0" fillId="7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19" fillId="0" borderId="0" xfId="0" applyFont="1"/>
    <xf numFmtId="0" fontId="19" fillId="7" borderId="0" xfId="0" applyFont="1" applyFill="1"/>
    <xf numFmtId="0" fontId="20" fillId="2" borderId="0" xfId="0" applyFont="1" applyFill="1"/>
    <xf numFmtId="0" fontId="21" fillId="7" borderId="0" xfId="0" applyFont="1" applyFill="1"/>
    <xf numFmtId="0" fontId="21" fillId="0" borderId="0" xfId="0" applyFont="1"/>
    <xf numFmtId="0" fontId="19" fillId="2" borderId="0" xfId="0" applyFont="1" applyFill="1"/>
    <xf numFmtId="0" fontId="22" fillId="7" borderId="0" xfId="0" applyFont="1" applyFill="1"/>
    <xf numFmtId="0" fontId="19" fillId="13" borderId="0" xfId="0" applyFont="1" applyFill="1"/>
    <xf numFmtId="0" fontId="27" fillId="7" borderId="0" xfId="0" applyFont="1" applyFill="1"/>
    <xf numFmtId="0" fontId="30" fillId="12" borderId="0" xfId="4" applyFont="1"/>
    <xf numFmtId="0" fontId="31" fillId="7" borderId="0" xfId="0" applyFont="1" applyFill="1"/>
    <xf numFmtId="0" fontId="32" fillId="7" borderId="0" xfId="5" applyFont="1" applyFill="1"/>
    <xf numFmtId="0" fontId="25" fillId="11" borderId="0" xfId="3"/>
    <xf numFmtId="0" fontId="33" fillId="11" borderId="0" xfId="3" applyFont="1"/>
    <xf numFmtId="0" fontId="24" fillId="10" borderId="14" xfId="2"/>
    <xf numFmtId="0" fontId="28" fillId="11" borderId="0" xfId="3" applyFont="1"/>
    <xf numFmtId="0" fontId="29" fillId="11" borderId="0" xfId="3" applyFont="1"/>
    <xf numFmtId="0" fontId="23" fillId="9" borderId="13" xfId="1"/>
    <xf numFmtId="0" fontId="0" fillId="13" borderId="0" xfId="0" applyFill="1"/>
    <xf numFmtId="1" fontId="24" fillId="10" borderId="14" xfId="2" applyNumberFormat="1"/>
    <xf numFmtId="2" fontId="34" fillId="9" borderId="13" xfId="1" applyNumberFormat="1" applyFont="1" applyAlignment="1">
      <alignment horizontal="center"/>
    </xf>
    <xf numFmtId="0" fontId="33" fillId="13" borderId="0" xfId="3" applyFont="1" applyFill="1"/>
    <xf numFmtId="0" fontId="28" fillId="13" borderId="0" xfId="3" applyFont="1" applyFill="1"/>
    <xf numFmtId="0" fontId="25" fillId="13" borderId="0" xfId="3" applyFill="1"/>
    <xf numFmtId="0" fontId="35" fillId="13" borderId="0" xfId="3" applyFont="1" applyFill="1"/>
    <xf numFmtId="0" fontId="13" fillId="0" borderId="0" xfId="6"/>
    <xf numFmtId="0" fontId="26" fillId="0" borderId="0" xfId="7"/>
    <xf numFmtId="0" fontId="26" fillId="0" borderId="0" xfId="7" applyFont="1"/>
    <xf numFmtId="0" fontId="26" fillId="0" borderId="0" xfId="5"/>
    <xf numFmtId="0" fontId="13" fillId="0" borderId="0" xfId="7" applyFont="1"/>
  </cellXfs>
  <cellStyles count="8">
    <cellStyle name="Accent2" xfId="3" builtinId="33"/>
    <cellStyle name="Accent6" xfId="4" builtinId="49"/>
    <cellStyle name="Hyperlink" xfId="5" builtinId="8"/>
    <cellStyle name="Hyperlink 2" xfId="7"/>
    <cellStyle name="Input" xfId="1" builtinId="20"/>
    <cellStyle name="Normal" xfId="0" builtinId="0"/>
    <cellStyle name="Normal 2" xfId="6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1000" b="0"/>
              <a:t>Population size</a:t>
            </a:r>
          </a:p>
        </c:rich>
      </c:tx>
      <c:layout>
        <c:manualLayout>
          <c:xMode val="edge"/>
          <c:yMode val="edge"/>
          <c:x val="0.49411847048530688"/>
          <c:y val="7.09793351302785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156924502084299"/>
          <c:y val="0.16711590296495957"/>
          <c:w val="0.63921671555761417"/>
          <c:h val="0.66576819407008081"/>
        </c:manualLayout>
      </c:layout>
      <c:scatterChart>
        <c:scatterStyle val="lineMarker"/>
        <c:varyColors val="0"/>
        <c:ser>
          <c:idx val="1"/>
          <c:order val="0"/>
          <c:tx>
            <c:strRef>
              <c:f>Motor!$C$33</c:f>
              <c:strCache>
                <c:ptCount val="1"/>
                <c:pt idx="0">
                  <c:v>Area 1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Motor!$C$34:$C$74</c:f>
              <c:numCache>
                <c:formatCode>0</c:formatCode>
                <c:ptCount val="41"/>
                <c:pt idx="0">
                  <c:v>499935.22093117569</c:v>
                </c:pt>
                <c:pt idx="1">
                  <c:v>499935.21789171617</c:v>
                </c:pt>
                <c:pt idx="2">
                  <c:v>499935.21577120112</c:v>
                </c:pt>
                <c:pt idx="3">
                  <c:v>499935.21429179859</c:v>
                </c:pt>
                <c:pt idx="4">
                  <c:v>499935.21325967583</c:v>
                </c:pt>
                <c:pt idx="5">
                  <c:v>499935.21253960312</c:v>
                </c:pt>
                <c:pt idx="6">
                  <c:v>499935.21203723585</c:v>
                </c:pt>
                <c:pt idx="7">
                  <c:v>499935.21168675332</c:v>
                </c:pt>
                <c:pt idx="8">
                  <c:v>499935.21144223504</c:v>
                </c:pt>
                <c:pt idx="9">
                  <c:v>499935.21127164393</c:v>
                </c:pt>
                <c:pt idx="10">
                  <c:v>499935.211152629</c:v>
                </c:pt>
                <c:pt idx="11">
                  <c:v>499935.21106959681</c:v>
                </c:pt>
                <c:pt idx="12">
                  <c:v>499935.21101166843</c:v>
                </c:pt>
                <c:pt idx="13">
                  <c:v>499935.21097125404</c:v>
                </c:pt>
                <c:pt idx="14">
                  <c:v>499935.21094305842</c:v>
                </c:pt>
                <c:pt idx="15">
                  <c:v>499935.21092338744</c:v>
                </c:pt>
                <c:pt idx="16">
                  <c:v>499935.21090966376</c:v>
                </c:pt>
                <c:pt idx="17">
                  <c:v>499935.21090008924</c:v>
                </c:pt>
                <c:pt idx="18">
                  <c:v>499935.21089340944</c:v>
                </c:pt>
                <c:pt idx="19">
                  <c:v>499935.21088874922</c:v>
                </c:pt>
                <c:pt idx="20">
                  <c:v>499935.21088549797</c:v>
                </c:pt>
                <c:pt idx="21">
                  <c:v>499935.21088322968</c:v>
                </c:pt>
                <c:pt idx="22">
                  <c:v>499935.21088164719</c:v>
                </c:pt>
                <c:pt idx="23">
                  <c:v>499935.21088054316</c:v>
                </c:pt>
                <c:pt idx="24">
                  <c:v>499935.2108797729</c:v>
                </c:pt>
                <c:pt idx="25">
                  <c:v>499935.21087923553</c:v>
                </c:pt>
                <c:pt idx="26">
                  <c:v>499935.21087886061</c:v>
                </c:pt>
                <c:pt idx="27">
                  <c:v>499935.21087859909</c:v>
                </c:pt>
                <c:pt idx="28">
                  <c:v>499935.2108784166</c:v>
                </c:pt>
                <c:pt idx="29">
                  <c:v>499935.2108782893</c:v>
                </c:pt>
                <c:pt idx="30">
                  <c:v>499935.21087820048</c:v>
                </c:pt>
                <c:pt idx="31">
                  <c:v>499935.21087813849</c:v>
                </c:pt>
                <c:pt idx="32">
                  <c:v>499935.21087809524</c:v>
                </c:pt>
                <c:pt idx="33">
                  <c:v>499935.21087806509</c:v>
                </c:pt>
                <c:pt idx="34">
                  <c:v>499935.21087804408</c:v>
                </c:pt>
                <c:pt idx="35">
                  <c:v>499935.21087802941</c:v>
                </c:pt>
                <c:pt idx="36">
                  <c:v>499935.21087801916</c:v>
                </c:pt>
                <c:pt idx="37">
                  <c:v>499935.210878012</c:v>
                </c:pt>
                <c:pt idx="38">
                  <c:v>499935.210878007</c:v>
                </c:pt>
                <c:pt idx="39">
                  <c:v>499935.21087800351</c:v>
                </c:pt>
                <c:pt idx="40">
                  <c:v>499935.21087800112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Motor!$D$33</c:f>
              <c:strCache>
                <c:ptCount val="1"/>
                <c:pt idx="0">
                  <c:v>Area 2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Motor!$D$34:$D$74</c:f>
              <c:numCache>
                <c:formatCode>0</c:formatCode>
                <c:ptCount val="41"/>
                <c:pt idx="0">
                  <c:v>50</c:v>
                </c:pt>
                <c:pt idx="1">
                  <c:v>54.784149881502508</c:v>
                </c:pt>
                <c:pt idx="2">
                  <c:v>59.568299733918785</c:v>
                </c:pt>
                <c:pt idx="3">
                  <c:v>64.352449566042708</c:v>
                </c:pt>
                <c:pt idx="4">
                  <c:v>69.136599384009429</c:v>
                </c:pt>
                <c:pt idx="5">
                  <c:v>73.920749192099208</c:v>
                </c:pt>
                <c:pt idx="6">
                  <c:v>78.704898993298229</c:v>
                </c:pt>
                <c:pt idx="7">
                  <c:v>83.489048789689832</c:v>
                </c:pt>
                <c:pt idx="8">
                  <c:v>88.273198582727474</c:v>
                </c:pt>
                <c:pt idx="9">
                  <c:v>93.057348373425185</c:v>
                </c:pt>
                <c:pt idx="10">
                  <c:v>97.841498162490424</c:v>
                </c:pt>
                <c:pt idx="11">
                  <c:v>102.62564795041673</c:v>
                </c:pt>
                <c:pt idx="12">
                  <c:v>107.40979773754847</c:v>
                </c:pt>
                <c:pt idx="13">
                  <c:v>112.19394752412586</c:v>
                </c:pt>
                <c:pt idx="14">
                  <c:v>116.9780973103165</c:v>
                </c:pt>
                <c:pt idx="15">
                  <c:v>121.76224709623732</c:v>
                </c:pt>
                <c:pt idx="16">
                  <c:v>126.5463968819699</c:v>
                </c:pt>
                <c:pt idx="17">
                  <c:v>131.33054666757116</c:v>
                </c:pt>
                <c:pt idx="18">
                  <c:v>136.1146964530808</c:v>
                </c:pt>
                <c:pt idx="19">
                  <c:v>140.89884623852649</c:v>
                </c:pt>
                <c:pt idx="20">
                  <c:v>145.68299602392759</c:v>
                </c:pt>
                <c:pt idx="21">
                  <c:v>150.46714580929759</c:v>
                </c:pt>
                <c:pt idx="22">
                  <c:v>155.25129559464588</c:v>
                </c:pt>
                <c:pt idx="23">
                  <c:v>160.03544537997902</c:v>
                </c:pt>
                <c:pt idx="24">
                  <c:v>164.81959516530159</c:v>
                </c:pt>
                <c:pt idx="25">
                  <c:v>169.6037449506168</c:v>
                </c:pt>
                <c:pt idx="26">
                  <c:v>174.38789473592686</c:v>
                </c:pt>
                <c:pt idx="27">
                  <c:v>179.17204452123335</c:v>
                </c:pt>
                <c:pt idx="28">
                  <c:v>183.95619430653733</c:v>
                </c:pt>
                <c:pt idx="29">
                  <c:v>188.74034409183955</c:v>
                </c:pt>
                <c:pt idx="30">
                  <c:v>193.52449387714057</c:v>
                </c:pt>
                <c:pt idx="31">
                  <c:v>198.30864366244074</c:v>
                </c:pt>
                <c:pt idx="32">
                  <c:v>203.09279344774032</c:v>
                </c:pt>
                <c:pt idx="33">
                  <c:v>207.87694323303947</c:v>
                </c:pt>
                <c:pt idx="34">
                  <c:v>212.66109301833833</c:v>
                </c:pt>
                <c:pt idx="35">
                  <c:v>217.445242803637</c:v>
                </c:pt>
                <c:pt idx="36">
                  <c:v>222.22939258893553</c:v>
                </c:pt>
                <c:pt idx="37">
                  <c:v>227.01354237423396</c:v>
                </c:pt>
                <c:pt idx="38">
                  <c:v>231.79769215953232</c:v>
                </c:pt>
                <c:pt idx="39">
                  <c:v>236.58184194483061</c:v>
                </c:pt>
                <c:pt idx="40">
                  <c:v>241.36599173012888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Motor!$E$33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Motor!$E$34:$E$74</c:f>
              <c:numCache>
                <c:formatCode>0</c:formatCode>
                <c:ptCount val="41"/>
                <c:pt idx="0">
                  <c:v>495.10221848433281</c:v>
                </c:pt>
                <c:pt idx="1">
                  <c:v>495.11126518716105</c:v>
                </c:pt>
                <c:pt idx="2">
                  <c:v>495.11923562081154</c:v>
                </c:pt>
                <c:pt idx="3">
                  <c:v>495.12625780262226</c:v>
                </c:pt>
                <c:pt idx="4">
                  <c:v>495.1324445278737</c:v>
                </c:pt>
                <c:pt idx="5">
                  <c:v>495.13789517879218</c:v>
                </c:pt>
                <c:pt idx="6">
                  <c:v>495.14269731875231</c:v>
                </c:pt>
                <c:pt idx="7">
                  <c:v>495.14692809715558</c:v>
                </c:pt>
                <c:pt idx="8">
                  <c:v>495.15065548744218</c:v>
                </c:pt>
                <c:pt idx="9">
                  <c:v>495.1539393780331</c:v>
                </c:pt>
                <c:pt idx="10">
                  <c:v>495.15683253365449</c:v>
                </c:pt>
                <c:pt idx="11">
                  <c:v>495.15938144242779</c:v>
                </c:pt>
                <c:pt idx="12">
                  <c:v>495.16162706228693</c:v>
                </c:pt>
                <c:pt idx="13">
                  <c:v>495.16360547867572</c:v>
                </c:pt>
                <c:pt idx="14">
                  <c:v>495.16534848406195</c:v>
                </c:pt>
                <c:pt idx="15">
                  <c:v>495.16688408855447</c:v>
                </c:pt>
                <c:pt idx="16">
                  <c:v>495.16823696980913</c:v>
                </c:pt>
                <c:pt idx="17">
                  <c:v>495.16942886943644</c:v>
                </c:pt>
                <c:pt idx="18">
                  <c:v>495.17047894226914</c:v>
                </c:pt>
                <c:pt idx="19">
                  <c:v>495.17140406409271</c:v>
                </c:pt>
                <c:pt idx="20">
                  <c:v>495.17221910277561</c:v>
                </c:pt>
                <c:pt idx="21">
                  <c:v>495.17293715715135</c:v>
                </c:pt>
                <c:pt idx="22">
                  <c:v>495.17356976748573</c:v>
                </c:pt>
                <c:pt idx="23">
                  <c:v>495.17412710090849</c:v>
                </c:pt>
                <c:pt idx="24">
                  <c:v>495.17461811478654</c:v>
                </c:pt>
                <c:pt idx="25">
                  <c:v>495.17505070066153</c:v>
                </c:pt>
                <c:pt idx="26">
                  <c:v>495.17543181106413</c:v>
                </c:pt>
                <c:pt idx="27">
                  <c:v>495.17576757124084</c:v>
                </c:pt>
                <c:pt idx="28">
                  <c:v>495.17606337758872</c:v>
                </c:pt>
                <c:pt idx="29">
                  <c:v>495.17632398437848</c:v>
                </c:pt>
                <c:pt idx="30">
                  <c:v>495.17655358015969</c:v>
                </c:pt>
                <c:pt idx="31">
                  <c:v>495.17675585507504</c:v>
                </c:pt>
                <c:pt idx="32">
                  <c:v>495.17693406016576</c:v>
                </c:pt>
                <c:pt idx="33">
                  <c:v>495.17709105962012</c:v>
                </c:pt>
                <c:pt idx="34">
                  <c:v>495.17722937680588</c:v>
                </c:pt>
                <c:pt idx="35">
                  <c:v>495.1773512348247</c:v>
                </c:pt>
                <c:pt idx="36">
                  <c:v>495.17745859224169</c:v>
                </c:pt>
                <c:pt idx="37">
                  <c:v>495.17755317456329</c:v>
                </c:pt>
                <c:pt idx="38">
                  <c:v>495.17763650196963</c:v>
                </c:pt>
                <c:pt idx="39">
                  <c:v>495.17770991374709</c:v>
                </c:pt>
                <c:pt idx="40">
                  <c:v>495.1777745898134</c:v>
                </c:pt>
              </c:numCache>
            </c:numRef>
          </c:yVal>
          <c:smooth val="0"/>
        </c:ser>
        <c:ser>
          <c:idx val="4"/>
          <c:order val="3"/>
          <c:tx>
            <c:strRef>
              <c:f>Motor!$F$33</c:f>
              <c:strCache>
                <c:ptCount val="1"/>
                <c:pt idx="0">
                  <c:v>Area 4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Motor!$F$34:$F$74</c:f>
              <c:numCache>
                <c:formatCode>0</c:formatCode>
                <c:ptCount val="41"/>
                <c:pt idx="0">
                  <c:v>400</c:v>
                </c:pt>
                <c:pt idx="1">
                  <c:v>409.30689944199958</c:v>
                </c:pt>
                <c:pt idx="2">
                  <c:v>417.87738211721694</c:v>
                </c:pt>
                <c:pt idx="3">
                  <c:v>425.7359763334025</c:v>
                </c:pt>
                <c:pt idx="4">
                  <c:v>432.9133813165281</c:v>
                </c:pt>
                <c:pt idx="5">
                  <c:v>439.44487727655934</c:v>
                </c:pt>
                <c:pt idx="6">
                  <c:v>445.36887260969075</c:v>
                </c:pt>
                <c:pt idx="7">
                  <c:v>450.72562245125829</c:v>
                </c:pt>
                <c:pt idx="8">
                  <c:v>455.556135384713</c:v>
                </c:pt>
                <c:pt idx="9">
                  <c:v>459.90127105377496</c:v>
                </c:pt>
                <c:pt idx="10">
                  <c:v>463.8010209293426</c:v>
                </c:pt>
                <c:pt idx="11">
                  <c:v>467.29395734615008</c:v>
                </c:pt>
                <c:pt idx="12">
                  <c:v>470.41683169022929</c:v>
                </c:pt>
                <c:pt idx="13">
                  <c:v>473.20430071511453</c:v>
                </c:pt>
                <c:pt idx="14">
                  <c:v>475.68875980595476</c:v>
                </c:pt>
                <c:pt idx="15">
                  <c:v>477.9002630598618</c:v>
                </c:pt>
                <c:pt idx="16">
                  <c:v>479.8665118558547</c:v>
                </c:pt>
                <c:pt idx="17">
                  <c:v>481.61289579257971</c:v>
                </c:pt>
                <c:pt idx="18">
                  <c:v>483.16257221336957</c:v>
                </c:pt>
                <c:pt idx="19">
                  <c:v>484.53657283430618</c:v>
                </c:pt>
                <c:pt idx="20">
                  <c:v>485.75392812627229</c:v>
                </c:pt>
                <c:pt idx="21">
                  <c:v>486.83180201197507</c:v>
                </c:pt>
                <c:pt idx="22">
                  <c:v>487.78563109601248</c:v>
                </c:pt>
                <c:pt idx="23">
                  <c:v>488.62926404789295</c:v>
                </c:pt>
                <c:pt idx="24">
                  <c:v>489.37509791820526</c:v>
                </c:pt>
                <c:pt idx="25">
                  <c:v>490.03420910968987</c:v>
                </c:pt>
                <c:pt idx="26">
                  <c:v>490.61647747485154</c:v>
                </c:pt>
                <c:pt idx="27">
                  <c:v>491.13070259797888</c:v>
                </c:pt>
                <c:pt idx="28">
                  <c:v>491.58471176886832</c:v>
                </c:pt>
                <c:pt idx="29">
                  <c:v>491.98545949273154</c:v>
                </c:pt>
                <c:pt idx="30">
                  <c:v>492.3391186273476</c:v>
                </c:pt>
                <c:pt idx="31">
                  <c:v>492.65116341309778</c:v>
                </c:pt>
                <c:pt idx="32">
                  <c:v>492.92644477972686</c:v>
                </c:pt>
                <c:pt idx="33">
                  <c:v>493.16925838842593</c:v>
                </c:pt>
                <c:pt idx="34">
                  <c:v>493.38340590963065</c:v>
                </c:pt>
                <c:pt idx="35">
                  <c:v>493.5722500542127</c:v>
                </c:pt>
                <c:pt idx="36">
                  <c:v>493.7387638751822</c:v>
                </c:pt>
                <c:pt idx="37">
                  <c:v>493.88557484384842</c:v>
                </c:pt>
                <c:pt idx="38">
                  <c:v>494.01500418264027</c:v>
                </c:pt>
                <c:pt idx="39">
                  <c:v>494.12910190955233</c:v>
                </c:pt>
                <c:pt idx="40">
                  <c:v>494.22967801876865</c:v>
                </c:pt>
              </c:numCache>
            </c:numRef>
          </c:yVal>
          <c:smooth val="0"/>
        </c:ser>
        <c:ser>
          <c:idx val="5"/>
          <c:order val="4"/>
          <c:tx>
            <c:strRef>
              <c:f>Motor!$G$33</c:f>
              <c:strCache>
                <c:ptCount val="1"/>
                <c:pt idx="0">
                  <c:v>Area 5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Motor!$G$34:$G$74</c:f>
              <c:numCache>
                <c:formatCode>0</c:formatCode>
                <c:ptCount val="41"/>
                <c:pt idx="0">
                  <c:v>11273.622353140692</c:v>
                </c:pt>
                <c:pt idx="1">
                  <c:v>11273.624111769588</c:v>
                </c:pt>
                <c:pt idx="2">
                  <c:v>11273.625499348394</c:v>
                </c:pt>
                <c:pt idx="3">
                  <c:v>11273.626594167015</c:v>
                </c:pt>
                <c:pt idx="4">
                  <c:v>11273.627457995728</c:v>
                </c:pt>
                <c:pt idx="5">
                  <c:v>11273.62813957117</c:v>
                </c:pt>
                <c:pt idx="6">
                  <c:v>11273.62867734662</c:v>
                </c:pt>
                <c:pt idx="7">
                  <c:v>11273.629101661898</c:v>
                </c:pt>
                <c:pt idx="8">
                  <c:v>11273.629436455345</c:v>
                </c:pt>
                <c:pt idx="9">
                  <c:v>11273.629700614547</c:v>
                </c:pt>
                <c:pt idx="10">
                  <c:v>11273.629909042036</c:v>
                </c:pt>
                <c:pt idx="11">
                  <c:v>11273.630073496117</c:v>
                </c:pt>
                <c:pt idx="12">
                  <c:v>11273.630203254275</c:v>
                </c:pt>
                <c:pt idx="13">
                  <c:v>11273.630305636603</c:v>
                </c:pt>
                <c:pt idx="14">
                  <c:v>11273.630386418792</c:v>
                </c:pt>
                <c:pt idx="15">
                  <c:v>11273.630450157973</c:v>
                </c:pt>
                <c:pt idx="16">
                  <c:v>11273.630500449817</c:v>
                </c:pt>
                <c:pt idx="17">
                  <c:v>11273.630540131386</c:v>
                </c:pt>
                <c:pt idx="18">
                  <c:v>11273.630571441185</c:v>
                </c:pt>
                <c:pt idx="19">
                  <c:v>11273.630596145447</c:v>
                </c:pt>
                <c:pt idx="20">
                  <c:v>11273.630615637772</c:v>
                </c:pt>
                <c:pt idx="21">
                  <c:v>11273.630631017742</c:v>
                </c:pt>
                <c:pt idx="22">
                  <c:v>11273.630643152956</c:v>
                </c:pt>
                <c:pt idx="23">
                  <c:v>11273.630652727972</c:v>
                </c:pt>
                <c:pt idx="24">
                  <c:v>11273.630660282923</c:v>
                </c:pt>
                <c:pt idx="25">
                  <c:v>11273.630666243987</c:v>
                </c:pt>
                <c:pt idx="26">
                  <c:v>11273.630670947432</c:v>
                </c:pt>
                <c:pt idx="27">
                  <c:v>11273.630674658581</c:v>
                </c:pt>
                <c:pt idx="28">
                  <c:v>11273.630677586782</c:v>
                </c:pt>
                <c:pt idx="29">
                  <c:v>11273.630679897215</c:v>
                </c:pt>
                <c:pt idx="30">
                  <c:v>11273.630681720211</c:v>
                </c:pt>
                <c:pt idx="31">
                  <c:v>11273.630683158606</c:v>
                </c:pt>
                <c:pt idx="32">
                  <c:v>11273.630684293541</c:v>
                </c:pt>
                <c:pt idx="33">
                  <c:v>11273.630685189037</c:v>
                </c:pt>
                <c:pt idx="34">
                  <c:v>11273.630685895607</c:v>
                </c:pt>
                <c:pt idx="35">
                  <c:v>11273.630686453111</c:v>
                </c:pt>
                <c:pt idx="36">
                  <c:v>11273.630686892997</c:v>
                </c:pt>
                <c:pt idx="37">
                  <c:v>11273.63068724008</c:v>
                </c:pt>
                <c:pt idx="38">
                  <c:v>11273.63068751394</c:v>
                </c:pt>
                <c:pt idx="39">
                  <c:v>11273.630687730021</c:v>
                </c:pt>
                <c:pt idx="40">
                  <c:v>11273.630687900517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303360"/>
        <c:axId val="287307280"/>
      </c:scatterChart>
      <c:valAx>
        <c:axId val="28730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45621017960990168"/>
              <c:y val="0.897574123989218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7280"/>
        <c:crosses val="autoZero"/>
        <c:crossBetween val="midCat"/>
      </c:valAx>
      <c:valAx>
        <c:axId val="287307280"/>
        <c:scaling>
          <c:logBase val="10"/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BIOMASS</a:t>
                </a:r>
              </a:p>
            </c:rich>
          </c:tx>
          <c:layout>
            <c:manualLayout>
              <c:xMode val="edge"/>
              <c:yMode val="edge"/>
              <c:x val="7.1241830065359474E-2"/>
              <c:y val="0.4079065588499550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336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1764849981987544"/>
          <c:y val="0.41509433962264153"/>
          <c:w val="0.14117674091747265"/>
          <c:h val="0.25157232704402516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900" b="0"/>
              <a:t>Turnover: immigrated  (t) / existing population (t-1)</a:t>
            </a:r>
          </a:p>
        </c:rich>
      </c:tx>
      <c:layout>
        <c:manualLayout>
          <c:xMode val="edge"/>
          <c:yMode val="edge"/>
          <c:x val="0.24584969982200497"/>
          <c:y val="5.9757236227824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306551399648662"/>
          <c:y val="0.15126091797126109"/>
          <c:w val="0.58620799323514061"/>
          <c:h val="0.57983351888983414"/>
        </c:manualLayout>
      </c:layout>
      <c:scatterChart>
        <c:scatterStyle val="lineMarker"/>
        <c:varyColors val="0"/>
        <c:ser>
          <c:idx val="24"/>
          <c:order val="0"/>
          <c:tx>
            <c:strRef>
              <c:f>Motor!$Z$33</c:f>
              <c:strCache>
                <c:ptCount val="1"/>
                <c:pt idx="0">
                  <c:v>Area 1</c:v>
                </c:pt>
              </c:strCache>
            </c:strRef>
          </c:tx>
          <c:spPr>
            <a:ln w="3175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Motor!$Z$34:$Z$74</c:f>
              <c:numCache>
                <c:formatCode>0.00</c:formatCode>
                <c:ptCount val="41"/>
                <c:pt idx="0" formatCode="0.00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yVal>
          <c:smooth val="0"/>
        </c:ser>
        <c:ser>
          <c:idx val="25"/>
          <c:order val="1"/>
          <c:tx>
            <c:strRef>
              <c:f>Motor!$AA$33</c:f>
              <c:strCache>
                <c:ptCount val="1"/>
                <c:pt idx="0">
                  <c:v>Area 2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Motor!$AA$34:$AA$74</c:f>
              <c:numCache>
                <c:formatCode>0.00</c:formatCode>
                <c:ptCount val="41"/>
                <c:pt idx="0" formatCode="0.000">
                  <c:v>9.5682997630050115E-2</c:v>
                </c:pt>
                <c:pt idx="1">
                  <c:v>8.7327262771519476E-2</c:v>
                </c:pt>
                <c:pt idx="2">
                  <c:v>8.0313687875831416E-2</c:v>
                </c:pt>
                <c:pt idx="3">
                  <c:v>7.4342932557010369E-2</c:v>
                </c:pt>
                <c:pt idx="4">
                  <c:v>6.9198512086440678E-2</c:v>
                </c:pt>
                <c:pt idx="5">
                  <c:v>6.4719985301641914E-2</c:v>
                </c:pt>
                <c:pt idx="6">
                  <c:v>6.0785921303310099E-2</c:v>
                </c:pt>
                <c:pt idx="7">
                  <c:v>5.730272248147162E-2</c:v>
                </c:pt>
                <c:pt idx="8">
                  <c:v>5.4197082098640902E-2</c:v>
                </c:pt>
                <c:pt idx="9">
                  <c:v>5.1410768442134824E-2</c:v>
                </c:pt>
                <c:pt idx="10">
                  <c:v>4.8896939210610113E-2</c:v>
                </c:pt>
                <c:pt idx="11">
                  <c:v>4.6617486785010931E-2</c:v>
                </c:pt>
                <c:pt idx="12">
                  <c:v>4.4541092966837774E-2</c:v>
                </c:pt>
                <c:pt idx="13">
                  <c:v>4.2641781413047003E-2</c:v>
                </c:pt>
                <c:pt idx="14">
                  <c:v>4.0897825284587692E-2</c:v>
                </c:pt>
                <c:pt idx="15">
                  <c:v>3.9290912411885169E-2</c:v>
                </c:pt>
                <c:pt idx="16">
                  <c:v>3.7805499828362857E-2</c:v>
                </c:pt>
                <c:pt idx="17">
                  <c:v>3.6428309383493597E-2</c:v>
                </c:pt>
                <c:pt idx="18">
                  <c:v>3.5147929724802469E-2</c:v>
                </c:pt>
                <c:pt idx="19">
                  <c:v>3.3954499366886659E-2</c:v>
                </c:pt>
                <c:pt idx="20">
                  <c:v>3.2839452207478123E-2</c:v>
                </c:pt>
                <c:pt idx="21">
                  <c:v>3.1795311591885519E-2</c:v>
                </c:pt>
                <c:pt idx="22">
                  <c:v>3.0815522453508815E-2</c:v>
                </c:pt>
                <c:pt idx="23">
                  <c:v>2.9894313562619627E-2</c:v>
                </c:pt>
                <c:pt idx="24">
                  <c:v>2.9026583765826314E-2</c:v>
                </c:pt>
                <c:pt idx="25">
                  <c:v>2.8207807479151231E-2</c:v>
                </c:pt>
                <c:pt idx="26">
                  <c:v>2.7433955737300741E-2</c:v>
                </c:pt>
                <c:pt idx="27">
                  <c:v>2.6701429891519798E-2</c:v>
                </c:pt>
                <c:pt idx="28">
                  <c:v>2.6007005653368279E-2</c:v>
                </c:pt>
                <c:pt idx="29">
                  <c:v>2.5347785648695661E-2</c:v>
                </c:pt>
                <c:pt idx="30">
                  <c:v>2.472115900914015E-2</c:v>
                </c:pt>
                <c:pt idx="31">
                  <c:v>2.4124766812701853E-2</c:v>
                </c:pt>
                <c:pt idx="32">
                  <c:v>2.3556472408905082E-2</c:v>
                </c:pt>
                <c:pt idx="33">
                  <c:v>2.3014335841640782E-2</c:v>
                </c:pt>
                <c:pt idx="34">
                  <c:v>2.2496591724402142E-2</c:v>
                </c:pt>
                <c:pt idx="35">
                  <c:v>2.2001630036205623E-2</c:v>
                </c:pt>
                <c:pt idx="36">
                  <c:v>2.1527979398061958E-2</c:v>
                </c:pt>
                <c:pt idx="37">
                  <c:v>2.1074292464066492E-2</c:v>
                </c:pt>
                <c:pt idx="38">
                  <c:v>2.0639333121598422E-2</c:v>
                </c:pt>
                <c:pt idx="39">
                  <c:v>2.0221965244542773E-2</c:v>
                </c:pt>
                <c:pt idx="40">
                  <c:v>1.9821142784056368E-2</c:v>
                </c:pt>
              </c:numCache>
            </c:numRef>
          </c:yVal>
          <c:smooth val="0"/>
        </c:ser>
        <c:ser>
          <c:idx val="26"/>
          <c:order val="2"/>
          <c:tx>
            <c:strRef>
              <c:f>Motor!$AB$33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Motor!$AB$34:$AB$74</c:f>
              <c:numCache>
                <c:formatCode>0.00</c:formatCode>
                <c:ptCount val="41"/>
                <c:pt idx="0" formatCode="0.000">
                  <c:v>9.9505986479118159E-3</c:v>
                </c:pt>
                <c:pt idx="1">
                  <c:v>9.9504167694789789E-3</c:v>
                </c:pt>
                <c:pt idx="2">
                  <c:v>9.9502565453807035E-3</c:v>
                </c:pt>
                <c:pt idx="3">
                  <c:v>9.9501153953446188E-3</c:v>
                </c:pt>
                <c:pt idx="4">
                  <c:v>9.9499910471993799E-3</c:v>
                </c:pt>
                <c:pt idx="5">
                  <c:v>9.9498814998909314E-3</c:v>
                </c:pt>
                <c:pt idx="6">
                  <c:v>9.9497849909969543E-3</c:v>
                </c:pt>
                <c:pt idx="7">
                  <c:v>9.9496999681747082E-3</c:v>
                </c:pt>
                <c:pt idx="8">
                  <c:v>9.9496250640537364E-3</c:v>
                </c:pt>
                <c:pt idx="9">
                  <c:v>9.9495590741491714E-3</c:v>
                </c:pt>
                <c:pt idx="10">
                  <c:v>9.9495009374262269E-3</c:v>
                </c:pt>
                <c:pt idx="11">
                  <c:v>9.949449719193447E-3</c:v>
                </c:pt>
                <c:pt idx="12">
                  <c:v>9.949404596042731E-3</c:v>
                </c:pt>
                <c:pt idx="13">
                  <c:v>9.9493648425892194E-3</c:v>
                </c:pt>
                <c:pt idx="14">
                  <c:v>9.9493298197944804E-3</c:v>
                </c:pt>
                <c:pt idx="15">
                  <c:v>9.9492989646829903E-3</c:v>
                </c:pt>
                <c:pt idx="16">
                  <c:v>9.9492717812849057E-3</c:v>
                </c:pt>
                <c:pt idx="17">
                  <c:v>9.9492478326584591E-3</c:v>
                </c:pt>
                <c:pt idx="18">
                  <c:v>9.9492267338629446E-3</c:v>
                </c:pt>
                <c:pt idx="19">
                  <c:v>9.9492081457687471E-3</c:v>
                </c:pt>
                <c:pt idx="20">
                  <c:v>9.9491917696045984E-3</c:v>
                </c:pt>
                <c:pt idx="21">
                  <c:v>9.9491773421541019E-3</c:v>
                </c:pt>
                <c:pt idx="22">
                  <c:v>9.9491646315241645E-3</c:v>
                </c:pt>
                <c:pt idx="23">
                  <c:v>9.949153433417169E-3</c:v>
                </c:pt>
                <c:pt idx="24">
                  <c:v>9.9491435678468777E-3</c:v>
                </c:pt>
                <c:pt idx="25">
                  <c:v>9.9491348762452622E-3</c:v>
                </c:pt>
                <c:pt idx="26">
                  <c:v>9.9491272189136393E-3</c:v>
                </c:pt>
                <c:pt idx="27">
                  <c:v>9.9491204727771964E-3</c:v>
                </c:pt>
                <c:pt idx="28">
                  <c:v>9.949114529406734E-3</c:v>
                </c:pt>
                <c:pt idx="29">
                  <c:v>9.9491092932758284E-3</c:v>
                </c:pt>
                <c:pt idx="30">
                  <c:v>9.9491046802254353E-3</c:v>
                </c:pt>
                <c:pt idx="31">
                  <c:v>9.9491006161111679E-3</c:v>
                </c:pt>
                <c:pt idx="32">
                  <c:v>9.9490970356115888E-3</c:v>
                </c:pt>
                <c:pt idx="33">
                  <c:v>9.9490938811782944E-3</c:v>
                </c:pt>
                <c:pt idx="34">
                  <c:v>9.9490911021109362E-3</c:v>
                </c:pt>
                <c:pt idx="35">
                  <c:v>9.9490886537423433E-3</c:v>
                </c:pt>
                <c:pt idx="36">
                  <c:v>9.9490864967205685E-3</c:v>
                </c:pt>
                <c:pt idx="37">
                  <c:v>9.9490845963764139E-3</c:v>
                </c:pt>
                <c:pt idx="38">
                  <c:v>9.9490829221661834E-3</c:v>
                </c:pt>
                <c:pt idx="39">
                  <c:v>9.949081447180777E-3</c:v>
                </c:pt>
                <c:pt idx="40">
                  <c:v>9.9490801477131775E-3</c:v>
                </c:pt>
              </c:numCache>
            </c:numRef>
          </c:yVal>
          <c:smooth val="0"/>
        </c:ser>
        <c:ser>
          <c:idx val="27"/>
          <c:order val="3"/>
          <c:tx>
            <c:strRef>
              <c:f>Motor!$AC$33</c:f>
              <c:strCache>
                <c:ptCount val="1"/>
                <c:pt idx="0">
                  <c:v>Area 4</c:v>
                </c:pt>
              </c:strCache>
            </c:strRef>
          </c:tx>
          <c:spPr>
            <a:ln w="3175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Motor!$AC$34:$AC$74</c:f>
              <c:numCache>
                <c:formatCode>0.00</c:formatCode>
                <c:ptCount val="41"/>
                <c:pt idx="0" formatCode="0.000">
                  <c:v>1.2256342060215719E-2</c:v>
                </c:pt>
                <c:pt idx="1">
                  <c:v>1.1977654911177501E-2</c:v>
                </c:pt>
                <c:pt idx="2">
                  <c:v>1.1731998388251156E-2</c:v>
                </c:pt>
                <c:pt idx="3">
                  <c:v>1.1515439219397787E-2</c:v>
                </c:pt>
                <c:pt idx="4">
                  <c:v>1.1324521163905513E-2</c:v>
                </c:pt>
                <c:pt idx="5">
                  <c:v>1.1156204100452595E-2</c:v>
                </c:pt>
                <c:pt idx="6">
                  <c:v>1.1007811812581933E-2</c:v>
                </c:pt>
                <c:pt idx="7">
                  <c:v>1.0876986994371422E-2</c:v>
                </c:pt>
                <c:pt idx="8">
                  <c:v>1.0761652297568822E-2</c:v>
                </c:pt>
                <c:pt idx="9">
                  <c:v>1.0659976473055572E-2</c:v>
                </c:pt>
                <c:pt idx="10">
                  <c:v>1.0570344839627609E-2</c:v>
                </c:pt>
                <c:pt idx="11">
                  <c:v>1.0491333453620235E-2</c:v>
                </c:pt>
                <c:pt idx="12">
                  <c:v>1.042168646303991E-2</c:v>
                </c:pt>
                <c:pt idx="13">
                  <c:v>1.0360296216680765E-2</c:v>
                </c:pt>
                <c:pt idx="14">
                  <c:v>1.0306185767641932E-2</c:v>
                </c:pt>
                <c:pt idx="15">
                  <c:v>1.0258493465889513E-2</c:v>
                </c:pt>
                <c:pt idx="16">
                  <c:v>1.0216459379196161E-2</c:v>
                </c:pt>
                <c:pt idx="17">
                  <c:v>1.017941331834565E-2</c:v>
                </c:pt>
                <c:pt idx="18">
                  <c:v>1.014676427272493E-2</c:v>
                </c:pt>
                <c:pt idx="19">
                  <c:v>1.0117991087709463E-2</c:v>
                </c:pt>
                <c:pt idx="20">
                  <c:v>1.0092634236609806E-2</c:v>
                </c:pt>
                <c:pt idx="21">
                  <c:v>1.0070288558166293E-2</c:v>
                </c:pt>
                <c:pt idx="22">
                  <c:v>1.0050596846244882E-2</c:v>
                </c:pt>
                <c:pt idx="23">
                  <c:v>1.0033244191952048E-2</c:v>
                </c:pt>
                <c:pt idx="24">
                  <c:v>1.0017952990199327E-2</c:v>
                </c:pt>
                <c:pt idx="25">
                  <c:v>1.0004478533081581E-2</c:v>
                </c:pt>
                <c:pt idx="26">
                  <c:v>9.992605121504761E-3</c:v>
                </c:pt>
                <c:pt idx="27">
                  <c:v>9.9821426344837861E-3</c:v>
                </c:pt>
                <c:pt idx="28">
                  <c:v>9.9729235025733075E-3</c:v>
                </c:pt>
                <c:pt idx="29">
                  <c:v>9.9648000381130225E-3</c:v>
                </c:pt>
                <c:pt idx="30">
                  <c:v>9.9576420804662735E-3</c:v>
                </c:pt>
                <c:pt idx="31">
                  <c:v>9.9513349192923168E-3</c:v>
                </c:pt>
                <c:pt idx="32">
                  <c:v>9.9457774631935367E-3</c:v>
                </c:pt>
                <c:pt idx="33">
                  <c:v>9.9408806248842251E-3</c:v>
                </c:pt>
                <c:pt idx="34">
                  <c:v>9.9365658973941656E-3</c:v>
                </c:pt>
                <c:pt idx="35">
                  <c:v>9.9327640987984904E-3</c:v>
                </c:pt>
                <c:pt idx="36">
                  <c:v>9.9294142655992519E-3</c:v>
                </c:pt>
                <c:pt idx="37">
                  <c:v>9.9264626772133154E-3</c:v>
                </c:pt>
                <c:pt idx="38">
                  <c:v>9.9238619960801012E-3</c:v>
                </c:pt>
                <c:pt idx="39">
                  <c:v>9.9215705097223852E-3</c:v>
                </c:pt>
                <c:pt idx="40">
                  <c:v>9.9195514627011556E-3</c:v>
                </c:pt>
              </c:numCache>
            </c:numRef>
          </c:yVal>
          <c:smooth val="0"/>
        </c:ser>
        <c:ser>
          <c:idx val="28"/>
          <c:order val="4"/>
          <c:tx>
            <c:strRef>
              <c:f>Motor!$AD$33</c:f>
              <c:strCache>
                <c:ptCount val="1"/>
                <c:pt idx="0">
                  <c:v>Area 5</c:v>
                </c:pt>
              </c:strCache>
            </c:strRef>
          </c:tx>
          <c:spPr>
            <a:ln w="3175">
              <a:solidFill>
                <a:srgbClr val="9933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Motor!$AD$34:$AD$74</c:f>
              <c:numCache>
                <c:formatCode>0.00</c:formatCode>
                <c:ptCount val="41"/>
                <c:pt idx="0" formatCode="0.000">
                  <c:v>4.4129299564119826E-4</c:v>
                </c:pt>
                <c:pt idx="1">
                  <c:v>4.4129292411876966E-4</c:v>
                </c:pt>
                <c:pt idx="2">
                  <c:v>4.4129286793183646E-4</c:v>
                </c:pt>
                <c:pt idx="3">
                  <c:v>4.4129282377057918E-4</c:v>
                </c:pt>
                <c:pt idx="4">
                  <c:v>4.4129278904597036E-4</c:v>
                </c:pt>
                <c:pt idx="5">
                  <c:v>4.4129276173090077E-4</c:v>
                </c:pt>
                <c:pt idx="6">
                  <c:v>4.4129274023688202E-4</c:v>
                </c:pt>
                <c:pt idx="7">
                  <c:v>4.4129272331819665E-4</c:v>
                </c:pt>
                <c:pt idx="8">
                  <c:v>4.4129270999727189E-4</c:v>
                </c:pt>
                <c:pt idx="9">
                  <c:v>4.4129269950649611E-4</c:v>
                </c:pt>
                <c:pt idx="10">
                  <c:v>4.4129269124279795E-4</c:v>
                </c:pt>
                <c:pt idx="11">
                  <c:v>4.4129268473214824E-4</c:v>
                </c:pt>
                <c:pt idx="12">
                  <c:v>4.4129267960178796E-4</c:v>
                </c:pt>
                <c:pt idx="13">
                  <c:v>4.4129267555848131E-4</c:v>
                </c:pt>
                <c:pt idx="14">
                  <c:v>4.4129267237147163E-4</c:v>
                </c:pt>
                <c:pt idx="15">
                  <c:v>4.412926698591146E-4</c:v>
                </c:pt>
                <c:pt idx="16">
                  <c:v>4.4129266787838717E-4</c:v>
                </c:pt>
                <c:pt idx="17">
                  <c:v>4.4129266631664859E-4</c:v>
                </c:pt>
                <c:pt idx="18">
                  <c:v>4.4129266508516801E-4</c:v>
                </c:pt>
                <c:pt idx="19">
                  <c:v>4.4129266411403588E-4</c:v>
                </c:pt>
                <c:pt idx="20">
                  <c:v>4.4129266334816245E-4</c:v>
                </c:pt>
                <c:pt idx="21">
                  <c:v>4.412926627441299E-4</c:v>
                </c:pt>
                <c:pt idx="22">
                  <c:v>4.4129266226771476E-4</c:v>
                </c:pt>
                <c:pt idx="23">
                  <c:v>4.4129266189193777E-4</c:v>
                </c:pt>
                <c:pt idx="24">
                  <c:v>4.4129266159552845E-4</c:v>
                </c:pt>
                <c:pt idx="25">
                  <c:v>4.4129266136171542E-4</c:v>
                </c:pt>
                <c:pt idx="26">
                  <c:v>4.4129266117727388E-4</c:v>
                </c:pt>
                <c:pt idx="27">
                  <c:v>4.4129266103177449E-4</c:v>
                </c:pt>
                <c:pt idx="28">
                  <c:v>4.412926609169926E-4</c:v>
                </c:pt>
                <c:pt idx="29">
                  <c:v>4.4129266082644112E-4</c:v>
                </c:pt>
                <c:pt idx="30">
                  <c:v>4.4129266075500364E-4</c:v>
                </c:pt>
                <c:pt idx="31">
                  <c:v>4.4129266069864475E-4</c:v>
                </c:pt>
                <c:pt idx="32">
                  <c:v>4.4129266065418091E-4</c:v>
                </c:pt>
                <c:pt idx="33">
                  <c:v>4.4129266061910117E-4</c:v>
                </c:pt>
                <c:pt idx="34">
                  <c:v>4.412926605914248E-4</c:v>
                </c:pt>
                <c:pt idx="35">
                  <c:v>4.4129266056958908E-4</c:v>
                </c:pt>
                <c:pt idx="36">
                  <c:v>4.4129266055236121E-4</c:v>
                </c:pt>
                <c:pt idx="37">
                  <c:v>4.4129266053876873E-4</c:v>
                </c:pt>
                <c:pt idx="38">
                  <c:v>4.4129266052804445E-4</c:v>
                </c:pt>
                <c:pt idx="39">
                  <c:v>4.4129266051958301E-4</c:v>
                </c:pt>
                <c:pt idx="40">
                  <c:v>4.4129266051290715E-4</c:v>
                </c:pt>
              </c:numCache>
            </c:numRef>
          </c:yVal>
          <c:smooth val="0"/>
        </c:ser>
        <c:ser>
          <c:idx val="0"/>
          <c:order val="5"/>
          <c:tx>
            <c:strRef>
              <c:f>Motor!$AE$33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Motor!$AE$34:$AE$74</c:f>
              <c:numCache>
                <c:formatCode>General</c:formatCode>
                <c:ptCount val="4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309240"/>
        <c:axId val="287304144"/>
      </c:scatterChart>
      <c:valAx>
        <c:axId val="287309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39463681982280946"/>
              <c:y val="0.791785732665769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4144"/>
        <c:crosses val="autoZero"/>
        <c:crossBetween val="midCat"/>
      </c:valAx>
      <c:valAx>
        <c:axId val="287304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POPULATION TURNOVER (proportion)</a:t>
                </a:r>
              </a:p>
            </c:rich>
          </c:tx>
          <c:layout>
            <c:manualLayout>
              <c:xMode val="edge"/>
              <c:yMode val="edge"/>
              <c:x val="7.9182630906768844E-2"/>
              <c:y val="0.12138276833042928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924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9387113967075966"/>
          <c:y val="0.28011263297970102"/>
          <c:w val="0.17624541185225409"/>
          <c:h val="0.42016953763132558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27</xdr:row>
      <xdr:rowOff>57150</xdr:rowOff>
    </xdr:from>
    <xdr:to>
      <xdr:col>8</xdr:col>
      <xdr:colOff>47625</xdr:colOff>
      <xdr:row>35</xdr:row>
      <xdr:rowOff>0</xdr:rowOff>
    </xdr:to>
    <xdr:sp macro="" textlink="">
      <xdr:nvSpPr>
        <xdr:cNvPr id="3077" name="Line 5"/>
        <xdr:cNvSpPr>
          <a:spLocks noChangeShapeType="1"/>
        </xdr:cNvSpPr>
      </xdr:nvSpPr>
      <xdr:spPr bwMode="auto">
        <a:xfrm flipV="1">
          <a:off x="4010025" y="5095875"/>
          <a:ext cx="914400" cy="1257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352425</xdr:colOff>
      <xdr:row>30</xdr:row>
      <xdr:rowOff>95250</xdr:rowOff>
    </xdr:from>
    <xdr:to>
      <xdr:col>6</xdr:col>
      <xdr:colOff>352425</xdr:colOff>
      <xdr:row>35</xdr:row>
      <xdr:rowOff>9525</xdr:rowOff>
    </xdr:to>
    <xdr:sp macro="" textlink="">
      <xdr:nvSpPr>
        <xdr:cNvPr id="3078" name="Line 6"/>
        <xdr:cNvSpPr>
          <a:spLocks noChangeShapeType="1"/>
        </xdr:cNvSpPr>
      </xdr:nvSpPr>
      <xdr:spPr bwMode="auto">
        <a:xfrm flipV="1">
          <a:off x="4010025" y="5638800"/>
          <a:ext cx="0" cy="723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133350</xdr:colOff>
      <xdr:row>30</xdr:row>
      <xdr:rowOff>95250</xdr:rowOff>
    </xdr:from>
    <xdr:to>
      <xdr:col>6</xdr:col>
      <xdr:colOff>352425</xdr:colOff>
      <xdr:row>35</xdr:row>
      <xdr:rowOff>9525</xdr:rowOff>
    </xdr:to>
    <xdr:sp macro="" textlink="">
      <xdr:nvSpPr>
        <xdr:cNvPr id="3079" name="Line 7"/>
        <xdr:cNvSpPr>
          <a:spLocks noChangeShapeType="1"/>
        </xdr:cNvSpPr>
      </xdr:nvSpPr>
      <xdr:spPr bwMode="auto">
        <a:xfrm flipH="1" flipV="1">
          <a:off x="3181350" y="5638800"/>
          <a:ext cx="828675" cy="723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28</xdr:row>
      <xdr:rowOff>142875</xdr:rowOff>
    </xdr:from>
    <xdr:to>
      <xdr:col>6</xdr:col>
      <xdr:colOff>342900</xdr:colOff>
      <xdr:row>35</xdr:row>
      <xdr:rowOff>9525</xdr:rowOff>
    </xdr:to>
    <xdr:sp macro="" textlink="">
      <xdr:nvSpPr>
        <xdr:cNvPr id="3080" name="Line 8"/>
        <xdr:cNvSpPr>
          <a:spLocks noChangeShapeType="1"/>
        </xdr:cNvSpPr>
      </xdr:nvSpPr>
      <xdr:spPr bwMode="auto">
        <a:xfrm flipH="1" flipV="1">
          <a:off x="1828800" y="5343525"/>
          <a:ext cx="2171700" cy="10191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19050</xdr:colOff>
      <xdr:row>22</xdr:row>
      <xdr:rowOff>85725</xdr:rowOff>
    </xdr:from>
    <xdr:to>
      <xdr:col>4</xdr:col>
      <xdr:colOff>523875</xdr:colOff>
      <xdr:row>22</xdr:row>
      <xdr:rowOff>85725</xdr:rowOff>
    </xdr:to>
    <xdr:sp macro="" textlink="">
      <xdr:nvSpPr>
        <xdr:cNvPr id="3081" name="Line 9"/>
        <xdr:cNvSpPr>
          <a:spLocks noChangeShapeType="1"/>
        </xdr:cNvSpPr>
      </xdr:nvSpPr>
      <xdr:spPr bwMode="auto">
        <a:xfrm>
          <a:off x="2457450" y="4276725"/>
          <a:ext cx="504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438150</xdr:colOff>
      <xdr:row>2</xdr:row>
      <xdr:rowOff>0</xdr:rowOff>
    </xdr:from>
    <xdr:to>
      <xdr:col>7</xdr:col>
      <xdr:colOff>351886</xdr:colOff>
      <xdr:row>11</xdr:row>
      <xdr:rowOff>38992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7350" y="495300"/>
          <a:ext cx="2961736" cy="16868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38100</xdr:rowOff>
    </xdr:from>
    <xdr:to>
      <xdr:col>7</xdr:col>
      <xdr:colOff>590550</xdr:colOff>
      <xdr:row>50</xdr:row>
      <xdr:rowOff>9525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85725</xdr:colOff>
      <xdr:row>50</xdr:row>
      <xdr:rowOff>57150</xdr:rowOff>
    </xdr:from>
    <xdr:to>
      <xdr:col>8</xdr:col>
      <xdr:colOff>180975</xdr:colOff>
      <xdr:row>71</xdr:row>
      <xdr:rowOff>57150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342900</xdr:colOff>
          <xdr:row>7</xdr:row>
          <xdr:rowOff>114300</xdr:rowOff>
        </xdr:from>
        <xdr:to>
          <xdr:col>11</xdr:col>
          <xdr:colOff>485775</xdr:colOff>
          <xdr:row>10</xdr:row>
          <xdr:rowOff>38100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  <xdr:twoCellAnchor>
    <xdr:from>
      <xdr:col>13</xdr:col>
      <xdr:colOff>361950</xdr:colOff>
      <xdr:row>8</xdr:row>
      <xdr:rowOff>28575</xdr:rowOff>
    </xdr:from>
    <xdr:to>
      <xdr:col>18</xdr:col>
      <xdr:colOff>466725</xdr:colOff>
      <xdr:row>12</xdr:row>
      <xdr:rowOff>114300</xdr:rowOff>
    </xdr:to>
    <xdr:sp macro="" textlink="">
      <xdr:nvSpPr>
        <xdr:cNvPr id="2" name="TextBox 1"/>
        <xdr:cNvSpPr txBox="1"/>
      </xdr:nvSpPr>
      <xdr:spPr>
        <a:xfrm>
          <a:off x="8286750" y="1704975"/>
          <a:ext cx="3152775" cy="828675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Before starting, set Excel to manual recalculation:</a:t>
          </a:r>
        </a:p>
        <a:p>
          <a:r>
            <a:rPr lang="nb-NO" sz="1100"/>
            <a:t>Excel options&gt; formulas &gt; calculation options &gt; manual.</a:t>
          </a:r>
        </a:p>
        <a:p>
          <a:r>
            <a:rPr lang="nb-NO" sz="1100"/>
            <a:t>This will facilitate your</a:t>
          </a:r>
          <a:r>
            <a:rPr lang="nb-NO" sz="1100" baseline="0"/>
            <a:t> calculations</a:t>
          </a:r>
          <a:endParaRPr lang="nb-NO" sz="1100"/>
        </a:p>
      </xdr:txBody>
    </xdr:sp>
    <xdr:clientData/>
  </xdr:twoCellAnchor>
  <xdr:twoCellAnchor editAs="oneCell">
    <xdr:from>
      <xdr:col>13</xdr:col>
      <xdr:colOff>571500</xdr:colOff>
      <xdr:row>0</xdr:row>
      <xdr:rowOff>257175</xdr:rowOff>
    </xdr:from>
    <xdr:to>
      <xdr:col>17</xdr:col>
      <xdr:colOff>495938</xdr:colOff>
      <xdr:row>7</xdr:row>
      <xdr:rowOff>89420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496300" y="257175"/>
          <a:ext cx="2362838" cy="13467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19050</xdr:rowOff>
    </xdr:from>
    <xdr:to>
      <xdr:col>1</xdr:col>
      <xdr:colOff>161925</xdr:colOff>
      <xdr:row>7</xdr:row>
      <xdr:rowOff>0</xdr:rowOff>
    </xdr:to>
    <xdr:pic>
      <xdr:nvPicPr>
        <xdr:cNvPr id="2" name="Picture 13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0"/>
          <a:ext cx="762000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428625</xdr:colOff>
          <xdr:row>3</xdr:row>
          <xdr:rowOff>0</xdr:rowOff>
        </xdr:from>
        <xdr:to>
          <xdr:col>9</xdr:col>
          <xdr:colOff>409575</xdr:colOff>
          <xdr:row>5</xdr:row>
          <xdr:rowOff>19050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onlinelibrary.wiley.com/doi/10.1046/j.1420-9101.1996.9010103.x/abstrac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dx.doi.org/10.7557/8.3516" TargetMode="External"/><Relationship Id="rId1" Type="http://schemas.openxmlformats.org/officeDocument/2006/relationships/hyperlink" Target="http://creativecommons.org/licenses/by/4.0/" TargetMode="External"/><Relationship Id="rId4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zoomScale="140" workbookViewId="0">
      <selection activeCell="B24" sqref="B24"/>
    </sheetView>
  </sheetViews>
  <sheetFormatPr defaultRowHeight="12.75" x14ac:dyDescent="0.2"/>
  <cols>
    <col min="1" max="16384" width="9.140625" style="91"/>
  </cols>
  <sheetData>
    <row r="1" spans="1:10" ht="23.25" x14ac:dyDescent="0.35">
      <c r="A1" s="100" t="s">
        <v>230</v>
      </c>
      <c r="B1" s="100"/>
      <c r="C1" s="100"/>
      <c r="D1" s="100"/>
      <c r="E1" s="100"/>
      <c r="F1" s="100"/>
      <c r="G1" s="100" t="s">
        <v>209</v>
      </c>
      <c r="H1" s="100"/>
      <c r="I1" s="100"/>
      <c r="J1" s="100"/>
    </row>
    <row r="2" spans="1:10" x14ac:dyDescent="0.2">
      <c r="A2" s="101" t="s">
        <v>223</v>
      </c>
      <c r="B2" s="92"/>
      <c r="C2" s="92"/>
      <c r="D2" s="92"/>
      <c r="E2" s="92"/>
      <c r="F2" s="92"/>
      <c r="G2" s="92"/>
      <c r="H2" s="92"/>
      <c r="I2" s="92"/>
      <c r="J2" s="98"/>
    </row>
    <row r="3" spans="1:10" x14ac:dyDescent="0.2">
      <c r="A3" s="99"/>
      <c r="B3" s="92"/>
      <c r="C3" s="92"/>
      <c r="D3" s="92"/>
      <c r="E3" s="92"/>
      <c r="F3" s="92"/>
      <c r="G3" s="92"/>
      <c r="H3" s="92"/>
      <c r="I3" s="92"/>
      <c r="J3" s="98"/>
    </row>
    <row r="4" spans="1:10" x14ac:dyDescent="0.2">
      <c r="A4" s="92"/>
      <c r="B4" s="97" t="s">
        <v>229</v>
      </c>
      <c r="C4" s="92"/>
      <c r="D4" s="92"/>
      <c r="E4" s="92"/>
      <c r="F4" s="92"/>
      <c r="G4" s="92"/>
      <c r="H4" s="92"/>
      <c r="I4" s="92"/>
      <c r="J4" s="98"/>
    </row>
    <row r="5" spans="1:10" x14ac:dyDescent="0.2">
      <c r="A5" s="92"/>
      <c r="B5" s="97" t="s">
        <v>231</v>
      </c>
      <c r="C5" s="92"/>
      <c r="D5" s="92"/>
      <c r="E5" s="92"/>
      <c r="F5" s="92"/>
      <c r="G5" s="92"/>
      <c r="H5" s="92"/>
      <c r="I5" s="92"/>
      <c r="J5" s="98"/>
    </row>
    <row r="6" spans="1:10" x14ac:dyDescent="0.2">
      <c r="A6" s="92"/>
      <c r="B6" s="97" t="s">
        <v>219</v>
      </c>
      <c r="C6" s="92"/>
      <c r="D6" s="92"/>
      <c r="E6" s="92"/>
      <c r="F6" s="92"/>
      <c r="G6" s="92"/>
      <c r="H6" s="92"/>
      <c r="I6" s="92"/>
      <c r="J6" s="98"/>
    </row>
    <row r="7" spans="1:10" x14ac:dyDescent="0.2">
      <c r="A7" s="92"/>
      <c r="B7" s="97" t="s">
        <v>226</v>
      </c>
      <c r="C7" s="92"/>
      <c r="D7" s="92"/>
      <c r="E7" s="98"/>
      <c r="F7" s="98"/>
      <c r="G7" s="98"/>
      <c r="H7" s="92"/>
      <c r="I7" s="92"/>
      <c r="J7" s="98"/>
    </row>
    <row r="8" spans="1:10" x14ac:dyDescent="0.2">
      <c r="A8" s="92"/>
      <c r="B8" s="97" t="s">
        <v>225</v>
      </c>
      <c r="C8" s="92"/>
      <c r="D8" s="92"/>
      <c r="E8" s="98"/>
      <c r="F8" s="98"/>
      <c r="G8" s="98"/>
      <c r="H8" s="92"/>
      <c r="I8" s="92"/>
      <c r="J8" s="98"/>
    </row>
    <row r="9" spans="1:10" x14ac:dyDescent="0.2">
      <c r="A9" s="92"/>
      <c r="B9" s="92"/>
      <c r="C9" s="92"/>
      <c r="D9" s="92"/>
      <c r="E9" s="98"/>
      <c r="F9" s="98"/>
      <c r="G9" s="98"/>
      <c r="H9" s="92"/>
      <c r="I9" s="92"/>
      <c r="J9" s="98"/>
    </row>
    <row r="10" spans="1:10" x14ac:dyDescent="0.2">
      <c r="B10" s="93" t="s">
        <v>210</v>
      </c>
      <c r="C10" s="93"/>
      <c r="D10" s="93"/>
      <c r="E10" s="93"/>
      <c r="F10" s="93"/>
      <c r="G10" s="93"/>
      <c r="H10" s="93"/>
      <c r="I10" s="92"/>
      <c r="J10" s="98"/>
    </row>
    <row r="11" spans="1:10" x14ac:dyDescent="0.2">
      <c r="A11" s="92"/>
      <c r="B11" s="94" t="s">
        <v>221</v>
      </c>
      <c r="C11" s="92"/>
      <c r="D11" s="92"/>
      <c r="E11" s="92"/>
      <c r="F11" s="92"/>
      <c r="G11" s="92"/>
      <c r="H11" s="92"/>
      <c r="I11" s="92"/>
      <c r="J11" s="98"/>
    </row>
    <row r="12" spans="1:10" x14ac:dyDescent="0.2">
      <c r="A12" s="92"/>
      <c r="B12" s="95" t="s">
        <v>227</v>
      </c>
      <c r="C12" s="92"/>
      <c r="D12" s="92"/>
      <c r="E12" s="92"/>
      <c r="F12" s="92"/>
      <c r="G12" s="92"/>
      <c r="H12" s="92"/>
      <c r="I12" s="92"/>
      <c r="J12" s="98"/>
    </row>
    <row r="13" spans="1:10" x14ac:dyDescent="0.2">
      <c r="A13" s="92"/>
      <c r="B13" s="94" t="s">
        <v>220</v>
      </c>
      <c r="C13" s="92"/>
      <c r="D13" s="92"/>
      <c r="E13" s="92"/>
      <c r="F13" s="92"/>
      <c r="G13" s="92"/>
      <c r="H13" s="92"/>
      <c r="I13" s="92"/>
      <c r="J13" s="98"/>
    </row>
    <row r="14" spans="1:10" x14ac:dyDescent="0.2">
      <c r="A14" s="92"/>
      <c r="B14" s="92"/>
      <c r="C14" s="92"/>
      <c r="D14" s="92"/>
      <c r="E14" s="92"/>
      <c r="F14" s="92"/>
      <c r="G14" s="92"/>
      <c r="H14" s="92"/>
      <c r="I14" s="92"/>
      <c r="J14" s="98"/>
    </row>
    <row r="15" spans="1:10" x14ac:dyDescent="0.2">
      <c r="A15" s="92"/>
      <c r="B15" s="93" t="s">
        <v>211</v>
      </c>
      <c r="C15" s="96"/>
      <c r="D15" s="96"/>
      <c r="E15" s="96"/>
      <c r="F15" s="96"/>
      <c r="G15" s="96"/>
      <c r="H15" s="96"/>
      <c r="I15" s="92"/>
      <c r="J15" s="98"/>
    </row>
    <row r="16" spans="1:10" x14ac:dyDescent="0.2">
      <c r="A16" s="92"/>
      <c r="B16" s="101" t="s">
        <v>223</v>
      </c>
      <c r="C16" s="92"/>
      <c r="D16" s="92"/>
      <c r="E16" s="92"/>
      <c r="F16" s="92"/>
      <c r="G16" s="92"/>
      <c r="H16" s="92"/>
      <c r="I16" s="92"/>
      <c r="J16" s="98"/>
    </row>
    <row r="17" spans="1:10" x14ac:dyDescent="0.2">
      <c r="A17" s="92"/>
      <c r="B17" s="94" t="s">
        <v>224</v>
      </c>
      <c r="C17" s="92"/>
      <c r="D17" s="92"/>
      <c r="E17" s="92"/>
      <c r="F17" s="92"/>
      <c r="G17" s="92"/>
      <c r="H17" s="92"/>
      <c r="I17" s="92"/>
      <c r="J17" s="98"/>
    </row>
    <row r="18" spans="1:10" x14ac:dyDescent="0.2">
      <c r="A18" s="92"/>
      <c r="B18" s="94" t="s">
        <v>228</v>
      </c>
      <c r="C18" s="92"/>
      <c r="D18" s="92"/>
      <c r="E18" s="92"/>
      <c r="F18" s="92"/>
      <c r="G18" s="92"/>
      <c r="H18" s="92"/>
      <c r="I18" s="92"/>
      <c r="J18" s="98"/>
    </row>
    <row r="19" spans="1:10" x14ac:dyDescent="0.2">
      <c r="A19" s="92"/>
      <c r="C19" s="92"/>
      <c r="D19" s="92"/>
      <c r="E19" s="92"/>
      <c r="F19" s="92"/>
      <c r="G19" s="92"/>
      <c r="H19" s="92"/>
      <c r="I19" s="92"/>
      <c r="J19" s="98"/>
    </row>
    <row r="20" spans="1:10" x14ac:dyDescent="0.2">
      <c r="A20" s="92"/>
      <c r="B20" s="93" t="s">
        <v>212</v>
      </c>
      <c r="C20" s="96"/>
      <c r="D20" s="96"/>
      <c r="E20" s="96"/>
      <c r="F20" s="96"/>
      <c r="G20" s="96"/>
      <c r="H20" s="96"/>
      <c r="I20" s="92"/>
      <c r="J20" s="98"/>
    </row>
    <row r="21" spans="1:10" x14ac:dyDescent="0.2">
      <c r="A21" s="92"/>
      <c r="B21" s="94" t="s">
        <v>215</v>
      </c>
      <c r="C21" s="92"/>
      <c r="D21" s="92"/>
      <c r="E21" s="92"/>
      <c r="F21" s="92"/>
      <c r="G21" s="92"/>
      <c r="H21" s="92"/>
      <c r="I21" s="92"/>
      <c r="J21" s="98"/>
    </row>
    <row r="22" spans="1:10" x14ac:dyDescent="0.2">
      <c r="A22" s="92"/>
      <c r="B22" s="95" t="s">
        <v>216</v>
      </c>
      <c r="C22" s="92"/>
      <c r="D22" s="92"/>
      <c r="E22" s="92"/>
      <c r="F22" s="92"/>
      <c r="G22" s="92"/>
      <c r="H22" s="92"/>
      <c r="I22" s="92"/>
      <c r="J22" s="98"/>
    </row>
    <row r="23" spans="1:10" x14ac:dyDescent="0.2">
      <c r="A23" s="92"/>
      <c r="B23" s="94" t="s">
        <v>214</v>
      </c>
      <c r="C23" s="92"/>
      <c r="D23" s="92"/>
      <c r="E23" s="92"/>
      <c r="F23" s="92"/>
      <c r="G23" s="92"/>
      <c r="H23" s="92"/>
      <c r="I23" s="92"/>
      <c r="J23" s="98"/>
    </row>
    <row r="24" spans="1:10" x14ac:dyDescent="0.2">
      <c r="A24" s="92"/>
      <c r="B24" s="94" t="s">
        <v>222</v>
      </c>
      <c r="C24" s="92"/>
      <c r="D24" s="92"/>
      <c r="E24" s="92"/>
      <c r="F24" s="92"/>
      <c r="G24" s="92"/>
      <c r="H24" s="92"/>
      <c r="I24" s="92"/>
      <c r="J24" s="98"/>
    </row>
    <row r="25" spans="1:10" x14ac:dyDescent="0.2">
      <c r="A25" s="92"/>
      <c r="B25" s="94" t="s">
        <v>217</v>
      </c>
      <c r="C25" s="92"/>
      <c r="D25" s="92"/>
      <c r="E25" s="92"/>
      <c r="F25" s="92"/>
      <c r="G25" s="92"/>
      <c r="H25" s="92"/>
      <c r="I25" s="92"/>
      <c r="J25" s="98"/>
    </row>
    <row r="26" spans="1:10" x14ac:dyDescent="0.2">
      <c r="A26" s="92"/>
      <c r="B26" s="92"/>
      <c r="C26" s="92"/>
      <c r="D26" s="92"/>
      <c r="E26" s="92"/>
      <c r="F26" s="92"/>
      <c r="G26" s="92"/>
      <c r="H26" s="92"/>
      <c r="I26" s="92"/>
      <c r="J26" s="98"/>
    </row>
    <row r="27" spans="1:10" x14ac:dyDescent="0.2">
      <c r="A27" s="92"/>
      <c r="B27" s="93" t="s">
        <v>213</v>
      </c>
      <c r="C27" s="96"/>
      <c r="D27" s="96"/>
      <c r="E27" s="96"/>
      <c r="F27" s="96"/>
      <c r="G27" s="96"/>
      <c r="H27" s="96"/>
      <c r="I27" s="92"/>
      <c r="J27" s="98"/>
    </row>
    <row r="28" spans="1:10" x14ac:dyDescent="0.2">
      <c r="A28" s="92"/>
      <c r="B28" s="94" t="s">
        <v>218</v>
      </c>
      <c r="C28" s="92"/>
      <c r="D28" s="92"/>
      <c r="E28" s="92"/>
      <c r="F28" s="92"/>
      <c r="G28" s="92"/>
      <c r="H28" s="92"/>
      <c r="I28" s="92"/>
      <c r="J28" s="98"/>
    </row>
    <row r="29" spans="1:10" x14ac:dyDescent="0.2">
      <c r="A29" s="92"/>
      <c r="B29" s="94" t="s">
        <v>232</v>
      </c>
      <c r="C29" s="92"/>
      <c r="D29" s="92"/>
      <c r="E29" s="92"/>
      <c r="F29" s="92"/>
      <c r="G29" s="92"/>
      <c r="H29" s="92"/>
      <c r="I29" s="92"/>
      <c r="J29" s="98"/>
    </row>
    <row r="30" spans="1:10" x14ac:dyDescent="0.2">
      <c r="A30" s="92"/>
      <c r="B30" s="102" t="s">
        <v>233</v>
      </c>
      <c r="C30" s="92"/>
      <c r="D30" s="92"/>
      <c r="E30" s="92"/>
      <c r="F30" s="92"/>
      <c r="G30" s="92"/>
      <c r="H30" s="92"/>
      <c r="I30" s="92"/>
      <c r="J30" s="98"/>
    </row>
    <row r="31" spans="1:10" x14ac:dyDescent="0.2">
      <c r="A31" s="92"/>
      <c r="C31" s="92"/>
      <c r="D31" s="92"/>
      <c r="E31" s="92"/>
      <c r="F31" s="92"/>
      <c r="G31" s="92"/>
      <c r="H31" s="92"/>
      <c r="I31" s="92"/>
      <c r="J31" s="98"/>
    </row>
    <row r="32" spans="1:10" x14ac:dyDescent="0.2">
      <c r="A32" s="92"/>
      <c r="B32" s="92"/>
      <c r="C32" s="92"/>
      <c r="D32" s="92"/>
      <c r="E32" s="92"/>
      <c r="F32" s="92"/>
      <c r="G32" s="92"/>
      <c r="H32" s="92"/>
      <c r="I32" s="92"/>
      <c r="J32" s="98"/>
    </row>
    <row r="33" spans="1:10" x14ac:dyDescent="0.2">
      <c r="A33" s="92"/>
      <c r="B33" s="92"/>
      <c r="C33" s="92"/>
      <c r="D33" s="92"/>
      <c r="E33" s="92"/>
      <c r="F33" s="92"/>
      <c r="G33" s="92"/>
      <c r="H33" s="92"/>
      <c r="I33" s="92"/>
      <c r="J33" s="98"/>
    </row>
    <row r="34" spans="1:10" x14ac:dyDescent="0.2">
      <c r="A34" s="92"/>
      <c r="B34" s="92"/>
      <c r="C34" s="92"/>
      <c r="D34" s="92"/>
      <c r="E34" s="92"/>
      <c r="F34" s="92"/>
      <c r="G34" s="92"/>
      <c r="H34" s="92"/>
      <c r="I34" s="92"/>
      <c r="J34" s="98"/>
    </row>
    <row r="35" spans="1:10" x14ac:dyDescent="0.2">
      <c r="A35" s="92"/>
      <c r="B35" s="92"/>
      <c r="C35" s="92"/>
      <c r="D35" s="92"/>
      <c r="E35" s="92"/>
      <c r="F35" s="92"/>
      <c r="G35" s="92"/>
      <c r="H35" s="92"/>
      <c r="I35" s="92"/>
      <c r="J35" s="98"/>
    </row>
    <row r="36" spans="1:10" x14ac:dyDescent="0.2">
      <c r="A36" s="92"/>
      <c r="B36" s="92"/>
      <c r="C36" s="92"/>
      <c r="D36" s="92"/>
      <c r="E36" s="92"/>
      <c r="F36" s="92"/>
      <c r="G36" s="92"/>
      <c r="H36" s="92"/>
      <c r="I36" s="92"/>
      <c r="J36" s="98"/>
    </row>
    <row r="37" spans="1:10" x14ac:dyDescent="0.2">
      <c r="A37" s="92"/>
      <c r="B37" s="92"/>
      <c r="C37" s="92"/>
      <c r="D37" s="92"/>
      <c r="E37" s="92"/>
      <c r="F37" s="92"/>
      <c r="G37" s="92"/>
      <c r="H37" s="92"/>
      <c r="I37" s="92"/>
      <c r="J37" s="98"/>
    </row>
    <row r="38" spans="1:10" x14ac:dyDescent="0.2">
      <c r="A38" s="92"/>
      <c r="B38" s="92"/>
      <c r="C38" s="92"/>
      <c r="D38" s="92"/>
      <c r="E38" s="92"/>
      <c r="F38" s="92"/>
      <c r="G38" s="92"/>
      <c r="H38" s="92"/>
      <c r="I38" s="92"/>
      <c r="J38" s="98"/>
    </row>
    <row r="39" spans="1:10" x14ac:dyDescent="0.2">
      <c r="A39" s="92"/>
      <c r="C39" s="92"/>
      <c r="D39" s="92"/>
      <c r="E39" s="92"/>
      <c r="F39" s="92"/>
      <c r="G39" s="92"/>
      <c r="H39" s="92"/>
      <c r="I39" s="92"/>
      <c r="J39" s="98"/>
    </row>
    <row r="40" spans="1:10" x14ac:dyDescent="0.2">
      <c r="A40" s="92"/>
      <c r="C40" s="92"/>
      <c r="D40" s="92"/>
      <c r="E40" s="92"/>
      <c r="F40" s="92"/>
      <c r="G40" s="92"/>
      <c r="H40" s="92"/>
      <c r="I40" s="92"/>
      <c r="J40" s="98"/>
    </row>
    <row r="41" spans="1:10" x14ac:dyDescent="0.2">
      <c r="A41" s="92"/>
      <c r="B41" s="92"/>
      <c r="C41" s="92"/>
      <c r="D41" s="92"/>
      <c r="E41" s="92"/>
      <c r="F41" s="92"/>
      <c r="G41" s="92"/>
      <c r="H41" s="92"/>
      <c r="I41" s="92"/>
      <c r="J41" s="98"/>
    </row>
    <row r="42" spans="1:10" x14ac:dyDescent="0.2">
      <c r="A42" s="92"/>
      <c r="B42" s="92"/>
      <c r="C42" s="92"/>
      <c r="D42" s="92"/>
      <c r="E42" s="92"/>
      <c r="F42" s="92"/>
      <c r="G42" s="92"/>
      <c r="H42" s="92"/>
      <c r="I42" s="92"/>
      <c r="J42" s="98"/>
    </row>
    <row r="43" spans="1:10" x14ac:dyDescent="0.2">
      <c r="A43" s="92"/>
      <c r="B43" s="92"/>
      <c r="C43" s="92"/>
      <c r="D43" s="92"/>
      <c r="E43" s="92"/>
      <c r="F43" s="92"/>
      <c r="G43" s="92"/>
      <c r="H43" s="92"/>
      <c r="I43" s="92"/>
      <c r="J43" s="98"/>
    </row>
    <row r="44" spans="1:10" x14ac:dyDescent="0.2">
      <c r="A44" s="92"/>
      <c r="B44" s="92"/>
      <c r="C44" s="92"/>
      <c r="D44" s="92"/>
      <c r="E44" s="92"/>
      <c r="F44" s="92"/>
      <c r="G44" s="92"/>
      <c r="H44" s="92"/>
      <c r="I44" s="92"/>
      <c r="J44" s="98"/>
    </row>
    <row r="45" spans="1:10" x14ac:dyDescent="0.2">
      <c r="A45" s="92"/>
      <c r="B45" s="92"/>
      <c r="C45" s="92"/>
      <c r="D45" s="92"/>
      <c r="E45" s="92"/>
      <c r="F45" s="92"/>
      <c r="G45" s="92"/>
      <c r="H45" s="92"/>
      <c r="I45" s="92"/>
      <c r="J45" s="98"/>
    </row>
    <row r="46" spans="1:10" x14ac:dyDescent="0.2">
      <c r="A46" s="92"/>
      <c r="B46" s="92"/>
      <c r="C46" s="92"/>
      <c r="D46" s="92"/>
      <c r="E46" s="92"/>
      <c r="F46" s="92"/>
      <c r="G46" s="92"/>
      <c r="H46" s="92"/>
      <c r="I46" s="92"/>
      <c r="J46" s="98"/>
    </row>
    <row r="47" spans="1:10" x14ac:dyDescent="0.2">
      <c r="A47" s="92"/>
      <c r="B47" s="92"/>
      <c r="C47" s="92"/>
      <c r="D47" s="92"/>
      <c r="E47" s="92"/>
      <c r="F47" s="92"/>
      <c r="G47" s="92"/>
      <c r="H47" s="92"/>
      <c r="I47" s="92"/>
      <c r="J47" s="98"/>
    </row>
    <row r="48" spans="1:10" x14ac:dyDescent="0.2">
      <c r="A48" s="92"/>
      <c r="B48" s="92"/>
      <c r="C48" s="92"/>
      <c r="D48" s="92"/>
      <c r="E48" s="92"/>
      <c r="F48" s="92"/>
      <c r="G48" s="92"/>
      <c r="H48" s="92"/>
      <c r="I48" s="92"/>
      <c r="J48" s="98"/>
    </row>
    <row r="49" spans="1:10" x14ac:dyDescent="0.2">
      <c r="A49" s="92"/>
      <c r="B49" s="92"/>
      <c r="C49" s="92"/>
      <c r="D49" s="92"/>
      <c r="E49" s="92"/>
      <c r="F49" s="92"/>
      <c r="G49" s="92"/>
      <c r="H49" s="92"/>
      <c r="I49" s="92"/>
      <c r="J49" s="98"/>
    </row>
    <row r="50" spans="1:10" x14ac:dyDescent="0.2">
      <c r="A50" s="92"/>
      <c r="B50" s="92"/>
      <c r="C50" s="92"/>
      <c r="D50" s="92"/>
      <c r="E50" s="92"/>
      <c r="F50" s="92"/>
      <c r="G50" s="92"/>
      <c r="H50" s="92"/>
      <c r="I50" s="92"/>
      <c r="J50" s="98"/>
    </row>
    <row r="51" spans="1:10" x14ac:dyDescent="0.2">
      <c r="A51" s="92"/>
      <c r="B51" s="92"/>
      <c r="C51" s="92"/>
      <c r="D51" s="92"/>
      <c r="E51" s="92"/>
      <c r="F51" s="92"/>
      <c r="G51" s="92"/>
      <c r="H51" s="92"/>
      <c r="I51" s="92"/>
      <c r="J51" s="98"/>
    </row>
    <row r="52" spans="1:10" x14ac:dyDescent="0.2">
      <c r="A52" s="92"/>
      <c r="B52" s="92"/>
      <c r="C52" s="92"/>
      <c r="D52" s="92"/>
      <c r="E52" s="92"/>
      <c r="F52" s="92"/>
      <c r="G52" s="92"/>
      <c r="H52" s="92"/>
      <c r="I52" s="92"/>
      <c r="J52" s="98"/>
    </row>
    <row r="53" spans="1:10" x14ac:dyDescent="0.2">
      <c r="A53" s="92"/>
      <c r="B53" s="92"/>
      <c r="C53" s="92"/>
      <c r="D53" s="92"/>
      <c r="E53" s="92"/>
      <c r="F53" s="92"/>
      <c r="G53" s="92"/>
      <c r="H53" s="92"/>
      <c r="I53" s="92"/>
      <c r="J53" s="98"/>
    </row>
  </sheetData>
  <phoneticPr fontId="18" type="noConversion"/>
  <hyperlinks>
    <hyperlink ref="B30" r:id="rId1"/>
  </hyperlinks>
  <pageMargins left="0.75" right="0.75" top="1" bottom="1" header="0.5" footer="0.5"/>
  <pageSetup paperSize="9" orientation="portrait" r:id="rId2"/>
  <headerFooter alignWithMargins="0">
    <oddHeader>&amp;L&amp;F&amp;C
&amp;A&amp;R//JdS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64"/>
  <sheetViews>
    <sheetView workbookViewId="0"/>
  </sheetViews>
  <sheetFormatPr defaultRowHeight="12.75" x14ac:dyDescent="0.2"/>
  <cols>
    <col min="1" max="16384" width="9.140625" style="72"/>
  </cols>
  <sheetData>
    <row r="1" spans="1:10" ht="26.25" x14ac:dyDescent="0.4">
      <c r="A1" s="104" t="s">
        <v>168</v>
      </c>
      <c r="B1" s="104"/>
      <c r="C1" s="104"/>
      <c r="D1" s="104"/>
      <c r="E1" s="104"/>
      <c r="F1" s="104"/>
      <c r="G1" s="104"/>
      <c r="H1" s="107" t="s">
        <v>152</v>
      </c>
      <c r="I1" s="103"/>
      <c r="J1" s="104"/>
    </row>
    <row r="2" spans="1:10" x14ac:dyDescent="0.2">
      <c r="I2"/>
      <c r="J2" s="56" t="s">
        <v>199</v>
      </c>
    </row>
    <row r="4" spans="1:10" ht="27.75" x14ac:dyDescent="0.4">
      <c r="A4" s="73" t="s">
        <v>169</v>
      </c>
    </row>
    <row r="12" spans="1:10" ht="32.25" customHeight="1" x14ac:dyDescent="0.3">
      <c r="A12" s="74" t="s">
        <v>171</v>
      </c>
    </row>
    <row r="13" spans="1:10" ht="20.25" x14ac:dyDescent="0.3">
      <c r="A13" s="74" t="s">
        <v>170</v>
      </c>
    </row>
    <row r="15" spans="1:10" x14ac:dyDescent="0.2">
      <c r="A15" s="72" t="s">
        <v>172</v>
      </c>
    </row>
    <row r="16" spans="1:10" x14ac:dyDescent="0.2">
      <c r="A16" s="72" t="s">
        <v>173</v>
      </c>
    </row>
    <row r="17" spans="1:11" x14ac:dyDescent="0.2">
      <c r="A17" s="72" t="s">
        <v>174</v>
      </c>
    </row>
    <row r="18" spans="1:11" x14ac:dyDescent="0.2">
      <c r="A18" s="72" t="s">
        <v>175</v>
      </c>
    </row>
    <row r="19" spans="1:11" x14ac:dyDescent="0.2">
      <c r="A19" s="72" t="s">
        <v>176</v>
      </c>
    </row>
    <row r="21" spans="1:11" x14ac:dyDescent="0.2">
      <c r="B21" s="78"/>
      <c r="C21" s="79"/>
      <c r="D21" s="79"/>
      <c r="E21" s="79"/>
      <c r="F21" s="79"/>
      <c r="G21" s="79"/>
      <c r="H21" s="79"/>
      <c r="I21" s="80"/>
    </row>
    <row r="22" spans="1:11" x14ac:dyDescent="0.2">
      <c r="B22" s="62"/>
      <c r="C22" s="77"/>
      <c r="D22" s="77"/>
      <c r="E22" s="59"/>
      <c r="F22" s="82" t="s">
        <v>182</v>
      </c>
      <c r="G22" s="80"/>
      <c r="H22" s="77"/>
      <c r="I22" s="83"/>
    </row>
    <row r="23" spans="1:11" x14ac:dyDescent="0.2">
      <c r="B23" s="63" t="s">
        <v>177</v>
      </c>
      <c r="C23" s="77"/>
      <c r="D23" s="77"/>
      <c r="E23" s="84"/>
      <c r="F23" s="85" t="s">
        <v>183</v>
      </c>
      <c r="G23" s="86"/>
      <c r="H23" s="77"/>
      <c r="I23" s="83"/>
    </row>
    <row r="24" spans="1:11" x14ac:dyDescent="0.2">
      <c r="B24" s="81"/>
      <c r="C24" s="77"/>
      <c r="D24" s="77"/>
      <c r="E24" s="77"/>
      <c r="F24" s="77"/>
      <c r="G24" s="77"/>
      <c r="H24" s="77"/>
      <c r="I24" s="83"/>
    </row>
    <row r="25" spans="1:11" x14ac:dyDescent="0.2">
      <c r="B25" s="81"/>
      <c r="C25" s="77"/>
      <c r="D25" s="77"/>
      <c r="E25" s="77"/>
      <c r="F25" s="77"/>
      <c r="G25" s="77"/>
      <c r="H25" s="77"/>
      <c r="I25" s="66" t="s">
        <v>36</v>
      </c>
    </row>
    <row r="26" spans="1:11" ht="14.25" x14ac:dyDescent="0.2">
      <c r="B26" s="70" t="s">
        <v>37</v>
      </c>
      <c r="C26" s="60"/>
      <c r="D26" s="77"/>
      <c r="E26" s="77"/>
      <c r="F26" s="77"/>
      <c r="G26" s="77"/>
      <c r="H26" s="77"/>
      <c r="I26" s="67" t="s">
        <v>181</v>
      </c>
    </row>
    <row r="27" spans="1:11" ht="14.25" x14ac:dyDescent="0.2">
      <c r="B27" s="71" t="s">
        <v>180</v>
      </c>
      <c r="C27" s="60"/>
      <c r="D27" s="77"/>
      <c r="E27" s="77"/>
      <c r="F27" s="77"/>
      <c r="G27" s="77"/>
      <c r="H27" s="77"/>
      <c r="I27" s="83"/>
    </row>
    <row r="28" spans="1:11" x14ac:dyDescent="0.2">
      <c r="B28" s="81"/>
      <c r="C28" s="77"/>
      <c r="D28" s="77"/>
      <c r="E28" s="77"/>
      <c r="F28" s="77"/>
      <c r="G28" s="77"/>
      <c r="H28" s="77"/>
      <c r="I28" s="83"/>
      <c r="K28" s="72" t="s">
        <v>203</v>
      </c>
    </row>
    <row r="29" spans="1:11" x14ac:dyDescent="0.2">
      <c r="B29" s="81"/>
      <c r="C29" s="77"/>
      <c r="D29" s="77"/>
      <c r="E29" s="87" t="s">
        <v>34</v>
      </c>
      <c r="F29" s="77"/>
      <c r="G29" s="65" t="s">
        <v>35</v>
      </c>
      <c r="H29" s="77"/>
      <c r="I29" s="83"/>
      <c r="K29" s="72" t="s">
        <v>204</v>
      </c>
    </row>
    <row r="30" spans="1:11" ht="14.25" x14ac:dyDescent="0.2">
      <c r="B30" s="81"/>
      <c r="C30" s="77"/>
      <c r="D30" s="77"/>
      <c r="E30" s="64" t="s">
        <v>179</v>
      </c>
      <c r="F30" s="77"/>
      <c r="G30" s="64" t="s">
        <v>181</v>
      </c>
      <c r="H30" s="77"/>
      <c r="I30" s="83"/>
      <c r="K30" s="72" t="s">
        <v>205</v>
      </c>
    </row>
    <row r="31" spans="1:11" x14ac:dyDescent="0.2">
      <c r="B31" s="81"/>
      <c r="C31" s="77"/>
      <c r="D31" s="77"/>
      <c r="E31" s="77"/>
      <c r="F31" s="77"/>
      <c r="G31" s="77"/>
      <c r="H31" s="77"/>
      <c r="I31" s="83"/>
    </row>
    <row r="32" spans="1:11" x14ac:dyDescent="0.2">
      <c r="B32" s="81"/>
      <c r="C32" s="77"/>
      <c r="D32" s="77"/>
      <c r="E32" s="77"/>
      <c r="F32" s="77"/>
      <c r="G32" s="77"/>
      <c r="H32" s="77"/>
      <c r="I32" s="83"/>
    </row>
    <row r="33" spans="2:9" x14ac:dyDescent="0.2">
      <c r="B33" s="81"/>
      <c r="C33" s="77"/>
      <c r="D33" s="77"/>
      <c r="E33" s="77"/>
      <c r="F33" s="77"/>
      <c r="G33" s="77"/>
      <c r="H33" s="77"/>
      <c r="I33" s="83"/>
    </row>
    <row r="34" spans="2:9" x14ac:dyDescent="0.2">
      <c r="B34" s="81"/>
      <c r="C34" s="77"/>
      <c r="D34" s="77"/>
      <c r="E34" s="77"/>
      <c r="F34" s="77"/>
      <c r="G34" s="77"/>
      <c r="H34" s="77"/>
      <c r="I34" s="83"/>
    </row>
    <row r="35" spans="2:9" x14ac:dyDescent="0.2">
      <c r="B35" s="81"/>
      <c r="C35" s="77"/>
      <c r="D35" s="77"/>
      <c r="E35" s="77"/>
      <c r="F35" s="77"/>
      <c r="G35" s="77"/>
      <c r="H35" s="77"/>
      <c r="I35" s="83"/>
    </row>
    <row r="36" spans="2:9" x14ac:dyDescent="0.2">
      <c r="B36" s="81"/>
      <c r="C36" s="77"/>
      <c r="D36" s="77"/>
      <c r="E36" s="77"/>
      <c r="F36" s="60"/>
      <c r="G36" s="60"/>
      <c r="H36" s="60"/>
      <c r="I36" s="83"/>
    </row>
    <row r="37" spans="2:9" x14ac:dyDescent="0.2">
      <c r="B37" s="81"/>
      <c r="C37" s="77"/>
      <c r="D37" s="77"/>
      <c r="E37" s="77"/>
      <c r="F37" s="60"/>
      <c r="G37" s="65" t="s">
        <v>33</v>
      </c>
      <c r="H37" s="60"/>
      <c r="I37" s="83"/>
    </row>
    <row r="38" spans="2:9" ht="14.25" x14ac:dyDescent="0.2">
      <c r="B38" s="81"/>
      <c r="C38" s="77"/>
      <c r="D38" s="77"/>
      <c r="E38" s="77"/>
      <c r="F38" s="60"/>
      <c r="G38" s="64" t="s">
        <v>178</v>
      </c>
      <c r="H38" s="60"/>
      <c r="I38" s="83"/>
    </row>
    <row r="39" spans="2:9" x14ac:dyDescent="0.2">
      <c r="B39" s="81"/>
      <c r="C39" s="77"/>
      <c r="D39" s="77"/>
      <c r="E39" s="77"/>
      <c r="F39" s="60"/>
      <c r="G39" s="60"/>
      <c r="H39" s="60"/>
      <c r="I39" s="83"/>
    </row>
    <row r="40" spans="2:9" x14ac:dyDescent="0.2">
      <c r="B40" s="84"/>
      <c r="C40" s="88"/>
      <c r="D40" s="88"/>
      <c r="E40" s="88"/>
      <c r="F40" s="61"/>
      <c r="G40" s="61"/>
      <c r="H40" s="61"/>
      <c r="I40" s="86"/>
    </row>
    <row r="42" spans="2:9" x14ac:dyDescent="0.2">
      <c r="B42" s="72" t="s">
        <v>184</v>
      </c>
    </row>
    <row r="43" spans="2:9" x14ac:dyDescent="0.2">
      <c r="D43" s="75" t="s">
        <v>186</v>
      </c>
    </row>
    <row r="44" spans="2:9" x14ac:dyDescent="0.2">
      <c r="B44" s="75" t="s">
        <v>185</v>
      </c>
      <c r="D44" s="90" t="s">
        <v>33</v>
      </c>
      <c r="E44" s="90" t="s">
        <v>34</v>
      </c>
      <c r="F44" s="90" t="s">
        <v>35</v>
      </c>
      <c r="G44" s="90" t="s">
        <v>36</v>
      </c>
      <c r="H44" s="90" t="s">
        <v>37</v>
      </c>
    </row>
    <row r="45" spans="2:9" x14ac:dyDescent="0.2">
      <c r="B45" s="68" t="s">
        <v>33</v>
      </c>
      <c r="D45" s="89">
        <v>0</v>
      </c>
      <c r="E45" s="89">
        <v>60</v>
      </c>
      <c r="F45" s="89">
        <v>60</v>
      </c>
      <c r="G45" s="89">
        <v>80</v>
      </c>
      <c r="H45" s="89">
        <v>100</v>
      </c>
    </row>
    <row r="46" spans="2:9" x14ac:dyDescent="0.2">
      <c r="B46" s="69" t="s">
        <v>177</v>
      </c>
      <c r="D46" s="89"/>
      <c r="E46" s="89"/>
      <c r="F46" s="89"/>
      <c r="G46" s="89"/>
      <c r="H46" s="89"/>
    </row>
    <row r="47" spans="2:9" x14ac:dyDescent="0.2">
      <c r="B47" s="36" t="s">
        <v>187</v>
      </c>
      <c r="D47" s="89">
        <v>16</v>
      </c>
      <c r="E47" s="89">
        <v>8</v>
      </c>
      <c r="F47" s="89">
        <v>8</v>
      </c>
      <c r="G47" s="89">
        <v>12</v>
      </c>
      <c r="H47" s="89">
        <v>3</v>
      </c>
    </row>
    <row r="49" spans="1:1" x14ac:dyDescent="0.2">
      <c r="A49" s="72" t="s">
        <v>188</v>
      </c>
    </row>
    <row r="50" spans="1:1" x14ac:dyDescent="0.2">
      <c r="A50" s="72" t="s">
        <v>189</v>
      </c>
    </row>
    <row r="51" spans="1:1" x14ac:dyDescent="0.2">
      <c r="A51" s="72" t="s">
        <v>190</v>
      </c>
    </row>
    <row r="52" spans="1:1" x14ac:dyDescent="0.2">
      <c r="A52" s="72" t="s">
        <v>191</v>
      </c>
    </row>
    <row r="53" spans="1:1" x14ac:dyDescent="0.2">
      <c r="A53" s="72" t="s">
        <v>192</v>
      </c>
    </row>
    <row r="55" spans="1:1" x14ac:dyDescent="0.2">
      <c r="A55" s="72" t="s">
        <v>201</v>
      </c>
    </row>
    <row r="57" spans="1:1" x14ac:dyDescent="0.2">
      <c r="A57" s="76" t="s">
        <v>193</v>
      </c>
    </row>
    <row r="59" spans="1:1" x14ac:dyDescent="0.2">
      <c r="A59" s="75" t="s">
        <v>194</v>
      </c>
    </row>
    <row r="60" spans="1:1" x14ac:dyDescent="0.2">
      <c r="A60" s="75" t="s">
        <v>195</v>
      </c>
    </row>
    <row r="61" spans="1:1" x14ac:dyDescent="0.2">
      <c r="A61" s="75" t="s">
        <v>196</v>
      </c>
    </row>
    <row r="62" spans="1:1" x14ac:dyDescent="0.2">
      <c r="A62" s="75" t="s">
        <v>197</v>
      </c>
    </row>
    <row r="64" spans="1:1" x14ac:dyDescent="0.2">
      <c r="A64" s="76" t="s">
        <v>198</v>
      </c>
    </row>
  </sheetData>
  <phoneticPr fontId="18" type="noConversion"/>
  <pageMargins left="0.75" right="0.75" top="1" bottom="1" header="0.5" footer="0.5"/>
  <pageSetup paperSize="9" scale="78" orientation="portrait" r:id="rId1"/>
  <headerFooter alignWithMargins="0">
    <oddHeader>&amp;L&amp;D&amp;C&amp;F     &amp;A&amp;R//Jorge Santos 2003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J74"/>
  <sheetViews>
    <sheetView workbookViewId="0"/>
  </sheetViews>
  <sheetFormatPr defaultRowHeight="12.75" x14ac:dyDescent="0.2"/>
  <sheetData>
    <row r="1" spans="1:10" ht="26.25" x14ac:dyDescent="0.4">
      <c r="A1" s="104" t="s">
        <v>168</v>
      </c>
      <c r="B1" s="104"/>
      <c r="C1" s="104"/>
      <c r="D1" s="104"/>
      <c r="E1" s="104"/>
      <c r="F1" s="104"/>
      <c r="G1" s="104"/>
      <c r="H1" s="106"/>
      <c r="I1" s="103" t="s">
        <v>152</v>
      </c>
      <c r="J1" s="104"/>
    </row>
    <row r="2" spans="1:10" s="109" customFormat="1" ht="18" customHeight="1" x14ac:dyDescent="0.4">
      <c r="A2" s="115" t="s">
        <v>223</v>
      </c>
      <c r="B2" s="112"/>
      <c r="C2" s="112"/>
      <c r="D2" s="112"/>
      <c r="E2" s="112"/>
      <c r="F2" s="112"/>
      <c r="G2" s="112"/>
      <c r="H2" s="113"/>
      <c r="I2" s="114"/>
      <c r="J2" s="6" t="s">
        <v>199</v>
      </c>
    </row>
    <row r="3" spans="1:10" x14ac:dyDescent="0.2">
      <c r="G3" s="39"/>
    </row>
    <row r="4" spans="1:10" ht="15" x14ac:dyDescent="0.25">
      <c r="A4" s="108" t="s">
        <v>234</v>
      </c>
      <c r="B4" s="109"/>
      <c r="C4" s="109"/>
    </row>
    <row r="5" spans="1:10" x14ac:dyDescent="0.2">
      <c r="A5" s="42"/>
      <c r="B5" s="43"/>
      <c r="C5" s="44" t="s">
        <v>33</v>
      </c>
      <c r="D5" s="44" t="s">
        <v>34</v>
      </c>
      <c r="E5" s="44" t="s">
        <v>35</v>
      </c>
      <c r="F5" s="44" t="s">
        <v>36</v>
      </c>
      <c r="G5" s="44" t="s">
        <v>37</v>
      </c>
      <c r="H5" s="45"/>
    </row>
    <row r="6" spans="1:10" ht="21.75" customHeight="1" x14ac:dyDescent="0.25">
      <c r="A6" s="46"/>
      <c r="B6" s="47" t="s">
        <v>11</v>
      </c>
      <c r="C6" s="111">
        <v>0</v>
      </c>
      <c r="D6" s="111">
        <v>0</v>
      </c>
      <c r="E6" s="111">
        <v>0</v>
      </c>
      <c r="F6" s="111">
        <v>0</v>
      </c>
      <c r="G6" s="111">
        <v>0</v>
      </c>
      <c r="H6" s="48" t="s">
        <v>154</v>
      </c>
    </row>
    <row r="7" spans="1:10" x14ac:dyDescent="0.2">
      <c r="A7" s="46"/>
      <c r="B7" s="47"/>
      <c r="C7" s="47"/>
      <c r="D7" s="47"/>
      <c r="E7" s="47"/>
      <c r="F7" s="47"/>
      <c r="G7" s="47"/>
      <c r="H7" s="49"/>
    </row>
    <row r="8" spans="1:10" x14ac:dyDescent="0.2">
      <c r="A8" s="11" t="s">
        <v>69</v>
      </c>
      <c r="B8" s="12" t="s">
        <v>70</v>
      </c>
      <c r="C8" s="47"/>
      <c r="D8" s="47"/>
      <c r="E8" s="47"/>
      <c r="F8" s="47"/>
      <c r="G8" s="47"/>
      <c r="H8" s="49" t="s">
        <v>55</v>
      </c>
    </row>
    <row r="9" spans="1:10" ht="15" x14ac:dyDescent="0.25">
      <c r="A9" s="46" t="s">
        <v>51</v>
      </c>
      <c r="B9" s="47"/>
      <c r="C9" s="50">
        <f>Motor!T76</f>
        <v>0</v>
      </c>
      <c r="D9" s="50">
        <f>Motor!U76</f>
        <v>0</v>
      </c>
      <c r="E9" s="50">
        <f>Motor!V76</f>
        <v>0</v>
      </c>
      <c r="F9" s="50">
        <f>Motor!W76</f>
        <v>0</v>
      </c>
      <c r="G9" s="50">
        <f>Motor!X76</f>
        <v>0</v>
      </c>
      <c r="H9" s="110">
        <f>Motor!T78</f>
        <v>0</v>
      </c>
    </row>
    <row r="10" spans="1:10" ht="15" x14ac:dyDescent="0.25">
      <c r="A10" s="46" t="s">
        <v>52</v>
      </c>
      <c r="B10" s="47"/>
      <c r="C10" s="51">
        <f>Motor!AG75</f>
        <v>0</v>
      </c>
      <c r="D10" s="51">
        <f>Motor!AH75</f>
        <v>0</v>
      </c>
      <c r="E10" s="51">
        <f>Motor!AI75</f>
        <v>0</v>
      </c>
      <c r="F10" s="51">
        <f>Motor!AJ75</f>
        <v>0</v>
      </c>
      <c r="G10" s="51">
        <f>Motor!AK75</f>
        <v>0</v>
      </c>
      <c r="H10" s="105">
        <f>Motor!AL75</f>
        <v>0</v>
      </c>
    </row>
    <row r="11" spans="1:10" ht="15" x14ac:dyDescent="0.25">
      <c r="A11" s="46" t="s">
        <v>61</v>
      </c>
      <c r="B11" s="47"/>
      <c r="C11" s="51">
        <f>Motor!Z78</f>
        <v>0</v>
      </c>
      <c r="D11" s="51">
        <f>Motor!AA78</f>
        <v>0</v>
      </c>
      <c r="E11" s="51">
        <f>Motor!AB78</f>
        <v>0</v>
      </c>
      <c r="F11" s="51">
        <f>Motor!AC78</f>
        <v>0</v>
      </c>
      <c r="G11" s="51">
        <f>Motor!AD78</f>
        <v>0</v>
      </c>
      <c r="H11" s="105">
        <f>Motor!Z79</f>
        <v>0</v>
      </c>
    </row>
    <row r="12" spans="1:10" ht="13.5" customHeight="1" x14ac:dyDescent="0.25">
      <c r="A12" s="46" t="s">
        <v>53</v>
      </c>
      <c r="B12" s="47"/>
      <c r="C12" s="52" t="str">
        <f>Motor!AM76</f>
        <v>no</v>
      </c>
      <c r="D12" s="52"/>
      <c r="E12" s="52"/>
      <c r="F12" s="52"/>
      <c r="G12" s="52"/>
      <c r="H12" s="53"/>
      <c r="I12" s="105" t="s">
        <v>135</v>
      </c>
      <c r="J12" s="105"/>
    </row>
    <row r="13" spans="1:10" ht="15" x14ac:dyDescent="0.25">
      <c r="A13" t="s">
        <v>202</v>
      </c>
      <c r="B13" s="54"/>
      <c r="C13" s="55">
        <f>Motor!BE75</f>
        <v>0</v>
      </c>
      <c r="D13" s="55">
        <f>Motor!BF75</f>
        <v>0</v>
      </c>
      <c r="E13" s="55">
        <f>Motor!BG75</f>
        <v>0</v>
      </c>
      <c r="F13" s="55">
        <f>Motor!BH75</f>
        <v>0</v>
      </c>
      <c r="G13" s="55">
        <f>Motor!BI75</f>
        <v>0</v>
      </c>
      <c r="H13" s="110">
        <f>Motor!BJ75</f>
        <v>0</v>
      </c>
    </row>
    <row r="16" spans="1:10" x14ac:dyDescent="0.2">
      <c r="A16" s="56" t="s">
        <v>148</v>
      </c>
    </row>
    <row r="17" spans="1:1" x14ac:dyDescent="0.2">
      <c r="A17" s="56"/>
    </row>
    <row r="18" spans="1:1" x14ac:dyDescent="0.2">
      <c r="A18" s="57" t="s">
        <v>200</v>
      </c>
    </row>
    <row r="19" spans="1:1" x14ac:dyDescent="0.2">
      <c r="A19" s="57" t="s">
        <v>149</v>
      </c>
    </row>
    <row r="20" spans="1:1" x14ac:dyDescent="0.2">
      <c r="A20" s="57" t="s">
        <v>161</v>
      </c>
    </row>
    <row r="21" spans="1:1" x14ac:dyDescent="0.2">
      <c r="A21" s="57" t="s">
        <v>150</v>
      </c>
    </row>
    <row r="22" spans="1:1" x14ac:dyDescent="0.2">
      <c r="A22" s="56"/>
    </row>
    <row r="23" spans="1:1" x14ac:dyDescent="0.2">
      <c r="A23" s="56" t="s">
        <v>163</v>
      </c>
    </row>
    <row r="24" spans="1:1" x14ac:dyDescent="0.2">
      <c r="A24" s="56" t="s">
        <v>162</v>
      </c>
    </row>
    <row r="26" spans="1:1" x14ac:dyDescent="0.2">
      <c r="A26" t="s">
        <v>151</v>
      </c>
    </row>
    <row r="27" spans="1:1" x14ac:dyDescent="0.2">
      <c r="A27" t="s">
        <v>208</v>
      </c>
    </row>
    <row r="73" spans="2:2" x14ac:dyDescent="0.2">
      <c r="B73" t="s">
        <v>136</v>
      </c>
    </row>
    <row r="74" spans="2:2" x14ac:dyDescent="0.2">
      <c r="B74" t="s">
        <v>137</v>
      </c>
    </row>
  </sheetData>
  <phoneticPr fontId="18" type="noConversion"/>
  <pageMargins left="0.75" right="0.75" top="1" bottom="1" header="0.5" footer="0.5"/>
  <pageSetup paperSize="9" scale="78" orientation="portrait" r:id="rId1"/>
  <headerFooter alignWithMargins="0">
    <oddHeader>&amp;L&amp;D&amp;C&amp;F   &amp;A&amp;R&amp;"Arial,Halvfet Kursiv"//Jorge Santos 2003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Button 3">
              <controlPr defaultSize="0" print="0" autoFill="0" autoPict="0" macro="[0]!Calc">
                <anchor moveWithCells="1" sizeWithCells="1">
                  <from>
                    <xdr:col>8</xdr:col>
                    <xdr:colOff>342900</xdr:colOff>
                    <xdr:row>7</xdr:row>
                    <xdr:rowOff>114300</xdr:rowOff>
                  </from>
                  <to>
                    <xdr:col>11</xdr:col>
                    <xdr:colOff>485775</xdr:colOff>
                    <xdr:row>10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zoomScaleNormal="100" workbookViewId="0">
      <selection activeCell="A2" sqref="A2"/>
    </sheetView>
  </sheetViews>
  <sheetFormatPr defaultRowHeight="12.75" x14ac:dyDescent="0.2"/>
  <cols>
    <col min="1" max="16384" width="9.140625" style="116"/>
  </cols>
  <sheetData>
    <row r="1" spans="1:1" x14ac:dyDescent="0.2">
      <c r="A1" s="116" t="s">
        <v>235</v>
      </c>
    </row>
    <row r="2" spans="1:1" x14ac:dyDescent="0.2">
      <c r="A2" s="117" t="s">
        <v>238</v>
      </c>
    </row>
    <row r="3" spans="1:1" x14ac:dyDescent="0.2">
      <c r="A3" s="117"/>
    </row>
    <row r="4" spans="1:1" x14ac:dyDescent="0.2">
      <c r="A4" s="120" t="s">
        <v>239</v>
      </c>
    </row>
    <row r="5" spans="1:1" x14ac:dyDescent="0.2">
      <c r="A5" s="119" t="s">
        <v>237</v>
      </c>
    </row>
    <row r="6" spans="1:1" x14ac:dyDescent="0.2">
      <c r="A6" s="117"/>
    </row>
    <row r="8" spans="1:1" x14ac:dyDescent="0.2">
      <c r="A8" s="118" t="s">
        <v>236</v>
      </c>
    </row>
    <row r="9" spans="1:1" x14ac:dyDescent="0.2">
      <c r="A9" s="118"/>
    </row>
  </sheetData>
  <hyperlinks>
    <hyperlink ref="A8" r:id="rId1" display="http://creativecommons.org/licenses/by/4.0/"/>
    <hyperlink ref="A5" r:id="rId2" display="http://dx.doi.org/10.7557/8.3516"/>
  </hyperlinks>
  <pageMargins left="0.75" right="0.75" top="1" bottom="1" header="0.5" footer="0.5"/>
  <pageSetup paperSize="9" orientation="portrait" r:id="rId3"/>
  <headerFooter alignWithMargins="0">
    <oddHeader>&amp;A</oddHeader>
    <oddFooter>Page &amp;P</oddFooter>
  </headerFooter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J20"/>
  <sheetViews>
    <sheetView workbookViewId="0"/>
  </sheetViews>
  <sheetFormatPr defaultColWidth="10.7109375" defaultRowHeight="12.75" x14ac:dyDescent="0.2"/>
  <cols>
    <col min="1" max="1" width="11.7109375" customWidth="1"/>
    <col min="2" max="4" width="10.7109375" customWidth="1"/>
    <col min="5" max="5" width="12.7109375" customWidth="1"/>
  </cols>
  <sheetData>
    <row r="1" spans="1:62" x14ac:dyDescent="0.2">
      <c r="A1" t="s">
        <v>71</v>
      </c>
      <c r="B1" s="7">
        <f>Input!$H$13</f>
        <v>0</v>
      </c>
      <c r="F1" t="s">
        <v>82</v>
      </c>
      <c r="I1" t="s">
        <v>89</v>
      </c>
      <c r="J1">
        <v>3</v>
      </c>
      <c r="L1" t="s">
        <v>91</v>
      </c>
    </row>
    <row r="2" spans="1:62" x14ac:dyDescent="0.2">
      <c r="A2" t="s">
        <v>72</v>
      </c>
      <c r="B2">
        <v>2</v>
      </c>
      <c r="C2">
        <v>0</v>
      </c>
      <c r="F2" t="s">
        <v>83</v>
      </c>
      <c r="G2" t="b">
        <v>0</v>
      </c>
      <c r="I2" t="s">
        <v>90</v>
      </c>
      <c r="L2" t="s">
        <v>92</v>
      </c>
    </row>
    <row r="3" spans="1:62" x14ac:dyDescent="0.2">
      <c r="A3" t="s">
        <v>73</v>
      </c>
      <c r="B3" t="b">
        <v>1</v>
      </c>
      <c r="C3">
        <v>500</v>
      </c>
      <c r="F3" t="s">
        <v>84</v>
      </c>
      <c r="G3" t="b">
        <v>0</v>
      </c>
      <c r="L3" t="s">
        <v>93</v>
      </c>
    </row>
    <row r="4" spans="1:62" x14ac:dyDescent="0.2">
      <c r="A4" t="s">
        <v>74</v>
      </c>
      <c r="B4" t="b">
        <v>0</v>
      </c>
      <c r="C4">
        <v>5</v>
      </c>
      <c r="F4" t="s">
        <v>85</v>
      </c>
      <c r="G4" t="b">
        <v>0</v>
      </c>
      <c r="L4" t="s">
        <v>94</v>
      </c>
    </row>
    <row r="5" spans="1:62" x14ac:dyDescent="0.2">
      <c r="A5" t="s">
        <v>75</v>
      </c>
      <c r="B5" t="b">
        <v>0</v>
      </c>
      <c r="C5">
        <v>100</v>
      </c>
      <c r="D5">
        <v>1</v>
      </c>
      <c r="E5" t="b">
        <v>1</v>
      </c>
      <c r="F5" t="s">
        <v>86</v>
      </c>
      <c r="G5" t="b">
        <v>0</v>
      </c>
      <c r="L5" t="s">
        <v>95</v>
      </c>
    </row>
    <row r="6" spans="1:62" x14ac:dyDescent="0.2">
      <c r="A6" t="s">
        <v>76</v>
      </c>
      <c r="B6" t="b">
        <v>0</v>
      </c>
      <c r="F6" t="s">
        <v>87</v>
      </c>
      <c r="G6" t="b">
        <v>0</v>
      </c>
      <c r="L6" t="s">
        <v>96</v>
      </c>
    </row>
    <row r="7" spans="1:62" x14ac:dyDescent="0.2">
      <c r="A7" t="s">
        <v>77</v>
      </c>
      <c r="B7">
        <v>50</v>
      </c>
      <c r="L7" t="s">
        <v>97</v>
      </c>
    </row>
    <row r="8" spans="1:62" x14ac:dyDescent="0.2">
      <c r="A8" t="s">
        <v>78</v>
      </c>
      <c r="B8" t="s">
        <v>78</v>
      </c>
      <c r="F8" t="s">
        <v>88</v>
      </c>
      <c r="G8" t="b">
        <v>1</v>
      </c>
      <c r="H8">
        <v>1</v>
      </c>
    </row>
    <row r="9" spans="1:62" x14ac:dyDescent="0.2">
      <c r="A9" t="s">
        <v>79</v>
      </c>
      <c r="B9">
        <v>3</v>
      </c>
    </row>
    <row r="10" spans="1:62" x14ac:dyDescent="0.2">
      <c r="A10" t="s">
        <v>80</v>
      </c>
      <c r="B10" t="b">
        <v>0</v>
      </c>
    </row>
    <row r="11" spans="1:62" x14ac:dyDescent="0.2">
      <c r="A11" t="s">
        <v>128</v>
      </c>
      <c r="B11" t="b">
        <v>0</v>
      </c>
    </row>
    <row r="12" spans="1:62" x14ac:dyDescent="0.2">
      <c r="A12" t="s">
        <v>81</v>
      </c>
      <c r="B12" t="b">
        <v>0</v>
      </c>
    </row>
    <row r="14" spans="1:62" ht="13.5" thickBot="1" x14ac:dyDescent="0.25">
      <c r="A14" t="s">
        <v>98</v>
      </c>
      <c r="B14">
        <v>1</v>
      </c>
      <c r="AX14" t="s">
        <v>99</v>
      </c>
      <c r="AY14">
        <v>0</v>
      </c>
    </row>
    <row r="15" spans="1:62" s="38" customFormat="1" ht="13.5" thickTop="1" x14ac:dyDescent="0.2">
      <c r="A15" s="38" t="s">
        <v>100</v>
      </c>
      <c r="B15" s="38" t="s">
        <v>101</v>
      </c>
      <c r="C15" s="38" t="s">
        <v>102</v>
      </c>
      <c r="D15" s="38" t="s">
        <v>103</v>
      </c>
      <c r="E15" s="38" t="s">
        <v>104</v>
      </c>
      <c r="F15" s="38" t="s">
        <v>105</v>
      </c>
      <c r="G15" s="38" t="s">
        <v>106</v>
      </c>
      <c r="H15" s="38" t="s">
        <v>107</v>
      </c>
      <c r="I15" s="38" t="s">
        <v>108</v>
      </c>
      <c r="J15" s="38" t="s">
        <v>109</v>
      </c>
      <c r="K15" s="38" t="s">
        <v>110</v>
      </c>
      <c r="AT15" s="38" t="s">
        <v>124</v>
      </c>
      <c r="AU15" s="38" t="s">
        <v>125</v>
      </c>
      <c r="AV15" s="38" t="s">
        <v>126</v>
      </c>
      <c r="AW15" s="38" t="s">
        <v>127</v>
      </c>
      <c r="AX15" s="38" t="s">
        <v>111</v>
      </c>
      <c r="AY15" s="38" t="s">
        <v>112</v>
      </c>
      <c r="AZ15" s="38" t="s">
        <v>113</v>
      </c>
      <c r="BA15" s="38" t="s">
        <v>114</v>
      </c>
      <c r="BB15" s="38" t="s">
        <v>115</v>
      </c>
      <c r="BC15" s="38" t="s">
        <v>116</v>
      </c>
      <c r="BD15" s="38" t="s">
        <v>117</v>
      </c>
      <c r="BE15" s="38" t="s">
        <v>118</v>
      </c>
      <c r="BF15" s="38" t="s">
        <v>119</v>
      </c>
      <c r="BG15" s="38" t="s">
        <v>120</v>
      </c>
      <c r="BH15" s="38" t="s">
        <v>121</v>
      </c>
      <c r="BI15" s="38" t="s">
        <v>122</v>
      </c>
      <c r="BJ15" s="38" t="s">
        <v>123</v>
      </c>
    </row>
    <row r="16" spans="1:62" x14ac:dyDescent="0.2">
      <c r="A16" t="s">
        <v>129</v>
      </c>
      <c r="B16">
        <v>0.3</v>
      </c>
      <c r="C16">
        <v>0.5</v>
      </c>
      <c r="E16">
        <v>0</v>
      </c>
      <c r="G16">
        <v>5</v>
      </c>
      <c r="H16" s="28">
        <f>Input!$C$6</f>
        <v>0</v>
      </c>
      <c r="I16">
        <v>0</v>
      </c>
      <c r="J16">
        <v>2</v>
      </c>
      <c r="K16" t="s">
        <v>130</v>
      </c>
    </row>
    <row r="17" spans="8:11" x14ac:dyDescent="0.2">
      <c r="H17" s="28">
        <f>Input!$D$6</f>
        <v>0</v>
      </c>
      <c r="I17">
        <v>0</v>
      </c>
      <c r="J17">
        <v>2</v>
      </c>
      <c r="K17" t="s">
        <v>130</v>
      </c>
    </row>
    <row r="18" spans="8:11" x14ac:dyDescent="0.2">
      <c r="H18" s="28">
        <f>Input!$E$6</f>
        <v>0</v>
      </c>
      <c r="I18">
        <v>0</v>
      </c>
      <c r="J18">
        <v>2</v>
      </c>
      <c r="K18" t="s">
        <v>130</v>
      </c>
    </row>
    <row r="19" spans="8:11" x14ac:dyDescent="0.2">
      <c r="H19" s="28">
        <f>Input!$F$6</f>
        <v>0</v>
      </c>
      <c r="I19">
        <v>0</v>
      </c>
      <c r="J19">
        <v>2</v>
      </c>
      <c r="K19" t="s">
        <v>130</v>
      </c>
    </row>
    <row r="20" spans="8:11" x14ac:dyDescent="0.2">
      <c r="H20" s="28">
        <f>Input!$G$6</f>
        <v>0</v>
      </c>
      <c r="I20">
        <v>0</v>
      </c>
      <c r="J20">
        <v>2</v>
      </c>
      <c r="K20" t="s">
        <v>130</v>
      </c>
    </row>
  </sheetData>
  <phoneticPr fontId="18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BJ80"/>
  <sheetViews>
    <sheetView topLeftCell="AO85" zoomScale="50" workbookViewId="0">
      <selection activeCell="E83" sqref="E83"/>
    </sheetView>
  </sheetViews>
  <sheetFormatPr defaultRowHeight="12.75" x14ac:dyDescent="0.2"/>
  <cols>
    <col min="4" max="4" width="12.5703125" bestFit="1" customWidth="1"/>
    <col min="5" max="7" width="10.5703125" bestFit="1" customWidth="1"/>
    <col min="10" max="19" width="9.28515625" bestFit="1" customWidth="1"/>
    <col min="20" max="20" width="9.5703125" bestFit="1" customWidth="1"/>
    <col min="21" max="23" width="9.28515625" bestFit="1" customWidth="1"/>
    <col min="24" max="24" width="9.5703125" bestFit="1" customWidth="1"/>
  </cols>
  <sheetData>
    <row r="1" spans="2:9" x14ac:dyDescent="0.2">
      <c r="C1" s="23"/>
      <c r="E1" s="34"/>
      <c r="F1" s="7"/>
      <c r="I1" s="39" t="s">
        <v>152</v>
      </c>
    </row>
    <row r="2" spans="2:9" x14ac:dyDescent="0.2">
      <c r="B2" t="s">
        <v>11</v>
      </c>
      <c r="C2" s="18">
        <f>Input!C6</f>
        <v>0</v>
      </c>
      <c r="D2" s="18">
        <f>Input!D6</f>
        <v>0</v>
      </c>
      <c r="E2" s="18">
        <f>Input!E6</f>
        <v>0</v>
      </c>
      <c r="F2" s="18">
        <f>Input!F6</f>
        <v>0</v>
      </c>
      <c r="G2" s="18">
        <f>Input!G6</f>
        <v>0</v>
      </c>
      <c r="H2" t="s">
        <v>13</v>
      </c>
    </row>
    <row r="4" spans="2:9" x14ac:dyDescent="0.2">
      <c r="B4" t="s">
        <v>0</v>
      </c>
      <c r="C4">
        <v>1</v>
      </c>
      <c r="D4">
        <v>2</v>
      </c>
      <c r="E4">
        <v>3</v>
      </c>
      <c r="F4">
        <v>4</v>
      </c>
      <c r="G4">
        <v>5</v>
      </c>
    </row>
    <row r="5" spans="2:9" x14ac:dyDescent="0.2">
      <c r="B5" t="s">
        <v>1</v>
      </c>
      <c r="C5" s="3">
        <v>1000</v>
      </c>
      <c r="D5" s="3">
        <v>10</v>
      </c>
      <c r="E5" s="3">
        <v>30</v>
      </c>
      <c r="F5" s="3">
        <v>30</v>
      </c>
      <c r="G5" s="3">
        <v>150</v>
      </c>
    </row>
    <row r="6" spans="2:9" x14ac:dyDescent="0.2">
      <c r="B6" t="s">
        <v>2</v>
      </c>
      <c r="C6" s="3">
        <v>0</v>
      </c>
      <c r="D6" s="3">
        <v>60</v>
      </c>
      <c r="E6" s="3">
        <v>60</v>
      </c>
      <c r="F6" s="3">
        <v>80</v>
      </c>
      <c r="G6" s="3">
        <v>100</v>
      </c>
      <c r="H6" t="s">
        <v>10</v>
      </c>
    </row>
    <row r="7" spans="2:9" x14ac:dyDescent="0.2">
      <c r="B7" t="s">
        <v>3</v>
      </c>
      <c r="C7" s="4">
        <f>0.5*C5^2</f>
        <v>500000</v>
      </c>
      <c r="D7" s="4">
        <f>0.5*D5^2</f>
        <v>50</v>
      </c>
      <c r="E7" s="4">
        <f>0.5*E5^2</f>
        <v>450</v>
      </c>
      <c r="F7" s="4">
        <f>0.5*F5^2</f>
        <v>450</v>
      </c>
      <c r="G7" s="4">
        <f>0.5*G5^2</f>
        <v>11250</v>
      </c>
      <c r="H7" s="1" t="s">
        <v>43</v>
      </c>
    </row>
    <row r="8" spans="2:9" x14ac:dyDescent="0.2">
      <c r="B8" t="s">
        <v>12</v>
      </c>
      <c r="C8" s="22">
        <v>0.50237728630191603</v>
      </c>
      <c r="D8" s="22">
        <v>0.50237728630191603</v>
      </c>
      <c r="E8" s="22">
        <v>0.50237728630191603</v>
      </c>
      <c r="F8" s="22">
        <v>0.50237728630191603</v>
      </c>
      <c r="G8" s="22">
        <v>0.50237728630191603</v>
      </c>
      <c r="H8" s="1" t="s">
        <v>44</v>
      </c>
    </row>
    <row r="9" spans="2:9" x14ac:dyDescent="0.2">
      <c r="B9" t="s">
        <v>45</v>
      </c>
      <c r="C9" s="3">
        <v>0.2</v>
      </c>
      <c r="D9" s="3">
        <v>0.2</v>
      </c>
      <c r="E9" s="3">
        <v>0.2</v>
      </c>
      <c r="F9" s="3">
        <v>0.2</v>
      </c>
      <c r="G9" s="3">
        <v>0.2</v>
      </c>
      <c r="H9" s="1"/>
    </row>
    <row r="10" spans="2:9" x14ac:dyDescent="0.2">
      <c r="B10" t="s">
        <v>4</v>
      </c>
      <c r="C10" s="19">
        <f>C9*(C5/1000)^-0.2</f>
        <v>0.2</v>
      </c>
      <c r="D10" s="19">
        <f>D9*(D5/1000)^-0.2</f>
        <v>0.50237728630191603</v>
      </c>
      <c r="E10" s="19">
        <f>E9*(E5/1000)^-0.2</f>
        <v>0.40327912739886662</v>
      </c>
      <c r="F10" s="19">
        <f>F9*(F5/1000)^-0.2</f>
        <v>0.40327912739886662</v>
      </c>
      <c r="G10" s="19">
        <f>G9*(G5/1000)^-0.2</f>
        <v>0.29228851032438508</v>
      </c>
      <c r="H10" t="s">
        <v>46</v>
      </c>
    </row>
    <row r="11" spans="2:9" x14ac:dyDescent="0.2">
      <c r="B11" t="s">
        <v>5</v>
      </c>
      <c r="C11" s="4">
        <f>C10</f>
        <v>0.2</v>
      </c>
      <c r="D11" s="18">
        <f>D10</f>
        <v>0.50237728630191603</v>
      </c>
      <c r="E11" s="18">
        <f>E10</f>
        <v>0.40327912739886662</v>
      </c>
      <c r="F11" s="18">
        <f>F10</f>
        <v>0.40327912739886662</v>
      </c>
      <c r="G11" s="18">
        <f>G10</f>
        <v>0.29228851032438508</v>
      </c>
      <c r="H11" t="s">
        <v>29</v>
      </c>
    </row>
    <row r="12" spans="2:9" x14ac:dyDescent="0.2">
      <c r="B12" t="s">
        <v>30</v>
      </c>
      <c r="C12" s="29">
        <f>C8-C11</f>
        <v>0.30237728630191602</v>
      </c>
      <c r="D12" s="30">
        <f>D8-D11</f>
        <v>0</v>
      </c>
      <c r="E12" s="30">
        <f>E8-E11</f>
        <v>9.9098158903049405E-2</v>
      </c>
      <c r="F12" s="30">
        <f>F8-F11</f>
        <v>9.9098158903049405E-2</v>
      </c>
      <c r="G12" s="31">
        <f>G8-G11</f>
        <v>0.21008877597753095</v>
      </c>
      <c r="H12" s="1" t="s">
        <v>31</v>
      </c>
    </row>
    <row r="13" spans="2:9" x14ac:dyDescent="0.2">
      <c r="B13" t="s">
        <v>6</v>
      </c>
      <c r="C13" s="18">
        <f>C2</f>
        <v>0</v>
      </c>
      <c r="D13" s="18">
        <f>D2</f>
        <v>0</v>
      </c>
      <c r="E13" s="18">
        <f>E2</f>
        <v>0</v>
      </c>
      <c r="F13" s="18">
        <f>F2</f>
        <v>0</v>
      </c>
      <c r="G13" s="18">
        <f>G2</f>
        <v>0</v>
      </c>
      <c r="H13" t="s">
        <v>17</v>
      </c>
    </row>
    <row r="14" spans="2:9" x14ac:dyDescent="0.2">
      <c r="B14" t="s">
        <v>7</v>
      </c>
      <c r="C14" s="3">
        <v>16</v>
      </c>
      <c r="D14" s="3">
        <v>8</v>
      </c>
      <c r="E14" s="3">
        <v>8</v>
      </c>
      <c r="F14" s="3">
        <v>12</v>
      </c>
      <c r="G14" s="3">
        <v>3</v>
      </c>
      <c r="H14" t="s">
        <v>14</v>
      </c>
    </row>
    <row r="15" spans="2:9" x14ac:dyDescent="0.2">
      <c r="B15" t="s">
        <v>8</v>
      </c>
      <c r="C15" s="3">
        <v>5.0000000000000001E-3</v>
      </c>
      <c r="D15" s="3">
        <v>5.0000000000000001E-3</v>
      </c>
      <c r="E15" s="3">
        <v>5.0000000000000001E-3</v>
      </c>
      <c r="F15" s="3">
        <v>5.0000000000000001E-3</v>
      </c>
      <c r="G15" s="3">
        <v>5.0000000000000001E-3</v>
      </c>
      <c r="H15" t="s">
        <v>16</v>
      </c>
    </row>
    <row r="16" spans="2:9" x14ac:dyDescent="0.2">
      <c r="B16" t="s">
        <v>9</v>
      </c>
      <c r="C16" s="3">
        <v>0.01</v>
      </c>
      <c r="D16" s="3">
        <v>0.01</v>
      </c>
      <c r="E16" s="3">
        <v>0.01</v>
      </c>
      <c r="F16" s="3">
        <v>0.01</v>
      </c>
      <c r="G16" s="3">
        <v>0.01</v>
      </c>
      <c r="H16" t="s">
        <v>15</v>
      </c>
    </row>
    <row r="17" spans="2:57" x14ac:dyDescent="0.2">
      <c r="B17" t="s">
        <v>66</v>
      </c>
      <c r="C17" s="3">
        <v>0.05</v>
      </c>
      <c r="D17" s="3">
        <v>0.05</v>
      </c>
      <c r="E17" s="3">
        <v>0.05</v>
      </c>
      <c r="F17" s="3">
        <v>0.05</v>
      </c>
      <c r="G17" s="3">
        <v>0.05</v>
      </c>
      <c r="H17" t="s">
        <v>67</v>
      </c>
    </row>
    <row r="19" spans="2:57" x14ac:dyDescent="0.2">
      <c r="B19" t="s">
        <v>23</v>
      </c>
    </row>
    <row r="20" spans="2:57" x14ac:dyDescent="0.2">
      <c r="C20">
        <v>1</v>
      </c>
      <c r="D20">
        <v>2</v>
      </c>
      <c r="E20">
        <v>3</v>
      </c>
      <c r="F20">
        <v>4</v>
      </c>
      <c r="G20">
        <v>5</v>
      </c>
    </row>
    <row r="21" spans="2:57" x14ac:dyDescent="0.2">
      <c r="B21" t="s">
        <v>22</v>
      </c>
      <c r="C21" s="3">
        <v>1.0000000000000001E-5</v>
      </c>
      <c r="D21" s="3">
        <v>0</v>
      </c>
      <c r="E21" s="3">
        <v>0</v>
      </c>
      <c r="F21" s="3">
        <v>0</v>
      </c>
      <c r="G21" s="3">
        <v>0</v>
      </c>
      <c r="H21" t="s">
        <v>24</v>
      </c>
    </row>
    <row r="23" spans="2:57" x14ac:dyDescent="0.2">
      <c r="B23" t="s">
        <v>18</v>
      </c>
      <c r="D23" t="s">
        <v>19</v>
      </c>
    </row>
    <row r="24" spans="2:57" x14ac:dyDescent="0.2">
      <c r="B24" t="s">
        <v>20</v>
      </c>
      <c r="C24">
        <v>1</v>
      </c>
      <c r="D24">
        <v>2</v>
      </c>
      <c r="E24">
        <v>3</v>
      </c>
      <c r="F24">
        <v>4</v>
      </c>
      <c r="G24">
        <v>5</v>
      </c>
      <c r="H24" t="s">
        <v>21</v>
      </c>
    </row>
    <row r="25" spans="2:57" x14ac:dyDescent="0.2">
      <c r="B25">
        <v>1</v>
      </c>
      <c r="C25" s="10">
        <v>0</v>
      </c>
      <c r="D25" s="25">
        <f>$C$21*EXP(-(D6/AVERAGE($D$6:$G$6))*(0.01*AVERAGE($D$5:$G$5)/D5))</f>
        <v>9.5695395747304679E-6</v>
      </c>
      <c r="E25" s="25">
        <f>$C$21*EXP(-(E6/AVERAGE($D$6:$G$6))*(0.01*AVERAGE($D$5:$G$5)/E5))</f>
        <v>9.8544036498411969E-6</v>
      </c>
      <c r="F25" s="25">
        <f>$C$21*EXP(-(F6/AVERAGE($D$6:$G$6))*(0.01*AVERAGE($D$5:$G$5)/F5))</f>
        <v>9.8063441398564763E-6</v>
      </c>
      <c r="G25" s="26">
        <f>$C$21*EXP(-(G6/AVERAGE($D$6:$G$6))*(0.01*AVERAGE($D$5:$G$5)/G5))</f>
        <v>9.9512304227709484E-6</v>
      </c>
      <c r="H25" s="4">
        <f>SUM(C25:G25)</f>
        <v>3.9181517787199093E-5</v>
      </c>
      <c r="I25" t="s">
        <v>41</v>
      </c>
    </row>
    <row r="26" spans="2:57" x14ac:dyDescent="0.2">
      <c r="B26">
        <v>2</v>
      </c>
      <c r="C26" s="11">
        <v>0</v>
      </c>
      <c r="D26" s="12">
        <v>0</v>
      </c>
      <c r="E26" s="12">
        <v>0</v>
      </c>
      <c r="F26" s="12">
        <v>0</v>
      </c>
      <c r="G26" s="13">
        <v>0</v>
      </c>
      <c r="H26" s="5">
        <f>SUM(C26:G26)</f>
        <v>0</v>
      </c>
      <c r="I26" s="1" t="s">
        <v>42</v>
      </c>
    </row>
    <row r="27" spans="2:57" x14ac:dyDescent="0.2">
      <c r="B27">
        <v>3</v>
      </c>
      <c r="C27" s="11">
        <v>0</v>
      </c>
      <c r="D27" s="12">
        <v>0</v>
      </c>
      <c r="E27" s="12">
        <v>0</v>
      </c>
      <c r="F27" s="12">
        <v>0</v>
      </c>
      <c r="G27" s="13">
        <v>0</v>
      </c>
      <c r="H27" s="5">
        <f>SUM(C27:G27)</f>
        <v>0</v>
      </c>
    </row>
    <row r="28" spans="2:57" x14ac:dyDescent="0.2">
      <c r="B28">
        <v>4</v>
      </c>
      <c r="C28" s="11">
        <v>0</v>
      </c>
      <c r="D28" s="12">
        <v>0</v>
      </c>
      <c r="E28" s="12">
        <v>0</v>
      </c>
      <c r="F28" s="12">
        <v>0</v>
      </c>
      <c r="G28" s="13">
        <v>0</v>
      </c>
      <c r="H28" s="5">
        <f>SUM(C28:G28)</f>
        <v>0</v>
      </c>
      <c r="AX28" s="28"/>
    </row>
    <row r="29" spans="2:57" x14ac:dyDescent="0.2">
      <c r="B29">
        <v>5</v>
      </c>
      <c r="C29" s="14">
        <v>0</v>
      </c>
      <c r="D29" s="15">
        <v>0</v>
      </c>
      <c r="E29" s="15">
        <v>0</v>
      </c>
      <c r="F29" s="15">
        <v>0</v>
      </c>
      <c r="G29" s="16">
        <v>0</v>
      </c>
      <c r="H29" s="5">
        <f>SUM(C29:G29)</f>
        <v>0</v>
      </c>
    </row>
    <row r="30" spans="2:57" x14ac:dyDescent="0.2">
      <c r="C30" s="2"/>
      <c r="D30" s="2"/>
      <c r="E30" s="2"/>
      <c r="F30" s="2"/>
      <c r="G30" s="2"/>
      <c r="H30" s="2"/>
      <c r="T30" s="1" t="s">
        <v>207</v>
      </c>
      <c r="AX30" s="28"/>
    </row>
    <row r="31" spans="2:57" x14ac:dyDescent="0.2">
      <c r="D31" s="27"/>
      <c r="E31" s="27"/>
      <c r="F31" s="27"/>
      <c r="G31" s="27"/>
    </row>
    <row r="32" spans="2:57" x14ac:dyDescent="0.2">
      <c r="C32" t="s">
        <v>26</v>
      </c>
      <c r="J32" s="8" t="s">
        <v>28</v>
      </c>
      <c r="K32" s="8"/>
      <c r="L32" s="8"/>
      <c r="M32" s="8"/>
      <c r="N32" s="8"/>
      <c r="O32" s="6" t="s">
        <v>27</v>
      </c>
      <c r="P32" s="6"/>
      <c r="Q32" s="6"/>
      <c r="R32" s="6"/>
      <c r="S32" s="6"/>
      <c r="T32" s="20" t="s">
        <v>32</v>
      </c>
      <c r="U32" s="20"/>
      <c r="V32" s="20"/>
      <c r="W32" s="20"/>
      <c r="X32" s="20"/>
      <c r="Z32" t="s">
        <v>47</v>
      </c>
      <c r="AG32" t="s">
        <v>49</v>
      </c>
      <c r="AP32" t="s">
        <v>62</v>
      </c>
      <c r="AX32" t="s">
        <v>64</v>
      </c>
      <c r="BE32" t="s">
        <v>65</v>
      </c>
    </row>
    <row r="33" spans="1:62" x14ac:dyDescent="0.2">
      <c r="A33" t="s">
        <v>25</v>
      </c>
      <c r="C33" t="s">
        <v>33</v>
      </c>
      <c r="D33" t="s">
        <v>34</v>
      </c>
      <c r="E33" t="s">
        <v>35</v>
      </c>
      <c r="F33" t="s">
        <v>36</v>
      </c>
      <c r="G33" t="s">
        <v>37</v>
      </c>
      <c r="J33" s="8">
        <v>1</v>
      </c>
      <c r="K33" s="8">
        <v>2</v>
      </c>
      <c r="L33" s="8">
        <v>3</v>
      </c>
      <c r="M33" s="8">
        <v>4</v>
      </c>
      <c r="N33" s="8">
        <v>5</v>
      </c>
      <c r="O33" s="6">
        <v>1</v>
      </c>
      <c r="P33" s="6">
        <v>2</v>
      </c>
      <c r="Q33" s="6">
        <v>3</v>
      </c>
      <c r="R33" s="6">
        <v>4</v>
      </c>
      <c r="S33" s="6">
        <v>5</v>
      </c>
      <c r="T33" s="20">
        <v>1</v>
      </c>
      <c r="U33" s="20">
        <v>2</v>
      </c>
      <c r="V33" s="20">
        <v>3</v>
      </c>
      <c r="W33" s="20">
        <v>4</v>
      </c>
      <c r="X33" s="20">
        <v>5</v>
      </c>
      <c r="Z33" t="s">
        <v>33</v>
      </c>
      <c r="AA33" t="s">
        <v>34</v>
      </c>
      <c r="AB33" t="s">
        <v>35</v>
      </c>
      <c r="AC33" t="s">
        <v>36</v>
      </c>
      <c r="AD33" t="s">
        <v>37</v>
      </c>
      <c r="AE33" t="s">
        <v>48</v>
      </c>
      <c r="AG33" t="s">
        <v>33</v>
      </c>
      <c r="AH33" t="s">
        <v>34</v>
      </c>
      <c r="AI33" t="s">
        <v>35</v>
      </c>
      <c r="AJ33" t="s">
        <v>36</v>
      </c>
      <c r="AK33" t="s">
        <v>37</v>
      </c>
      <c r="AL33" t="s">
        <v>50</v>
      </c>
      <c r="AM33" t="s">
        <v>53</v>
      </c>
      <c r="AP33" t="s">
        <v>33</v>
      </c>
      <c r="AQ33" t="s">
        <v>34</v>
      </c>
      <c r="AR33" t="s">
        <v>35</v>
      </c>
      <c r="AS33" t="s">
        <v>36</v>
      </c>
      <c r="AT33" t="s">
        <v>37</v>
      </c>
      <c r="AU33" t="s">
        <v>50</v>
      </c>
      <c r="AX33" t="s">
        <v>33</v>
      </c>
      <c r="AY33" t="s">
        <v>34</v>
      </c>
      <c r="AZ33" t="s">
        <v>35</v>
      </c>
      <c r="BA33" t="s">
        <v>36</v>
      </c>
      <c r="BB33" t="s">
        <v>37</v>
      </c>
      <c r="BC33" t="s">
        <v>50</v>
      </c>
      <c r="BE33" t="s">
        <v>33</v>
      </c>
      <c r="BF33" t="s">
        <v>34</v>
      </c>
      <c r="BG33" t="s">
        <v>35</v>
      </c>
      <c r="BH33" t="s">
        <v>36</v>
      </c>
      <c r="BI33" t="s">
        <v>37</v>
      </c>
      <c r="BJ33" t="s">
        <v>50</v>
      </c>
    </row>
    <row r="34" spans="1:62" x14ac:dyDescent="0.2">
      <c r="A34">
        <v>0</v>
      </c>
      <c r="C34" s="24">
        <v>499935.22093117569</v>
      </c>
      <c r="D34" s="24">
        <v>50</v>
      </c>
      <c r="E34" s="24">
        <v>495.10221848433281</v>
      </c>
      <c r="F34" s="24">
        <v>400</v>
      </c>
      <c r="G34" s="24">
        <v>11273.622353140692</v>
      </c>
      <c r="H34" t="s">
        <v>40</v>
      </c>
      <c r="J34" s="9">
        <f t="array" ref="J34:N34">TRANSPOSE($H$25:$H$29)*C34:G34</f>
        <v>19.588220751362169</v>
      </c>
      <c r="K34" s="4">
        <v>0</v>
      </c>
      <c r="L34" s="4">
        <v>0</v>
      </c>
      <c r="M34" s="4">
        <v>0</v>
      </c>
      <c r="N34" s="4">
        <v>0</v>
      </c>
      <c r="O34" s="9">
        <f t="array" ref="O34">SUMPRODUCT($C34:$G34,TRANSPOSE(C$25:C$29))</f>
        <v>0</v>
      </c>
      <c r="P34" s="9">
        <f t="array" ref="P34">SUMPRODUCT($C34:$G34,TRANSPOSE(D$25:D$29))</f>
        <v>4.7841498815025059</v>
      </c>
      <c r="Q34" s="9">
        <f t="array" ref="Q34">SUMPRODUCT($C34:$G34,TRANSPOSE(E$25:E$29))</f>
        <v>4.9265634658283428</v>
      </c>
      <c r="R34" s="9">
        <f t="array" ref="R34">SUMPRODUCT($C34:$G34,TRANSPOSE(F$25:F$29))</f>
        <v>4.9025368240862877</v>
      </c>
      <c r="S34" s="9">
        <f t="array" ref="S34">SUMPRODUCT($C34:$G34,TRANSPOSE(G$25:G$29))</f>
        <v>4.9749705799450306</v>
      </c>
      <c r="T34" s="9">
        <f>Catch(C$13,C34)</f>
        <v>0</v>
      </c>
      <c r="U34" s="9">
        <f>Catch(D$13,D34)</f>
        <v>0</v>
      </c>
      <c r="V34" s="9">
        <f>Catch(E$13,E34)</f>
        <v>0</v>
      </c>
      <c r="W34" s="9">
        <f>Catch(F$13,F34)</f>
        <v>0</v>
      </c>
      <c r="X34" s="9">
        <f>Catch(G$13,G34)</f>
        <v>0</v>
      </c>
      <c r="Z34" s="19">
        <f t="shared" ref="Z34:AD35" si="0">O34/C34</f>
        <v>0</v>
      </c>
      <c r="AA34" s="19">
        <f t="shared" si="0"/>
        <v>9.5682997630050115E-2</v>
      </c>
      <c r="AB34" s="19">
        <f t="shared" si="0"/>
        <v>9.9505986479118159E-3</v>
      </c>
      <c r="AC34" s="19">
        <f t="shared" si="0"/>
        <v>1.2256342060215719E-2</v>
      </c>
      <c r="AD34" s="19">
        <f t="shared" si="0"/>
        <v>4.4129299564119826E-4</v>
      </c>
      <c r="AE34">
        <v>0.1</v>
      </c>
      <c r="AG34">
        <f>IF(C34&lt;C$7/10,1,0)</f>
        <v>0</v>
      </c>
      <c r="AH34">
        <f>IF(D34&lt;D$7/10,1,0)</f>
        <v>0</v>
      </c>
      <c r="AI34">
        <f>IF(E34&lt;E$7/10,1,0)</f>
        <v>0</v>
      </c>
      <c r="AJ34">
        <f>IF(F34&lt;F$7/10,1,0)</f>
        <v>0</v>
      </c>
      <c r="AK34">
        <f>IF(G34&lt;G$7/10,1,0)</f>
        <v>0</v>
      </c>
      <c r="AL34">
        <f>SUM(AG34:AK34)</f>
        <v>0</v>
      </c>
      <c r="AM34">
        <f>IF(SUM(AG34:AK34)=5,1,0)</f>
        <v>0</v>
      </c>
      <c r="AP34" s="28">
        <f>T34*C$16</f>
        <v>0</v>
      </c>
      <c r="AQ34" s="28">
        <f>U34*D$16</f>
        <v>0</v>
      </c>
      <c r="AR34" s="28">
        <f>V34*E$16</f>
        <v>0</v>
      </c>
      <c r="AS34" s="28">
        <f>W34*F$16</f>
        <v>0</v>
      </c>
      <c r="AT34" s="28">
        <f>X34*G$16</f>
        <v>0</v>
      </c>
      <c r="AU34" s="7">
        <f>SUM(AP34:AT34)</f>
        <v>0</v>
      </c>
      <c r="AX34">
        <f>IF(C$2&gt;0,C$14+T34*C$15,0)</f>
        <v>0</v>
      </c>
      <c r="AY34">
        <f>IF(D$2&gt;0,D$14+U34*D$15,0)</f>
        <v>0</v>
      </c>
      <c r="AZ34">
        <f>IF(E$2&gt;0,E$14+V34*E$15,0)</f>
        <v>0</v>
      </c>
      <c r="BA34">
        <f>IF(F$2&gt;0,F$14+W34*F$15,0)</f>
        <v>0</v>
      </c>
      <c r="BB34">
        <f>IF(G$2&gt;0,G$14+X34*G$15,0)</f>
        <v>0</v>
      </c>
      <c r="BC34">
        <f>SUM(AX34:BB34)</f>
        <v>0</v>
      </c>
      <c r="BE34" s="37">
        <f>PV(C$17,$A34,0,-(AP34-AX34))</f>
        <v>0</v>
      </c>
      <c r="BF34" s="37">
        <f>PV(D$17,$A34,0,-(AQ34-AY34))</f>
        <v>0</v>
      </c>
      <c r="BG34" s="37">
        <f>PV(E$17,$A34,0,-(AR34-AZ34))</f>
        <v>0</v>
      </c>
      <c r="BH34" s="37">
        <f>PV(F$17,$A34,0,-(AS34-BA34))</f>
        <v>0</v>
      </c>
      <c r="BI34" s="37">
        <f>PV(G$17,$A34,0,-(AT34-BB34))</f>
        <v>0</v>
      </c>
      <c r="BJ34" s="37">
        <f>SUM(BE34:BI34)</f>
        <v>0</v>
      </c>
    </row>
    <row r="35" spans="1:62" x14ac:dyDescent="0.2">
      <c r="A35">
        <v>1</v>
      </c>
      <c r="C35" s="7">
        <f>Bt(C34,C$12,C$7,O34,J34,T34)</f>
        <v>499935.21789171617</v>
      </c>
      <c r="D35" s="7">
        <f>Bt(D34,D$12,D$7,P34,K34,U34)</f>
        <v>54.784149881502508</v>
      </c>
      <c r="E35" s="7">
        <f>Bt(E34,E$12,E$7,Q34,L34,V34)</f>
        <v>495.11126518716105</v>
      </c>
      <c r="F35" s="7">
        <f>Bt(F34,F$12,F$7,R34,M34,W34)</f>
        <v>409.30689944199958</v>
      </c>
      <c r="G35" s="7">
        <f>Bt(G34,G$12,G$7,S34,N34,X34)</f>
        <v>11273.624111769588</v>
      </c>
      <c r="J35" s="9">
        <f t="array" ref="J35:N35">TRANSPOSE($H$25:$H$29)*C35:G35</f>
        <v>19.588220632271533</v>
      </c>
      <c r="K35" s="9">
        <v>0</v>
      </c>
      <c r="L35" s="9">
        <v>0</v>
      </c>
      <c r="M35" s="9">
        <v>0</v>
      </c>
      <c r="N35" s="9">
        <v>0</v>
      </c>
      <c r="O35" s="9">
        <f t="array" ref="O35">SUMPRODUCT($C35:$G35,TRANSPOSE(C$25:C$29))</f>
        <v>0</v>
      </c>
      <c r="P35" s="9">
        <f t="array" ref="P35">SUMPRODUCT($C35:$G35,TRANSPOSE(D$25:D$29))</f>
        <v>4.7841498524162773</v>
      </c>
      <c r="Q35" s="9">
        <f t="array" ref="Q35">SUMPRODUCT($C35:$G35,TRANSPOSE(E$25:E$29))</f>
        <v>4.9265634358762815</v>
      </c>
      <c r="R35" s="9">
        <f t="array" ref="R35">SUMPRODUCT($C35:$G35,TRANSPOSE(F$25:F$29))</f>
        <v>4.9025367942803015</v>
      </c>
      <c r="S35" s="9">
        <f t="array" ref="S35">SUMPRODUCT($C35:$G35,TRANSPOSE(G$25:G$29))</f>
        <v>4.9749705496986687</v>
      </c>
      <c r="T35" s="21">
        <f t="shared" ref="T35:T74" si="1">Catch(C$13,C35)</f>
        <v>0</v>
      </c>
      <c r="U35" s="21">
        <f t="shared" ref="U35:U74" si="2">Catch(D$13,D35)</f>
        <v>0</v>
      </c>
      <c r="V35" s="21">
        <f t="shared" ref="V35:V74" si="3">Catch(E$13,E35)</f>
        <v>0</v>
      </c>
      <c r="W35" s="21">
        <f t="shared" ref="W35:W74" si="4">Catch(F$13,F35)</f>
        <v>0</v>
      </c>
      <c r="X35" s="21">
        <f t="shared" ref="X35:X74" si="5">Catch(G$13,G35)</f>
        <v>0</v>
      </c>
      <c r="Z35" s="28">
        <f t="shared" si="0"/>
        <v>0</v>
      </c>
      <c r="AA35" s="28">
        <f t="shared" si="0"/>
        <v>8.7327262771519476E-2</v>
      </c>
      <c r="AB35" s="28">
        <f t="shared" si="0"/>
        <v>9.9504167694789789E-3</v>
      </c>
      <c r="AC35" s="28">
        <f t="shared" si="0"/>
        <v>1.1977654911177501E-2</v>
      </c>
      <c r="AD35" s="28">
        <f t="shared" si="0"/>
        <v>4.4129292411876966E-4</v>
      </c>
      <c r="AE35">
        <v>0.1</v>
      </c>
      <c r="AG35">
        <f t="shared" ref="AG35:AG74" si="6">IF(C35&lt;C$7/10,1,0)</f>
        <v>0</v>
      </c>
      <c r="AH35">
        <f t="shared" ref="AH35:AH74" si="7">IF(D35&lt;D$7/10,1,0)</f>
        <v>0</v>
      </c>
      <c r="AI35">
        <f t="shared" ref="AI35:AI74" si="8">IF(E35&lt;E$7/10,1,0)</f>
        <v>0</v>
      </c>
      <c r="AJ35">
        <f t="shared" ref="AJ35:AJ74" si="9">IF(F35&lt;F$7/10,1,0)</f>
        <v>0</v>
      </c>
      <c r="AK35">
        <f t="shared" ref="AK35:AK74" si="10">IF(G35&lt;G$7/10,1,0)</f>
        <v>0</v>
      </c>
      <c r="AL35">
        <f t="shared" ref="AL35:AL74" si="11">SUM(AG35:AK35)</f>
        <v>0</v>
      </c>
      <c r="AM35">
        <f t="shared" ref="AM35:AM74" si="12">IF(SUM(AG35:AK35)=5,1,0)</f>
        <v>0</v>
      </c>
      <c r="AP35" s="28">
        <f t="shared" ref="AP35:AP74" si="13">T35*C$16</f>
        <v>0</v>
      </c>
      <c r="AQ35" s="28">
        <f t="shared" ref="AQ35:AQ74" si="14">U35*D$16</f>
        <v>0</v>
      </c>
      <c r="AR35" s="28">
        <f t="shared" ref="AR35:AR74" si="15">V35*E$16</f>
        <v>0</v>
      </c>
      <c r="AS35" s="28">
        <f t="shared" ref="AS35:AS74" si="16">W35*F$16</f>
        <v>0</v>
      </c>
      <c r="AT35" s="28">
        <f t="shared" ref="AT35:AT74" si="17">X35*G$16</f>
        <v>0</v>
      </c>
      <c r="AU35" s="7">
        <f t="shared" ref="AU35:AU74" si="18">SUM(AP35:AT35)</f>
        <v>0</v>
      </c>
      <c r="AX35">
        <f t="shared" ref="AX35:AX74" si="19">IF(C$2&gt;0,C$14+T35*C$15,0)</f>
        <v>0</v>
      </c>
      <c r="AY35">
        <f t="shared" ref="AY35:AY74" si="20">IF(D$2&gt;0,D$14+U35*D$15,0)</f>
        <v>0</v>
      </c>
      <c r="AZ35">
        <f t="shared" ref="AZ35:AZ74" si="21">IF(E$2&gt;0,E$14+V35*E$15,0)</f>
        <v>0</v>
      </c>
      <c r="BA35">
        <f t="shared" ref="BA35:BA74" si="22">IF(F$2&gt;0,F$14+W35*F$15,0)</f>
        <v>0</v>
      </c>
      <c r="BB35">
        <f t="shared" ref="BB35:BB74" si="23">IF(G$2&gt;0,G$14+X35*G$15,0)</f>
        <v>0</v>
      </c>
      <c r="BC35">
        <f t="shared" ref="BC35:BC74" si="24">SUM(AX35:BB35)</f>
        <v>0</v>
      </c>
      <c r="BE35" s="37">
        <f t="shared" ref="BE35:BE74" si="25">PV(C$17,$A35,0,-(AP35-AX35))</f>
        <v>0</v>
      </c>
      <c r="BF35" s="37">
        <f t="shared" ref="BF35:BF74" si="26">PV(D$17,$A35,0,-(AQ35-AY35))</f>
        <v>0</v>
      </c>
      <c r="BG35" s="37">
        <f t="shared" ref="BG35:BG74" si="27">PV(E$17,$A35,0,-(AR35-AZ35))</f>
        <v>0</v>
      </c>
      <c r="BH35" s="37">
        <f t="shared" ref="BH35:BH74" si="28">PV(F$17,$A35,0,-(AS35-BA35))</f>
        <v>0</v>
      </c>
      <c r="BI35" s="37">
        <f t="shared" ref="BI35:BI74" si="29">PV(G$17,$A35,0,-(AT35-BB35))</f>
        <v>0</v>
      </c>
      <c r="BJ35" s="37">
        <f t="shared" ref="BJ35:BJ74" si="30">SUM(BE35:BI35)</f>
        <v>0</v>
      </c>
    </row>
    <row r="36" spans="1:62" x14ac:dyDescent="0.2">
      <c r="A36">
        <v>2</v>
      </c>
      <c r="C36" s="7">
        <f t="shared" ref="C36:C74" si="31">Bt(C35,C$12,C$7,O35,J35,T35)</f>
        <v>499935.21577120112</v>
      </c>
      <c r="D36" s="7">
        <f t="shared" ref="D36:D74" si="32">Bt(D35,D$12,D$7,P35,K35,U35)</f>
        <v>59.568299733918785</v>
      </c>
      <c r="E36" s="7">
        <f t="shared" ref="E36:E74" si="33">Bt(E35,E$12,E$7,Q35,L35,V35)</f>
        <v>495.11923562081154</v>
      </c>
      <c r="F36" s="7">
        <f t="shared" ref="F36:F74" si="34">Bt(F35,F$12,F$7,R35,M35,W35)</f>
        <v>417.87738211721694</v>
      </c>
      <c r="G36" s="7">
        <f t="shared" ref="G36:G74" si="35">Bt(G35,G$12,G$7,S35,N35,X35)</f>
        <v>11273.625499348394</v>
      </c>
      <c r="J36" s="9">
        <f t="array" ref="J36:N36">TRANSPOSE($H$25:$H$29)*C36:G36</f>
        <v>19.588220549186534</v>
      </c>
      <c r="K36" s="9">
        <v>0</v>
      </c>
      <c r="L36" s="9">
        <v>0</v>
      </c>
      <c r="M36" s="9">
        <v>0</v>
      </c>
      <c r="N36" s="9">
        <v>0</v>
      </c>
      <c r="O36" s="9">
        <f t="array" ref="O36">SUMPRODUCT($C36:$G36,TRANSPOSE(C$25:C$29))</f>
        <v>0</v>
      </c>
      <c r="P36" s="9">
        <f t="array" ref="P36">SUMPRODUCT($C36:$G36,TRANSPOSE(D$25:D$29))</f>
        <v>4.7841498321239246</v>
      </c>
      <c r="Q36" s="9">
        <f t="array" ref="Q36">SUMPRODUCT($C36:$G36,TRANSPOSE(E$25:E$29))</f>
        <v>4.9265634149798707</v>
      </c>
      <c r="R36" s="9">
        <f t="array" ref="R36">SUMPRODUCT($C36:$G36,TRANSPOSE(F$25:F$29))</f>
        <v>4.9025367734858012</v>
      </c>
      <c r="S36" s="9">
        <f t="array" ref="S36">SUMPRODUCT($C36:$G36,TRANSPOSE(G$25:G$29))</f>
        <v>4.974970528596935</v>
      </c>
      <c r="T36" s="21">
        <f t="shared" si="1"/>
        <v>0</v>
      </c>
      <c r="U36" s="21">
        <f t="shared" si="2"/>
        <v>0</v>
      </c>
      <c r="V36" s="21">
        <f t="shared" si="3"/>
        <v>0</v>
      </c>
      <c r="W36" s="21">
        <f t="shared" si="4"/>
        <v>0</v>
      </c>
      <c r="X36" s="21">
        <f t="shared" si="5"/>
        <v>0</v>
      </c>
      <c r="Z36" s="28">
        <f t="shared" ref="Z36:Z74" si="36">O36/C36</f>
        <v>0</v>
      </c>
      <c r="AA36" s="28">
        <f t="shared" ref="AA36:AA74" si="37">P36/D36</f>
        <v>8.0313687875831416E-2</v>
      </c>
      <c r="AB36" s="28">
        <f t="shared" ref="AB36:AB74" si="38">Q36/E36</f>
        <v>9.9502565453807035E-3</v>
      </c>
      <c r="AC36" s="28">
        <f t="shared" ref="AC36:AC74" si="39">R36/F36</f>
        <v>1.1731998388251156E-2</v>
      </c>
      <c r="AD36" s="28">
        <f t="shared" ref="AD36:AD74" si="40">S36/G36</f>
        <v>4.4129286793183646E-4</v>
      </c>
      <c r="AE36">
        <v>0.1</v>
      </c>
      <c r="AG36">
        <f t="shared" si="6"/>
        <v>0</v>
      </c>
      <c r="AH36">
        <f t="shared" si="7"/>
        <v>0</v>
      </c>
      <c r="AI36">
        <f t="shared" si="8"/>
        <v>0</v>
      </c>
      <c r="AJ36">
        <f t="shared" si="9"/>
        <v>0</v>
      </c>
      <c r="AK36">
        <f t="shared" si="10"/>
        <v>0</v>
      </c>
      <c r="AL36">
        <f t="shared" si="11"/>
        <v>0</v>
      </c>
      <c r="AM36">
        <f t="shared" si="12"/>
        <v>0</v>
      </c>
      <c r="AP36" s="28">
        <f t="shared" si="13"/>
        <v>0</v>
      </c>
      <c r="AQ36" s="28">
        <f t="shared" si="14"/>
        <v>0</v>
      </c>
      <c r="AR36" s="28">
        <f t="shared" si="15"/>
        <v>0</v>
      </c>
      <c r="AS36" s="28">
        <f t="shared" si="16"/>
        <v>0</v>
      </c>
      <c r="AT36" s="28">
        <f t="shared" si="17"/>
        <v>0</v>
      </c>
      <c r="AU36" s="7">
        <f t="shared" si="18"/>
        <v>0</v>
      </c>
      <c r="AX36">
        <f t="shared" si="19"/>
        <v>0</v>
      </c>
      <c r="AY36">
        <f t="shared" si="20"/>
        <v>0</v>
      </c>
      <c r="AZ36">
        <f t="shared" si="21"/>
        <v>0</v>
      </c>
      <c r="BA36">
        <f t="shared" si="22"/>
        <v>0</v>
      </c>
      <c r="BB36">
        <f t="shared" si="23"/>
        <v>0</v>
      </c>
      <c r="BC36">
        <f t="shared" si="24"/>
        <v>0</v>
      </c>
      <c r="BE36" s="37">
        <f t="shared" si="25"/>
        <v>0</v>
      </c>
      <c r="BF36" s="37">
        <f t="shared" si="26"/>
        <v>0</v>
      </c>
      <c r="BG36" s="37">
        <f t="shared" si="27"/>
        <v>0</v>
      </c>
      <c r="BH36" s="37">
        <f t="shared" si="28"/>
        <v>0</v>
      </c>
      <c r="BI36" s="37">
        <f t="shared" si="29"/>
        <v>0</v>
      </c>
      <c r="BJ36" s="37">
        <f t="shared" si="30"/>
        <v>0</v>
      </c>
    </row>
    <row r="37" spans="1:62" x14ac:dyDescent="0.2">
      <c r="A37">
        <v>3</v>
      </c>
      <c r="C37" s="7">
        <f t="shared" si="31"/>
        <v>499935.21429179859</v>
      </c>
      <c r="D37" s="7">
        <f t="shared" si="32"/>
        <v>64.352449566042708</v>
      </c>
      <c r="E37" s="7">
        <f t="shared" si="33"/>
        <v>495.12625780262226</v>
      </c>
      <c r="F37" s="7">
        <f t="shared" si="34"/>
        <v>425.7359763334025</v>
      </c>
      <c r="G37" s="7">
        <f t="shared" si="35"/>
        <v>11273.626594167015</v>
      </c>
      <c r="J37" s="9">
        <f t="array" ref="J37:N37">TRANSPOSE($H$25:$H$29)*C37:G37</f>
        <v>19.588220491221296</v>
      </c>
      <c r="K37" s="9">
        <v>0</v>
      </c>
      <c r="L37" s="9">
        <v>0</v>
      </c>
      <c r="M37" s="9">
        <v>0</v>
      </c>
      <c r="N37" s="9">
        <v>0</v>
      </c>
      <c r="O37" s="9">
        <f t="array" ref="O37">SUMPRODUCT($C37:$G37,TRANSPOSE(C$25:C$29))</f>
        <v>0</v>
      </c>
      <c r="P37" s="9">
        <f t="array" ref="P37">SUMPRODUCT($C37:$G37,TRANSPOSE(D$25:D$29))</f>
        <v>4.7841498179667239</v>
      </c>
      <c r="Q37" s="9">
        <f t="array" ref="Q37">SUMPRODUCT($C37:$G37,TRANSPOSE(E$25:E$29))</f>
        <v>4.9265634004012409</v>
      </c>
      <c r="R37" s="9">
        <f t="array" ref="R37">SUMPRODUCT($C37:$G37,TRANSPOSE(F$25:F$29))</f>
        <v>4.9025367589782709</v>
      </c>
      <c r="S37" s="9">
        <f t="array" ref="S37">SUMPRODUCT($C37:$G37,TRANSPOSE(G$25:G$29))</f>
        <v>4.9749705138750597</v>
      </c>
      <c r="T37" s="21">
        <f t="shared" si="1"/>
        <v>0</v>
      </c>
      <c r="U37" s="21">
        <f t="shared" si="2"/>
        <v>0</v>
      </c>
      <c r="V37" s="21">
        <f t="shared" si="3"/>
        <v>0</v>
      </c>
      <c r="W37" s="21">
        <f t="shared" si="4"/>
        <v>0</v>
      </c>
      <c r="X37" s="21">
        <f t="shared" si="5"/>
        <v>0</v>
      </c>
      <c r="Z37" s="28">
        <f t="shared" si="36"/>
        <v>0</v>
      </c>
      <c r="AA37" s="28">
        <f t="shared" si="37"/>
        <v>7.4342932557010369E-2</v>
      </c>
      <c r="AB37" s="28">
        <f t="shared" si="38"/>
        <v>9.9501153953446188E-3</v>
      </c>
      <c r="AC37" s="28">
        <f t="shared" si="39"/>
        <v>1.1515439219397787E-2</v>
      </c>
      <c r="AD37" s="28">
        <f t="shared" si="40"/>
        <v>4.4129282377057918E-4</v>
      </c>
      <c r="AE37">
        <v>0.1</v>
      </c>
      <c r="AG37">
        <f t="shared" si="6"/>
        <v>0</v>
      </c>
      <c r="AH37">
        <f t="shared" si="7"/>
        <v>0</v>
      </c>
      <c r="AI37">
        <f t="shared" si="8"/>
        <v>0</v>
      </c>
      <c r="AJ37">
        <f t="shared" si="9"/>
        <v>0</v>
      </c>
      <c r="AK37">
        <f t="shared" si="10"/>
        <v>0</v>
      </c>
      <c r="AL37">
        <f t="shared" si="11"/>
        <v>0</v>
      </c>
      <c r="AM37">
        <f t="shared" si="12"/>
        <v>0</v>
      </c>
      <c r="AP37" s="28">
        <f t="shared" si="13"/>
        <v>0</v>
      </c>
      <c r="AQ37" s="28">
        <f t="shared" si="14"/>
        <v>0</v>
      </c>
      <c r="AR37" s="28">
        <f t="shared" si="15"/>
        <v>0</v>
      </c>
      <c r="AS37" s="28">
        <f t="shared" si="16"/>
        <v>0</v>
      </c>
      <c r="AT37" s="28">
        <f t="shared" si="17"/>
        <v>0</v>
      </c>
      <c r="AU37" s="7">
        <f t="shared" si="18"/>
        <v>0</v>
      </c>
      <c r="AX37">
        <f t="shared" si="19"/>
        <v>0</v>
      </c>
      <c r="AY37">
        <f t="shared" si="20"/>
        <v>0</v>
      </c>
      <c r="AZ37">
        <f t="shared" si="21"/>
        <v>0</v>
      </c>
      <c r="BA37">
        <f t="shared" si="22"/>
        <v>0</v>
      </c>
      <c r="BB37">
        <f t="shared" si="23"/>
        <v>0</v>
      </c>
      <c r="BC37">
        <f t="shared" si="24"/>
        <v>0</v>
      </c>
      <c r="BE37" s="37">
        <f t="shared" si="25"/>
        <v>0</v>
      </c>
      <c r="BF37" s="37">
        <f t="shared" si="26"/>
        <v>0</v>
      </c>
      <c r="BG37" s="37">
        <f t="shared" si="27"/>
        <v>0</v>
      </c>
      <c r="BH37" s="37">
        <f t="shared" si="28"/>
        <v>0</v>
      </c>
      <c r="BI37" s="37">
        <f t="shared" si="29"/>
        <v>0</v>
      </c>
      <c r="BJ37" s="37">
        <f t="shared" si="30"/>
        <v>0</v>
      </c>
    </row>
    <row r="38" spans="1:62" x14ac:dyDescent="0.2">
      <c r="A38">
        <v>4</v>
      </c>
      <c r="C38" s="7">
        <f t="shared" si="31"/>
        <v>499935.21325967583</v>
      </c>
      <c r="D38" s="7">
        <f t="shared" si="32"/>
        <v>69.136599384009429</v>
      </c>
      <c r="E38" s="7">
        <f t="shared" si="33"/>
        <v>495.1324445278737</v>
      </c>
      <c r="F38" s="7">
        <f t="shared" si="34"/>
        <v>432.9133813165281</v>
      </c>
      <c r="G38" s="7">
        <f t="shared" si="35"/>
        <v>11273.627457995728</v>
      </c>
      <c r="J38" s="9">
        <f t="array" ref="J38:N38">TRANSPOSE($H$25:$H$29)*C38:G38</f>
        <v>19.588220450781161</v>
      </c>
      <c r="K38" s="9">
        <v>0</v>
      </c>
      <c r="L38" s="9">
        <v>0</v>
      </c>
      <c r="M38" s="9">
        <v>0</v>
      </c>
      <c r="N38" s="9">
        <v>0</v>
      </c>
      <c r="O38" s="9">
        <f t="array" ref="O38">SUMPRODUCT($C38:$G38,TRANSPOSE(C$25:C$29))</f>
        <v>0</v>
      </c>
      <c r="P38" s="9">
        <f t="array" ref="P38">SUMPRODUCT($C38:$G38,TRANSPOSE(D$25:D$29))</f>
        <v>4.7841498080897837</v>
      </c>
      <c r="Q38" s="9">
        <f t="array" ref="Q38">SUMPRODUCT($C38:$G38,TRANSPOSE(E$25:E$29))</f>
        <v>4.926563390230287</v>
      </c>
      <c r="R38" s="9">
        <f t="array" ref="R38">SUMPRODUCT($C38:$G38,TRANSPOSE(F$25:F$29))</f>
        <v>4.90253674885692</v>
      </c>
      <c r="S38" s="9">
        <f t="array" ref="S38">SUMPRODUCT($C38:$G38,TRANSPOSE(G$25:G$29))</f>
        <v>4.974970503604168</v>
      </c>
      <c r="T38" s="21">
        <f t="shared" si="1"/>
        <v>0</v>
      </c>
      <c r="U38" s="21">
        <f t="shared" si="2"/>
        <v>0</v>
      </c>
      <c r="V38" s="21">
        <f t="shared" si="3"/>
        <v>0</v>
      </c>
      <c r="W38" s="21">
        <f t="shared" si="4"/>
        <v>0</v>
      </c>
      <c r="X38" s="21">
        <f t="shared" si="5"/>
        <v>0</v>
      </c>
      <c r="Z38" s="28">
        <f t="shared" si="36"/>
        <v>0</v>
      </c>
      <c r="AA38" s="28">
        <f t="shared" si="37"/>
        <v>6.9198512086440678E-2</v>
      </c>
      <c r="AB38" s="28">
        <f t="shared" si="38"/>
        <v>9.9499910471993799E-3</v>
      </c>
      <c r="AC38" s="28">
        <f t="shared" si="39"/>
        <v>1.1324521163905513E-2</v>
      </c>
      <c r="AD38" s="28">
        <f t="shared" si="40"/>
        <v>4.4129278904597036E-4</v>
      </c>
      <c r="AE38">
        <v>0.1</v>
      </c>
      <c r="AG38">
        <f t="shared" si="6"/>
        <v>0</v>
      </c>
      <c r="AH38">
        <f t="shared" si="7"/>
        <v>0</v>
      </c>
      <c r="AI38">
        <f t="shared" si="8"/>
        <v>0</v>
      </c>
      <c r="AJ38">
        <f t="shared" si="9"/>
        <v>0</v>
      </c>
      <c r="AK38">
        <f t="shared" si="10"/>
        <v>0</v>
      </c>
      <c r="AL38">
        <f t="shared" si="11"/>
        <v>0</v>
      </c>
      <c r="AM38">
        <f t="shared" si="12"/>
        <v>0</v>
      </c>
      <c r="AP38" s="28">
        <f t="shared" si="13"/>
        <v>0</v>
      </c>
      <c r="AQ38" s="28">
        <f t="shared" si="14"/>
        <v>0</v>
      </c>
      <c r="AR38" s="28">
        <f t="shared" si="15"/>
        <v>0</v>
      </c>
      <c r="AS38" s="28">
        <f t="shared" si="16"/>
        <v>0</v>
      </c>
      <c r="AT38" s="28">
        <f t="shared" si="17"/>
        <v>0</v>
      </c>
      <c r="AU38" s="7">
        <f t="shared" si="18"/>
        <v>0</v>
      </c>
      <c r="AX38">
        <f t="shared" si="19"/>
        <v>0</v>
      </c>
      <c r="AY38">
        <f t="shared" si="20"/>
        <v>0</v>
      </c>
      <c r="AZ38">
        <f t="shared" si="21"/>
        <v>0</v>
      </c>
      <c r="BA38">
        <f t="shared" si="22"/>
        <v>0</v>
      </c>
      <c r="BB38">
        <f t="shared" si="23"/>
        <v>0</v>
      </c>
      <c r="BC38">
        <f t="shared" si="24"/>
        <v>0</v>
      </c>
      <c r="BE38" s="37">
        <f t="shared" si="25"/>
        <v>0</v>
      </c>
      <c r="BF38" s="37">
        <f t="shared" si="26"/>
        <v>0</v>
      </c>
      <c r="BG38" s="37">
        <f t="shared" si="27"/>
        <v>0</v>
      </c>
      <c r="BH38" s="37">
        <f t="shared" si="28"/>
        <v>0</v>
      </c>
      <c r="BI38" s="37">
        <f t="shared" si="29"/>
        <v>0</v>
      </c>
      <c r="BJ38" s="37">
        <f t="shared" si="30"/>
        <v>0</v>
      </c>
    </row>
    <row r="39" spans="1:62" x14ac:dyDescent="0.2">
      <c r="A39">
        <v>5</v>
      </c>
      <c r="C39" s="7">
        <f t="shared" si="31"/>
        <v>499935.21253960312</v>
      </c>
      <c r="D39" s="7">
        <f t="shared" si="32"/>
        <v>73.920749192099208</v>
      </c>
      <c r="E39" s="7">
        <f t="shared" si="33"/>
        <v>495.13789517879218</v>
      </c>
      <c r="F39" s="7">
        <f t="shared" si="34"/>
        <v>439.44487727655934</v>
      </c>
      <c r="G39" s="7">
        <f t="shared" si="35"/>
        <v>11273.62813957117</v>
      </c>
      <c r="J39" s="9">
        <f t="array" ref="J39:N39">TRANSPOSE($H$25:$H$29)*C39:G39</f>
        <v>19.58822042256762</v>
      </c>
      <c r="K39" s="9">
        <v>0</v>
      </c>
      <c r="L39" s="9">
        <v>0</v>
      </c>
      <c r="M39" s="9">
        <v>0</v>
      </c>
      <c r="N39" s="9">
        <v>0</v>
      </c>
      <c r="O39" s="9">
        <f t="array" ref="O39">SUMPRODUCT($C39:$G39,TRANSPOSE(C$25:C$29))</f>
        <v>0</v>
      </c>
      <c r="P39" s="9">
        <f t="array" ref="P39">SUMPRODUCT($C39:$G39,TRANSPOSE(D$25:D$29))</f>
        <v>4.7841498011990193</v>
      </c>
      <c r="Q39" s="9">
        <f t="array" ref="Q39">SUMPRODUCT($C39:$G39,TRANSPOSE(E$25:E$29))</f>
        <v>4.9265633831343996</v>
      </c>
      <c r="R39" s="9">
        <f t="array" ref="R39">SUMPRODUCT($C39:$G39,TRANSPOSE(F$25:F$29))</f>
        <v>4.9025367417956387</v>
      </c>
      <c r="S39" s="9">
        <f t="array" ref="S39">SUMPRODUCT($C39:$G39,TRANSPOSE(G$25:G$29))</f>
        <v>4.9749704964385586</v>
      </c>
      <c r="T39" s="21">
        <f t="shared" si="1"/>
        <v>0</v>
      </c>
      <c r="U39" s="21">
        <f t="shared" si="2"/>
        <v>0</v>
      </c>
      <c r="V39" s="21">
        <f t="shared" si="3"/>
        <v>0</v>
      </c>
      <c r="W39" s="21">
        <f t="shared" si="4"/>
        <v>0</v>
      </c>
      <c r="X39" s="21">
        <f t="shared" si="5"/>
        <v>0</v>
      </c>
      <c r="Z39" s="28">
        <f t="shared" si="36"/>
        <v>0</v>
      </c>
      <c r="AA39" s="28">
        <f t="shared" si="37"/>
        <v>6.4719985301641914E-2</v>
      </c>
      <c r="AB39" s="28">
        <f t="shared" si="38"/>
        <v>9.9498814998909314E-3</v>
      </c>
      <c r="AC39" s="28">
        <f t="shared" si="39"/>
        <v>1.1156204100452595E-2</v>
      </c>
      <c r="AD39" s="28">
        <f t="shared" si="40"/>
        <v>4.4129276173090077E-4</v>
      </c>
      <c r="AE39">
        <v>0.1</v>
      </c>
      <c r="AG39">
        <f t="shared" si="6"/>
        <v>0</v>
      </c>
      <c r="AH39">
        <f t="shared" si="7"/>
        <v>0</v>
      </c>
      <c r="AI39">
        <f t="shared" si="8"/>
        <v>0</v>
      </c>
      <c r="AJ39">
        <f t="shared" si="9"/>
        <v>0</v>
      </c>
      <c r="AK39">
        <f t="shared" si="10"/>
        <v>0</v>
      </c>
      <c r="AL39">
        <f t="shared" si="11"/>
        <v>0</v>
      </c>
      <c r="AM39">
        <f t="shared" si="12"/>
        <v>0</v>
      </c>
      <c r="AP39" s="28">
        <f t="shared" si="13"/>
        <v>0</v>
      </c>
      <c r="AQ39" s="28">
        <f t="shared" si="14"/>
        <v>0</v>
      </c>
      <c r="AR39" s="28">
        <f t="shared" si="15"/>
        <v>0</v>
      </c>
      <c r="AS39" s="28">
        <f t="shared" si="16"/>
        <v>0</v>
      </c>
      <c r="AT39" s="28">
        <f t="shared" si="17"/>
        <v>0</v>
      </c>
      <c r="AU39" s="7">
        <f t="shared" si="18"/>
        <v>0</v>
      </c>
      <c r="AX39">
        <f t="shared" si="19"/>
        <v>0</v>
      </c>
      <c r="AY39">
        <f t="shared" si="20"/>
        <v>0</v>
      </c>
      <c r="AZ39">
        <f t="shared" si="21"/>
        <v>0</v>
      </c>
      <c r="BA39">
        <f t="shared" si="22"/>
        <v>0</v>
      </c>
      <c r="BB39">
        <f t="shared" si="23"/>
        <v>0</v>
      </c>
      <c r="BC39">
        <f t="shared" si="24"/>
        <v>0</v>
      </c>
      <c r="BE39" s="37">
        <f t="shared" si="25"/>
        <v>0</v>
      </c>
      <c r="BF39" s="37">
        <f t="shared" si="26"/>
        <v>0</v>
      </c>
      <c r="BG39" s="37">
        <f t="shared" si="27"/>
        <v>0</v>
      </c>
      <c r="BH39" s="37">
        <f t="shared" si="28"/>
        <v>0</v>
      </c>
      <c r="BI39" s="37">
        <f t="shared" si="29"/>
        <v>0</v>
      </c>
      <c r="BJ39" s="37">
        <f t="shared" si="30"/>
        <v>0</v>
      </c>
    </row>
    <row r="40" spans="1:62" x14ac:dyDescent="0.2">
      <c r="A40">
        <v>6</v>
      </c>
      <c r="C40" s="7">
        <f t="shared" si="31"/>
        <v>499935.21203723585</v>
      </c>
      <c r="D40" s="7">
        <f t="shared" si="32"/>
        <v>78.704898993298229</v>
      </c>
      <c r="E40" s="7">
        <f t="shared" si="33"/>
        <v>495.14269731875231</v>
      </c>
      <c r="F40" s="7">
        <f t="shared" si="34"/>
        <v>445.36887260969075</v>
      </c>
      <c r="G40" s="7">
        <f t="shared" si="35"/>
        <v>11273.62867734662</v>
      </c>
      <c r="J40" s="9">
        <f t="array" ref="J40:N40">TRANSPOSE($H$25:$H$29)*C40:G40</f>
        <v>19.588220402884108</v>
      </c>
      <c r="K40" s="9">
        <v>0</v>
      </c>
      <c r="L40" s="9">
        <v>0</v>
      </c>
      <c r="M40" s="9">
        <v>0</v>
      </c>
      <c r="N40" s="9">
        <v>0</v>
      </c>
      <c r="O40" s="9">
        <f t="array" ref="O40">SUMPRODUCT($C40:$G40,TRANSPOSE(C$25:C$29))</f>
        <v>0</v>
      </c>
      <c r="P40" s="9">
        <f t="array" ref="P40">SUMPRODUCT($C40:$G40,TRANSPOSE(D$25:D$29))</f>
        <v>4.7841497963915964</v>
      </c>
      <c r="Q40" s="9">
        <f t="array" ref="Q40">SUMPRODUCT($C40:$G40,TRANSPOSE(E$25:E$29))</f>
        <v>4.9265633781838698</v>
      </c>
      <c r="R40" s="9">
        <f t="array" ref="R40">SUMPRODUCT($C40:$G40,TRANSPOSE(F$25:F$29))</f>
        <v>4.9025367368692523</v>
      </c>
      <c r="S40" s="9">
        <f t="array" ref="S40">SUMPRODUCT($C40:$G40,TRANSPOSE(G$25:G$29))</f>
        <v>4.974970491439386</v>
      </c>
      <c r="T40" s="21">
        <f t="shared" si="1"/>
        <v>0</v>
      </c>
      <c r="U40" s="21">
        <f t="shared" si="2"/>
        <v>0</v>
      </c>
      <c r="V40" s="21">
        <f t="shared" si="3"/>
        <v>0</v>
      </c>
      <c r="W40" s="21">
        <f t="shared" si="4"/>
        <v>0</v>
      </c>
      <c r="X40" s="21">
        <f t="shared" si="5"/>
        <v>0</v>
      </c>
      <c r="Z40" s="28">
        <f t="shared" si="36"/>
        <v>0</v>
      </c>
      <c r="AA40" s="28">
        <f t="shared" si="37"/>
        <v>6.0785921303310099E-2</v>
      </c>
      <c r="AB40" s="28">
        <f t="shared" si="38"/>
        <v>9.9497849909969543E-3</v>
      </c>
      <c r="AC40" s="28">
        <f t="shared" si="39"/>
        <v>1.1007811812581933E-2</v>
      </c>
      <c r="AD40" s="28">
        <f t="shared" si="40"/>
        <v>4.4129274023688202E-4</v>
      </c>
      <c r="AE40">
        <v>0.1</v>
      </c>
      <c r="AG40">
        <f t="shared" si="6"/>
        <v>0</v>
      </c>
      <c r="AH40">
        <f t="shared" si="7"/>
        <v>0</v>
      </c>
      <c r="AI40">
        <f t="shared" si="8"/>
        <v>0</v>
      </c>
      <c r="AJ40">
        <f t="shared" si="9"/>
        <v>0</v>
      </c>
      <c r="AK40">
        <f t="shared" si="10"/>
        <v>0</v>
      </c>
      <c r="AL40">
        <f t="shared" si="11"/>
        <v>0</v>
      </c>
      <c r="AM40">
        <f t="shared" si="12"/>
        <v>0</v>
      </c>
      <c r="AP40" s="28">
        <f t="shared" si="13"/>
        <v>0</v>
      </c>
      <c r="AQ40" s="28">
        <f t="shared" si="14"/>
        <v>0</v>
      </c>
      <c r="AR40" s="28">
        <f t="shared" si="15"/>
        <v>0</v>
      </c>
      <c r="AS40" s="28">
        <f t="shared" si="16"/>
        <v>0</v>
      </c>
      <c r="AT40" s="28">
        <f t="shared" si="17"/>
        <v>0</v>
      </c>
      <c r="AU40" s="7">
        <f t="shared" si="18"/>
        <v>0</v>
      </c>
      <c r="AX40">
        <f t="shared" si="19"/>
        <v>0</v>
      </c>
      <c r="AY40">
        <f t="shared" si="20"/>
        <v>0</v>
      </c>
      <c r="AZ40">
        <f t="shared" si="21"/>
        <v>0</v>
      </c>
      <c r="BA40">
        <f t="shared" si="22"/>
        <v>0</v>
      </c>
      <c r="BB40">
        <f t="shared" si="23"/>
        <v>0</v>
      </c>
      <c r="BC40">
        <f t="shared" si="24"/>
        <v>0</v>
      </c>
      <c r="BE40" s="37">
        <f t="shared" si="25"/>
        <v>0</v>
      </c>
      <c r="BF40" s="37">
        <f t="shared" si="26"/>
        <v>0</v>
      </c>
      <c r="BG40" s="37">
        <f t="shared" si="27"/>
        <v>0</v>
      </c>
      <c r="BH40" s="37">
        <f t="shared" si="28"/>
        <v>0</v>
      </c>
      <c r="BI40" s="37">
        <f t="shared" si="29"/>
        <v>0</v>
      </c>
      <c r="BJ40" s="37">
        <f t="shared" si="30"/>
        <v>0</v>
      </c>
    </row>
    <row r="41" spans="1:62" x14ac:dyDescent="0.2">
      <c r="A41">
        <v>7</v>
      </c>
      <c r="C41" s="7">
        <f t="shared" si="31"/>
        <v>499935.21168675332</v>
      </c>
      <c r="D41" s="7">
        <f t="shared" si="32"/>
        <v>83.489048789689832</v>
      </c>
      <c r="E41" s="7">
        <f t="shared" si="33"/>
        <v>495.14692809715558</v>
      </c>
      <c r="F41" s="7">
        <f t="shared" si="34"/>
        <v>450.72562245125829</v>
      </c>
      <c r="G41" s="7">
        <f t="shared" si="35"/>
        <v>11273.629101661898</v>
      </c>
      <c r="J41" s="9">
        <f t="array" ref="J41:N41">TRANSPOSE($H$25:$H$29)*C41:G41</f>
        <v>19.588220389151669</v>
      </c>
      <c r="K41" s="9">
        <v>0</v>
      </c>
      <c r="L41" s="9">
        <v>0</v>
      </c>
      <c r="M41" s="9">
        <v>0</v>
      </c>
      <c r="N41" s="9">
        <v>0</v>
      </c>
      <c r="O41" s="9">
        <f t="array" ref="O41">SUMPRODUCT($C41:$G41,TRANSPOSE(C$25:C$29))</f>
        <v>0</v>
      </c>
      <c r="P41" s="9">
        <f t="array" ref="P41">SUMPRODUCT($C41:$G41,TRANSPOSE(D$25:D$29))</f>
        <v>4.7841497930376402</v>
      </c>
      <c r="Q41" s="9">
        <f t="array" ref="Q41">SUMPRODUCT($C41:$G41,TRANSPOSE(E$25:E$29))</f>
        <v>4.9265633747300734</v>
      </c>
      <c r="R41" s="9">
        <f t="array" ref="R41">SUMPRODUCT($C41:$G41,TRANSPOSE(F$25:F$29))</f>
        <v>4.9025367334323002</v>
      </c>
      <c r="S41" s="9">
        <f t="array" ref="S41">SUMPRODUCT($C41:$G41,TRANSPOSE(G$25:G$29))</f>
        <v>4.9749704879516541</v>
      </c>
      <c r="T41" s="21">
        <f t="shared" si="1"/>
        <v>0</v>
      </c>
      <c r="U41" s="21">
        <f t="shared" si="2"/>
        <v>0</v>
      </c>
      <c r="V41" s="21">
        <f t="shared" si="3"/>
        <v>0</v>
      </c>
      <c r="W41" s="21">
        <f t="shared" si="4"/>
        <v>0</v>
      </c>
      <c r="X41" s="21">
        <f t="shared" si="5"/>
        <v>0</v>
      </c>
      <c r="Z41" s="28">
        <f t="shared" si="36"/>
        <v>0</v>
      </c>
      <c r="AA41" s="28">
        <f t="shared" si="37"/>
        <v>5.730272248147162E-2</v>
      </c>
      <c r="AB41" s="28">
        <f t="shared" si="38"/>
        <v>9.9496999681747082E-3</v>
      </c>
      <c r="AC41" s="28">
        <f t="shared" si="39"/>
        <v>1.0876986994371422E-2</v>
      </c>
      <c r="AD41" s="28">
        <f t="shared" si="40"/>
        <v>4.4129272331819665E-4</v>
      </c>
      <c r="AE41">
        <v>0.1</v>
      </c>
      <c r="AG41">
        <f t="shared" si="6"/>
        <v>0</v>
      </c>
      <c r="AH41">
        <f t="shared" si="7"/>
        <v>0</v>
      </c>
      <c r="AI41">
        <f t="shared" si="8"/>
        <v>0</v>
      </c>
      <c r="AJ41">
        <f t="shared" si="9"/>
        <v>0</v>
      </c>
      <c r="AK41">
        <f t="shared" si="10"/>
        <v>0</v>
      </c>
      <c r="AL41">
        <f t="shared" si="11"/>
        <v>0</v>
      </c>
      <c r="AM41">
        <f t="shared" si="12"/>
        <v>0</v>
      </c>
      <c r="AP41" s="28">
        <f t="shared" si="13"/>
        <v>0</v>
      </c>
      <c r="AQ41" s="28">
        <f t="shared" si="14"/>
        <v>0</v>
      </c>
      <c r="AR41" s="28">
        <f t="shared" si="15"/>
        <v>0</v>
      </c>
      <c r="AS41" s="28">
        <f t="shared" si="16"/>
        <v>0</v>
      </c>
      <c r="AT41" s="28">
        <f t="shared" si="17"/>
        <v>0</v>
      </c>
      <c r="AU41" s="7">
        <f t="shared" si="18"/>
        <v>0</v>
      </c>
      <c r="AX41">
        <f t="shared" si="19"/>
        <v>0</v>
      </c>
      <c r="AY41">
        <f t="shared" si="20"/>
        <v>0</v>
      </c>
      <c r="AZ41">
        <f t="shared" si="21"/>
        <v>0</v>
      </c>
      <c r="BA41">
        <f t="shared" si="22"/>
        <v>0</v>
      </c>
      <c r="BB41">
        <f t="shared" si="23"/>
        <v>0</v>
      </c>
      <c r="BC41">
        <f t="shared" si="24"/>
        <v>0</v>
      </c>
      <c r="BE41" s="37">
        <f t="shared" si="25"/>
        <v>0</v>
      </c>
      <c r="BF41" s="37">
        <f t="shared" si="26"/>
        <v>0</v>
      </c>
      <c r="BG41" s="37">
        <f t="shared" si="27"/>
        <v>0</v>
      </c>
      <c r="BH41" s="37">
        <f t="shared" si="28"/>
        <v>0</v>
      </c>
      <c r="BI41" s="37">
        <f t="shared" si="29"/>
        <v>0</v>
      </c>
      <c r="BJ41" s="37">
        <f t="shared" si="30"/>
        <v>0</v>
      </c>
    </row>
    <row r="42" spans="1:62" x14ac:dyDescent="0.2">
      <c r="A42">
        <v>8</v>
      </c>
      <c r="C42" s="7">
        <f t="shared" si="31"/>
        <v>499935.21144223504</v>
      </c>
      <c r="D42" s="7">
        <f t="shared" si="32"/>
        <v>88.273198582727474</v>
      </c>
      <c r="E42" s="7">
        <f t="shared" si="33"/>
        <v>495.15065548744218</v>
      </c>
      <c r="F42" s="7">
        <f t="shared" si="34"/>
        <v>455.556135384713</v>
      </c>
      <c r="G42" s="7">
        <f t="shared" si="35"/>
        <v>11273.629436455345</v>
      </c>
      <c r="J42" s="9">
        <f t="array" ref="J42:N42">TRANSPOSE($H$25:$H$29)*C42:G42</f>
        <v>19.588220379571073</v>
      </c>
      <c r="K42" s="9">
        <v>0</v>
      </c>
      <c r="L42" s="9">
        <v>0</v>
      </c>
      <c r="M42" s="9">
        <v>0</v>
      </c>
      <c r="N42" s="9">
        <v>0</v>
      </c>
      <c r="O42" s="9">
        <f t="array" ref="O42">SUMPRODUCT($C42:$G42,TRANSPOSE(C$25:C$29))</f>
        <v>0</v>
      </c>
      <c r="P42" s="9">
        <f t="array" ref="P42">SUMPRODUCT($C42:$G42,TRANSPOSE(D$25:D$29))</f>
        <v>4.7841497906977128</v>
      </c>
      <c r="Q42" s="9">
        <f t="array" ref="Q42">SUMPRODUCT($C42:$G42,TRANSPOSE(E$25:E$29))</f>
        <v>4.9265633723204916</v>
      </c>
      <c r="R42" s="9">
        <f t="array" ref="R42">SUMPRODUCT($C42:$G42,TRANSPOSE(F$25:F$29))</f>
        <v>4.9025367310344699</v>
      </c>
      <c r="S42" s="9">
        <f t="array" ref="S42">SUMPRODUCT($C42:$G42,TRANSPOSE(G$25:G$29))</f>
        <v>4.974970485518396</v>
      </c>
      <c r="T42" s="21">
        <f t="shared" si="1"/>
        <v>0</v>
      </c>
      <c r="U42" s="21">
        <f t="shared" si="2"/>
        <v>0</v>
      </c>
      <c r="V42" s="21">
        <f t="shared" si="3"/>
        <v>0</v>
      </c>
      <c r="W42" s="21">
        <f t="shared" si="4"/>
        <v>0</v>
      </c>
      <c r="X42" s="21">
        <f t="shared" si="5"/>
        <v>0</v>
      </c>
      <c r="Z42" s="28">
        <f t="shared" si="36"/>
        <v>0</v>
      </c>
      <c r="AA42" s="28">
        <f t="shared" si="37"/>
        <v>5.4197082098640902E-2</v>
      </c>
      <c r="AB42" s="28">
        <f t="shared" si="38"/>
        <v>9.9496250640537364E-3</v>
      </c>
      <c r="AC42" s="28">
        <f t="shared" si="39"/>
        <v>1.0761652297568822E-2</v>
      </c>
      <c r="AD42" s="28">
        <f t="shared" si="40"/>
        <v>4.4129270999727189E-4</v>
      </c>
      <c r="AE42">
        <v>0.1</v>
      </c>
      <c r="AG42">
        <f t="shared" si="6"/>
        <v>0</v>
      </c>
      <c r="AH42">
        <f t="shared" si="7"/>
        <v>0</v>
      </c>
      <c r="AI42">
        <f t="shared" si="8"/>
        <v>0</v>
      </c>
      <c r="AJ42">
        <f t="shared" si="9"/>
        <v>0</v>
      </c>
      <c r="AK42">
        <f t="shared" si="10"/>
        <v>0</v>
      </c>
      <c r="AL42">
        <f t="shared" si="11"/>
        <v>0</v>
      </c>
      <c r="AM42">
        <f t="shared" si="12"/>
        <v>0</v>
      </c>
      <c r="AP42" s="28">
        <f t="shared" si="13"/>
        <v>0</v>
      </c>
      <c r="AQ42" s="28">
        <f t="shared" si="14"/>
        <v>0</v>
      </c>
      <c r="AR42" s="28">
        <f t="shared" si="15"/>
        <v>0</v>
      </c>
      <c r="AS42" s="28">
        <f t="shared" si="16"/>
        <v>0</v>
      </c>
      <c r="AT42" s="28">
        <f t="shared" si="17"/>
        <v>0</v>
      </c>
      <c r="AU42" s="7">
        <f t="shared" si="18"/>
        <v>0</v>
      </c>
      <c r="AX42">
        <f t="shared" si="19"/>
        <v>0</v>
      </c>
      <c r="AY42">
        <f t="shared" si="20"/>
        <v>0</v>
      </c>
      <c r="AZ42">
        <f t="shared" si="21"/>
        <v>0</v>
      </c>
      <c r="BA42">
        <f t="shared" si="22"/>
        <v>0</v>
      </c>
      <c r="BB42">
        <f t="shared" si="23"/>
        <v>0</v>
      </c>
      <c r="BC42">
        <f t="shared" si="24"/>
        <v>0</v>
      </c>
      <c r="BE42" s="37">
        <f t="shared" si="25"/>
        <v>0</v>
      </c>
      <c r="BF42" s="37">
        <f t="shared" si="26"/>
        <v>0</v>
      </c>
      <c r="BG42" s="37">
        <f t="shared" si="27"/>
        <v>0</v>
      </c>
      <c r="BH42" s="37">
        <f t="shared" si="28"/>
        <v>0</v>
      </c>
      <c r="BI42" s="37">
        <f t="shared" si="29"/>
        <v>0</v>
      </c>
      <c r="BJ42" s="37">
        <f t="shared" si="30"/>
        <v>0</v>
      </c>
    </row>
    <row r="43" spans="1:62" x14ac:dyDescent="0.2">
      <c r="A43">
        <v>9</v>
      </c>
      <c r="C43" s="7">
        <f t="shared" si="31"/>
        <v>499935.21127164393</v>
      </c>
      <c r="D43" s="7">
        <f t="shared" si="32"/>
        <v>93.057348373425185</v>
      </c>
      <c r="E43" s="7">
        <f t="shared" si="33"/>
        <v>495.1539393780331</v>
      </c>
      <c r="F43" s="7">
        <f t="shared" si="34"/>
        <v>459.90127105377496</v>
      </c>
      <c r="G43" s="7">
        <f t="shared" si="35"/>
        <v>11273.629700614547</v>
      </c>
      <c r="J43" s="9">
        <f t="array" ref="J43:N43">TRANSPOSE($H$25:$H$29)*C43:G43</f>
        <v>19.588220372887054</v>
      </c>
      <c r="K43" s="9">
        <v>0</v>
      </c>
      <c r="L43" s="9">
        <v>0</v>
      </c>
      <c r="M43" s="9">
        <v>0</v>
      </c>
      <c r="N43" s="9">
        <v>0</v>
      </c>
      <c r="O43" s="9">
        <f t="array" ref="O43">SUMPRODUCT($C43:$G43,TRANSPOSE(C$25:C$29))</f>
        <v>0</v>
      </c>
      <c r="P43" s="9">
        <f t="array" ref="P43">SUMPRODUCT($C43:$G43,TRANSPOSE(D$25:D$29))</f>
        <v>4.7841497890652338</v>
      </c>
      <c r="Q43" s="9">
        <f t="array" ref="Q43">SUMPRODUCT($C43:$G43,TRANSPOSE(E$25:E$29))</f>
        <v>4.9265633706394176</v>
      </c>
      <c r="R43" s="9">
        <f t="array" ref="R43">SUMPRODUCT($C43:$G43,TRANSPOSE(F$25:F$29))</f>
        <v>4.9025367293615947</v>
      </c>
      <c r="S43" s="9">
        <f t="array" ref="S43">SUMPRODUCT($C43:$G43,TRANSPOSE(G$25:G$29))</f>
        <v>4.9749704838208046</v>
      </c>
      <c r="T43" s="21">
        <f t="shared" si="1"/>
        <v>0</v>
      </c>
      <c r="U43" s="21">
        <f t="shared" si="2"/>
        <v>0</v>
      </c>
      <c r="V43" s="21">
        <f t="shared" si="3"/>
        <v>0</v>
      </c>
      <c r="W43" s="21">
        <f t="shared" si="4"/>
        <v>0</v>
      </c>
      <c r="X43" s="21">
        <f t="shared" si="5"/>
        <v>0</v>
      </c>
      <c r="Z43" s="28">
        <f t="shared" si="36"/>
        <v>0</v>
      </c>
      <c r="AA43" s="28">
        <f t="shared" si="37"/>
        <v>5.1410768442134824E-2</v>
      </c>
      <c r="AB43" s="28">
        <f t="shared" si="38"/>
        <v>9.9495590741491714E-3</v>
      </c>
      <c r="AC43" s="28">
        <f t="shared" si="39"/>
        <v>1.0659976473055572E-2</v>
      </c>
      <c r="AD43" s="28">
        <f t="shared" si="40"/>
        <v>4.4129269950649611E-4</v>
      </c>
      <c r="AE43">
        <v>0.1</v>
      </c>
      <c r="AG43">
        <f t="shared" si="6"/>
        <v>0</v>
      </c>
      <c r="AH43">
        <f t="shared" si="7"/>
        <v>0</v>
      </c>
      <c r="AI43">
        <f t="shared" si="8"/>
        <v>0</v>
      </c>
      <c r="AJ43">
        <f t="shared" si="9"/>
        <v>0</v>
      </c>
      <c r="AK43">
        <f t="shared" si="10"/>
        <v>0</v>
      </c>
      <c r="AL43">
        <f t="shared" si="11"/>
        <v>0</v>
      </c>
      <c r="AM43">
        <f t="shared" si="12"/>
        <v>0</v>
      </c>
      <c r="AP43" s="28">
        <f t="shared" si="13"/>
        <v>0</v>
      </c>
      <c r="AQ43" s="28">
        <f t="shared" si="14"/>
        <v>0</v>
      </c>
      <c r="AR43" s="28">
        <f t="shared" si="15"/>
        <v>0</v>
      </c>
      <c r="AS43" s="28">
        <f t="shared" si="16"/>
        <v>0</v>
      </c>
      <c r="AT43" s="28">
        <f t="shared" si="17"/>
        <v>0</v>
      </c>
      <c r="AU43" s="7">
        <f t="shared" si="18"/>
        <v>0</v>
      </c>
      <c r="AX43">
        <f t="shared" si="19"/>
        <v>0</v>
      </c>
      <c r="AY43">
        <f t="shared" si="20"/>
        <v>0</v>
      </c>
      <c r="AZ43">
        <f t="shared" si="21"/>
        <v>0</v>
      </c>
      <c r="BA43">
        <f t="shared" si="22"/>
        <v>0</v>
      </c>
      <c r="BB43">
        <f t="shared" si="23"/>
        <v>0</v>
      </c>
      <c r="BC43">
        <f t="shared" si="24"/>
        <v>0</v>
      </c>
      <c r="BE43" s="37">
        <f t="shared" si="25"/>
        <v>0</v>
      </c>
      <c r="BF43" s="37">
        <f t="shared" si="26"/>
        <v>0</v>
      </c>
      <c r="BG43" s="37">
        <f t="shared" si="27"/>
        <v>0</v>
      </c>
      <c r="BH43" s="37">
        <f t="shared" si="28"/>
        <v>0</v>
      </c>
      <c r="BI43" s="37">
        <f t="shared" si="29"/>
        <v>0</v>
      </c>
      <c r="BJ43" s="37">
        <f t="shared" si="30"/>
        <v>0</v>
      </c>
    </row>
    <row r="44" spans="1:62" x14ac:dyDescent="0.2">
      <c r="A44">
        <v>10</v>
      </c>
      <c r="C44" s="7">
        <f t="shared" si="31"/>
        <v>499935.211152629</v>
      </c>
      <c r="D44" s="7">
        <f t="shared" si="32"/>
        <v>97.841498162490424</v>
      </c>
      <c r="E44" s="7">
        <f t="shared" si="33"/>
        <v>495.15683253365449</v>
      </c>
      <c r="F44" s="7">
        <f t="shared" si="34"/>
        <v>463.8010209293426</v>
      </c>
      <c r="G44" s="7">
        <f t="shared" si="35"/>
        <v>11273.629909042036</v>
      </c>
      <c r="J44" s="9">
        <f t="array" ref="J44:N44">TRANSPOSE($H$25:$H$29)*C44:G44</f>
        <v>19.588220368223869</v>
      </c>
      <c r="K44" s="9">
        <v>0</v>
      </c>
      <c r="L44" s="9">
        <v>0</v>
      </c>
      <c r="M44" s="9">
        <v>0</v>
      </c>
      <c r="N44" s="9">
        <v>0</v>
      </c>
      <c r="O44" s="9">
        <f t="array" ref="O44">SUMPRODUCT($C44:$G44,TRANSPOSE(C$25:C$29))</f>
        <v>0</v>
      </c>
      <c r="P44" s="9">
        <f t="array" ref="P44">SUMPRODUCT($C44:$G44,TRANSPOSE(D$25:D$29))</f>
        <v>4.7841497879263155</v>
      </c>
      <c r="Q44" s="9">
        <f t="array" ref="Q44">SUMPRODUCT($C44:$G44,TRANSPOSE(E$25:E$29))</f>
        <v>4.9265633694665967</v>
      </c>
      <c r="R44" s="9">
        <f t="array" ref="R44">SUMPRODUCT($C44:$G44,TRANSPOSE(F$25:F$29))</f>
        <v>4.9025367281944936</v>
      </c>
      <c r="S44" s="9">
        <f t="array" ref="S44">SUMPRODUCT($C44:$G44,TRANSPOSE(G$25:G$29))</f>
        <v>4.9749704826364596</v>
      </c>
      <c r="T44" s="21">
        <f t="shared" si="1"/>
        <v>0</v>
      </c>
      <c r="U44" s="21">
        <f t="shared" si="2"/>
        <v>0</v>
      </c>
      <c r="V44" s="21">
        <f t="shared" si="3"/>
        <v>0</v>
      </c>
      <c r="W44" s="21">
        <f t="shared" si="4"/>
        <v>0</v>
      </c>
      <c r="X44" s="21">
        <f t="shared" si="5"/>
        <v>0</v>
      </c>
      <c r="Z44" s="28">
        <f t="shared" si="36"/>
        <v>0</v>
      </c>
      <c r="AA44" s="28">
        <f t="shared" si="37"/>
        <v>4.8896939210610113E-2</v>
      </c>
      <c r="AB44" s="28">
        <f t="shared" si="38"/>
        <v>9.9495009374262269E-3</v>
      </c>
      <c r="AC44" s="28">
        <f t="shared" si="39"/>
        <v>1.0570344839627609E-2</v>
      </c>
      <c r="AD44" s="28">
        <f t="shared" si="40"/>
        <v>4.4129269124279795E-4</v>
      </c>
      <c r="AE44">
        <v>0.1</v>
      </c>
      <c r="AG44">
        <f t="shared" si="6"/>
        <v>0</v>
      </c>
      <c r="AH44">
        <f t="shared" si="7"/>
        <v>0</v>
      </c>
      <c r="AI44">
        <f t="shared" si="8"/>
        <v>0</v>
      </c>
      <c r="AJ44">
        <f t="shared" si="9"/>
        <v>0</v>
      </c>
      <c r="AK44">
        <f t="shared" si="10"/>
        <v>0</v>
      </c>
      <c r="AL44">
        <f t="shared" si="11"/>
        <v>0</v>
      </c>
      <c r="AM44">
        <f t="shared" si="12"/>
        <v>0</v>
      </c>
      <c r="AP44" s="28">
        <f t="shared" si="13"/>
        <v>0</v>
      </c>
      <c r="AQ44" s="28">
        <f t="shared" si="14"/>
        <v>0</v>
      </c>
      <c r="AR44" s="28">
        <f t="shared" si="15"/>
        <v>0</v>
      </c>
      <c r="AS44" s="28">
        <f t="shared" si="16"/>
        <v>0</v>
      </c>
      <c r="AT44" s="28">
        <f t="shared" si="17"/>
        <v>0</v>
      </c>
      <c r="AU44" s="7">
        <f t="shared" si="18"/>
        <v>0</v>
      </c>
      <c r="AX44">
        <f t="shared" si="19"/>
        <v>0</v>
      </c>
      <c r="AY44">
        <f t="shared" si="20"/>
        <v>0</v>
      </c>
      <c r="AZ44">
        <f t="shared" si="21"/>
        <v>0</v>
      </c>
      <c r="BA44">
        <f t="shared" si="22"/>
        <v>0</v>
      </c>
      <c r="BB44">
        <f t="shared" si="23"/>
        <v>0</v>
      </c>
      <c r="BC44">
        <f t="shared" si="24"/>
        <v>0</v>
      </c>
      <c r="BE44" s="37">
        <f t="shared" si="25"/>
        <v>0</v>
      </c>
      <c r="BF44" s="37">
        <f t="shared" si="26"/>
        <v>0</v>
      </c>
      <c r="BG44" s="37">
        <f t="shared" si="27"/>
        <v>0</v>
      </c>
      <c r="BH44" s="37">
        <f t="shared" si="28"/>
        <v>0</v>
      </c>
      <c r="BI44" s="37">
        <f t="shared" si="29"/>
        <v>0</v>
      </c>
      <c r="BJ44" s="37">
        <f t="shared" si="30"/>
        <v>0</v>
      </c>
    </row>
    <row r="45" spans="1:62" x14ac:dyDescent="0.2">
      <c r="A45">
        <v>11</v>
      </c>
      <c r="C45" s="7">
        <f t="shared" si="31"/>
        <v>499935.21106959681</v>
      </c>
      <c r="D45" s="7">
        <f t="shared" si="32"/>
        <v>102.62564795041673</v>
      </c>
      <c r="E45" s="7">
        <f t="shared" si="33"/>
        <v>495.15938144242779</v>
      </c>
      <c r="F45" s="7">
        <f t="shared" si="34"/>
        <v>467.29395734615008</v>
      </c>
      <c r="G45" s="7">
        <f t="shared" si="35"/>
        <v>11273.630073496117</v>
      </c>
      <c r="J45" s="9">
        <f t="array" ref="J45:N45">TRANSPOSE($H$25:$H$29)*C45:G45</f>
        <v>19.588220364970539</v>
      </c>
      <c r="K45" s="9">
        <v>0</v>
      </c>
      <c r="L45" s="9">
        <v>0</v>
      </c>
      <c r="M45" s="9">
        <v>0</v>
      </c>
      <c r="N45" s="9">
        <v>0</v>
      </c>
      <c r="O45" s="9">
        <f t="array" ref="O45">SUMPRODUCT($C45:$G45,TRANSPOSE(C$25:C$29))</f>
        <v>0</v>
      </c>
      <c r="P45" s="9">
        <f t="array" ref="P45">SUMPRODUCT($C45:$G45,TRANSPOSE(D$25:D$29))</f>
        <v>4.784149787131736</v>
      </c>
      <c r="Q45" s="9">
        <f t="array" ref="Q45">SUMPRODUCT($C45:$G45,TRANSPOSE(E$25:E$29))</f>
        <v>4.9265633686483641</v>
      </c>
      <c r="R45" s="9">
        <f t="array" ref="R45">SUMPRODUCT($C45:$G45,TRANSPOSE(F$25:F$29))</f>
        <v>4.9025367273802516</v>
      </c>
      <c r="S45" s="9">
        <f t="array" ref="S45">SUMPRODUCT($C45:$G45,TRANSPOSE(G$25:G$29))</f>
        <v>4.9749704818101872</v>
      </c>
      <c r="T45" s="21">
        <f t="shared" si="1"/>
        <v>0</v>
      </c>
      <c r="U45" s="21">
        <f t="shared" si="2"/>
        <v>0</v>
      </c>
      <c r="V45" s="21">
        <f t="shared" si="3"/>
        <v>0</v>
      </c>
      <c r="W45" s="21">
        <f t="shared" si="4"/>
        <v>0</v>
      </c>
      <c r="X45" s="21">
        <f t="shared" si="5"/>
        <v>0</v>
      </c>
      <c r="Z45" s="28">
        <f t="shared" si="36"/>
        <v>0</v>
      </c>
      <c r="AA45" s="28">
        <f t="shared" si="37"/>
        <v>4.6617486785010931E-2</v>
      </c>
      <c r="AB45" s="28">
        <f t="shared" si="38"/>
        <v>9.949449719193447E-3</v>
      </c>
      <c r="AC45" s="28">
        <f t="shared" si="39"/>
        <v>1.0491333453620235E-2</v>
      </c>
      <c r="AD45" s="28">
        <f t="shared" si="40"/>
        <v>4.4129268473214824E-4</v>
      </c>
      <c r="AE45">
        <v>0.1</v>
      </c>
      <c r="AG45">
        <f t="shared" si="6"/>
        <v>0</v>
      </c>
      <c r="AH45">
        <f t="shared" si="7"/>
        <v>0</v>
      </c>
      <c r="AI45">
        <f t="shared" si="8"/>
        <v>0</v>
      </c>
      <c r="AJ45">
        <f t="shared" si="9"/>
        <v>0</v>
      </c>
      <c r="AK45">
        <f t="shared" si="10"/>
        <v>0</v>
      </c>
      <c r="AL45">
        <f t="shared" si="11"/>
        <v>0</v>
      </c>
      <c r="AM45">
        <f t="shared" si="12"/>
        <v>0</v>
      </c>
      <c r="AP45" s="28">
        <f t="shared" si="13"/>
        <v>0</v>
      </c>
      <c r="AQ45" s="28">
        <f t="shared" si="14"/>
        <v>0</v>
      </c>
      <c r="AR45" s="28">
        <f t="shared" si="15"/>
        <v>0</v>
      </c>
      <c r="AS45" s="28">
        <f t="shared" si="16"/>
        <v>0</v>
      </c>
      <c r="AT45" s="28">
        <f t="shared" si="17"/>
        <v>0</v>
      </c>
      <c r="AU45" s="7">
        <f t="shared" si="18"/>
        <v>0</v>
      </c>
      <c r="AX45">
        <f t="shared" si="19"/>
        <v>0</v>
      </c>
      <c r="AY45">
        <f t="shared" si="20"/>
        <v>0</v>
      </c>
      <c r="AZ45">
        <f t="shared" si="21"/>
        <v>0</v>
      </c>
      <c r="BA45">
        <f t="shared" si="22"/>
        <v>0</v>
      </c>
      <c r="BB45">
        <f t="shared" si="23"/>
        <v>0</v>
      </c>
      <c r="BC45">
        <f t="shared" si="24"/>
        <v>0</v>
      </c>
      <c r="BE45" s="37">
        <f t="shared" si="25"/>
        <v>0</v>
      </c>
      <c r="BF45" s="37">
        <f t="shared" si="26"/>
        <v>0</v>
      </c>
      <c r="BG45" s="37">
        <f t="shared" si="27"/>
        <v>0</v>
      </c>
      <c r="BH45" s="37">
        <f t="shared" si="28"/>
        <v>0</v>
      </c>
      <c r="BI45" s="37">
        <f t="shared" si="29"/>
        <v>0</v>
      </c>
      <c r="BJ45" s="37">
        <f t="shared" si="30"/>
        <v>0</v>
      </c>
    </row>
    <row r="46" spans="1:62" x14ac:dyDescent="0.2">
      <c r="A46">
        <v>12</v>
      </c>
      <c r="C46" s="7">
        <f t="shared" si="31"/>
        <v>499935.21101166843</v>
      </c>
      <c r="D46" s="7">
        <f t="shared" si="32"/>
        <v>107.40979773754847</v>
      </c>
      <c r="E46" s="7">
        <f t="shared" si="33"/>
        <v>495.16162706228693</v>
      </c>
      <c r="F46" s="7">
        <f t="shared" si="34"/>
        <v>470.41683169022929</v>
      </c>
      <c r="G46" s="7">
        <f t="shared" si="35"/>
        <v>11273.630203254275</v>
      </c>
      <c r="J46" s="9">
        <f t="array" ref="J46:N46">TRANSPOSE($H$25:$H$29)*C46:G46</f>
        <v>19.58822036270082</v>
      </c>
      <c r="K46" s="9">
        <v>0</v>
      </c>
      <c r="L46" s="9">
        <v>0</v>
      </c>
      <c r="M46" s="9">
        <v>0</v>
      </c>
      <c r="N46" s="9">
        <v>0</v>
      </c>
      <c r="O46" s="9">
        <f t="array" ref="O46">SUMPRODUCT($C46:$G46,TRANSPOSE(C$25:C$29))</f>
        <v>0</v>
      </c>
      <c r="P46" s="9">
        <f t="array" ref="P46">SUMPRODUCT($C46:$G46,TRANSPOSE(D$25:D$29))</f>
        <v>4.7841497865773883</v>
      </c>
      <c r="Q46" s="9">
        <f t="array" ref="Q46">SUMPRODUCT($C46:$G46,TRANSPOSE(E$25:E$29))</f>
        <v>4.926563368077514</v>
      </c>
      <c r="R46" s="9">
        <f t="array" ref="R46">SUMPRODUCT($C46:$G46,TRANSPOSE(F$25:F$29))</f>
        <v>4.902536726812186</v>
      </c>
      <c r="S46" s="9">
        <f t="array" ref="S46">SUMPRODUCT($C46:$G46,TRANSPOSE(G$25:G$29))</f>
        <v>4.9749704812337283</v>
      </c>
      <c r="T46" s="21">
        <f t="shared" si="1"/>
        <v>0</v>
      </c>
      <c r="U46" s="21">
        <f t="shared" si="2"/>
        <v>0</v>
      </c>
      <c r="V46" s="21">
        <f t="shared" si="3"/>
        <v>0</v>
      </c>
      <c r="W46" s="21">
        <f t="shared" si="4"/>
        <v>0</v>
      </c>
      <c r="X46" s="21">
        <f t="shared" si="5"/>
        <v>0</v>
      </c>
      <c r="Z46" s="28">
        <f t="shared" si="36"/>
        <v>0</v>
      </c>
      <c r="AA46" s="28">
        <f t="shared" si="37"/>
        <v>4.4541092966837774E-2</v>
      </c>
      <c r="AB46" s="28">
        <f t="shared" si="38"/>
        <v>9.949404596042731E-3</v>
      </c>
      <c r="AC46" s="28">
        <f t="shared" si="39"/>
        <v>1.042168646303991E-2</v>
      </c>
      <c r="AD46" s="28">
        <f t="shared" si="40"/>
        <v>4.4129267960178796E-4</v>
      </c>
      <c r="AE46">
        <v>0.1</v>
      </c>
      <c r="AG46">
        <f t="shared" si="6"/>
        <v>0</v>
      </c>
      <c r="AH46">
        <f t="shared" si="7"/>
        <v>0</v>
      </c>
      <c r="AI46">
        <f t="shared" si="8"/>
        <v>0</v>
      </c>
      <c r="AJ46">
        <f t="shared" si="9"/>
        <v>0</v>
      </c>
      <c r="AK46">
        <f t="shared" si="10"/>
        <v>0</v>
      </c>
      <c r="AL46">
        <f t="shared" si="11"/>
        <v>0</v>
      </c>
      <c r="AM46">
        <f t="shared" si="12"/>
        <v>0</v>
      </c>
      <c r="AP46" s="28">
        <f t="shared" si="13"/>
        <v>0</v>
      </c>
      <c r="AQ46" s="28">
        <f t="shared" si="14"/>
        <v>0</v>
      </c>
      <c r="AR46" s="28">
        <f t="shared" si="15"/>
        <v>0</v>
      </c>
      <c r="AS46" s="28">
        <f t="shared" si="16"/>
        <v>0</v>
      </c>
      <c r="AT46" s="28">
        <f t="shared" si="17"/>
        <v>0</v>
      </c>
      <c r="AU46" s="7">
        <f t="shared" si="18"/>
        <v>0</v>
      </c>
      <c r="AX46">
        <f t="shared" si="19"/>
        <v>0</v>
      </c>
      <c r="AY46">
        <f t="shared" si="20"/>
        <v>0</v>
      </c>
      <c r="AZ46">
        <f t="shared" si="21"/>
        <v>0</v>
      </c>
      <c r="BA46">
        <f t="shared" si="22"/>
        <v>0</v>
      </c>
      <c r="BB46">
        <f t="shared" si="23"/>
        <v>0</v>
      </c>
      <c r="BC46">
        <f t="shared" si="24"/>
        <v>0</v>
      </c>
      <c r="BE46" s="37">
        <f t="shared" si="25"/>
        <v>0</v>
      </c>
      <c r="BF46" s="37">
        <f t="shared" si="26"/>
        <v>0</v>
      </c>
      <c r="BG46" s="37">
        <f t="shared" si="27"/>
        <v>0</v>
      </c>
      <c r="BH46" s="37">
        <f t="shared" si="28"/>
        <v>0</v>
      </c>
      <c r="BI46" s="37">
        <f t="shared" si="29"/>
        <v>0</v>
      </c>
      <c r="BJ46" s="37">
        <f t="shared" si="30"/>
        <v>0</v>
      </c>
    </row>
    <row r="47" spans="1:62" x14ac:dyDescent="0.2">
      <c r="A47">
        <v>13</v>
      </c>
      <c r="C47" s="7">
        <f t="shared" si="31"/>
        <v>499935.21097125404</v>
      </c>
      <c r="D47" s="7">
        <f t="shared" si="32"/>
        <v>112.19394752412586</v>
      </c>
      <c r="E47" s="7">
        <f t="shared" si="33"/>
        <v>495.16360547867572</v>
      </c>
      <c r="F47" s="7">
        <f t="shared" si="34"/>
        <v>473.20430071511453</v>
      </c>
      <c r="G47" s="7">
        <f t="shared" si="35"/>
        <v>11273.630305636603</v>
      </c>
      <c r="J47" s="9">
        <f t="array" ref="J47:N47">TRANSPOSE($H$25:$H$29)*C47:G47</f>
        <v>19.588220361117322</v>
      </c>
      <c r="K47" s="9">
        <v>0</v>
      </c>
      <c r="L47" s="9">
        <v>0</v>
      </c>
      <c r="M47" s="9">
        <v>0</v>
      </c>
      <c r="N47" s="9">
        <v>0</v>
      </c>
      <c r="O47" s="9">
        <f t="array" ref="O47">SUMPRODUCT($C47:$G47,TRANSPOSE(C$25:C$29))</f>
        <v>0</v>
      </c>
      <c r="P47" s="9">
        <f t="array" ref="P47">SUMPRODUCT($C47:$G47,TRANSPOSE(D$25:D$29))</f>
        <v>4.7841497861906408</v>
      </c>
      <c r="Q47" s="9">
        <f t="array" ref="Q47">SUMPRODUCT($C47:$G47,TRANSPOSE(E$25:E$29))</f>
        <v>4.9265633676792548</v>
      </c>
      <c r="R47" s="9">
        <f t="array" ref="R47">SUMPRODUCT($C47:$G47,TRANSPOSE(F$25:F$29))</f>
        <v>4.9025367264158684</v>
      </c>
      <c r="S47" s="9">
        <f t="array" ref="S47">SUMPRODUCT($C47:$G47,TRANSPOSE(G$25:G$29))</f>
        <v>4.9749704808315558</v>
      </c>
      <c r="T47" s="21">
        <f t="shared" si="1"/>
        <v>0</v>
      </c>
      <c r="U47" s="21">
        <f t="shared" si="2"/>
        <v>0</v>
      </c>
      <c r="V47" s="21">
        <f t="shared" si="3"/>
        <v>0</v>
      </c>
      <c r="W47" s="21">
        <f t="shared" si="4"/>
        <v>0</v>
      </c>
      <c r="X47" s="21">
        <f t="shared" si="5"/>
        <v>0</v>
      </c>
      <c r="Z47" s="28">
        <f t="shared" si="36"/>
        <v>0</v>
      </c>
      <c r="AA47" s="28">
        <f t="shared" si="37"/>
        <v>4.2641781413047003E-2</v>
      </c>
      <c r="AB47" s="28">
        <f t="shared" si="38"/>
        <v>9.9493648425892194E-3</v>
      </c>
      <c r="AC47" s="28">
        <f t="shared" si="39"/>
        <v>1.0360296216680765E-2</v>
      </c>
      <c r="AD47" s="28">
        <f t="shared" si="40"/>
        <v>4.4129267555848131E-4</v>
      </c>
      <c r="AE47">
        <v>0.1</v>
      </c>
      <c r="AG47">
        <f t="shared" si="6"/>
        <v>0</v>
      </c>
      <c r="AH47">
        <f t="shared" si="7"/>
        <v>0</v>
      </c>
      <c r="AI47">
        <f t="shared" si="8"/>
        <v>0</v>
      </c>
      <c r="AJ47">
        <f t="shared" si="9"/>
        <v>0</v>
      </c>
      <c r="AK47">
        <f t="shared" si="10"/>
        <v>0</v>
      </c>
      <c r="AL47">
        <f t="shared" si="11"/>
        <v>0</v>
      </c>
      <c r="AM47">
        <f t="shared" si="12"/>
        <v>0</v>
      </c>
      <c r="AP47" s="28">
        <f t="shared" si="13"/>
        <v>0</v>
      </c>
      <c r="AQ47" s="28">
        <f t="shared" si="14"/>
        <v>0</v>
      </c>
      <c r="AR47" s="28">
        <f t="shared" si="15"/>
        <v>0</v>
      </c>
      <c r="AS47" s="28">
        <f t="shared" si="16"/>
        <v>0</v>
      </c>
      <c r="AT47" s="28">
        <f t="shared" si="17"/>
        <v>0</v>
      </c>
      <c r="AU47" s="7">
        <f t="shared" si="18"/>
        <v>0</v>
      </c>
      <c r="AX47">
        <f t="shared" si="19"/>
        <v>0</v>
      </c>
      <c r="AY47">
        <f t="shared" si="20"/>
        <v>0</v>
      </c>
      <c r="AZ47">
        <f t="shared" si="21"/>
        <v>0</v>
      </c>
      <c r="BA47">
        <f t="shared" si="22"/>
        <v>0</v>
      </c>
      <c r="BB47">
        <f t="shared" si="23"/>
        <v>0</v>
      </c>
      <c r="BC47">
        <f t="shared" si="24"/>
        <v>0</v>
      </c>
      <c r="BE47" s="37">
        <f t="shared" si="25"/>
        <v>0</v>
      </c>
      <c r="BF47" s="37">
        <f t="shared" si="26"/>
        <v>0</v>
      </c>
      <c r="BG47" s="37">
        <f t="shared" si="27"/>
        <v>0</v>
      </c>
      <c r="BH47" s="37">
        <f t="shared" si="28"/>
        <v>0</v>
      </c>
      <c r="BI47" s="37">
        <f t="shared" si="29"/>
        <v>0</v>
      </c>
      <c r="BJ47" s="37">
        <f t="shared" si="30"/>
        <v>0</v>
      </c>
    </row>
    <row r="48" spans="1:62" x14ac:dyDescent="0.2">
      <c r="A48">
        <v>14</v>
      </c>
      <c r="C48" s="7">
        <f t="shared" si="31"/>
        <v>499935.21094305842</v>
      </c>
      <c r="D48" s="7">
        <f t="shared" si="32"/>
        <v>116.9780973103165</v>
      </c>
      <c r="E48" s="7">
        <f t="shared" si="33"/>
        <v>495.16534848406195</v>
      </c>
      <c r="F48" s="7">
        <f t="shared" si="34"/>
        <v>475.68875980595476</v>
      </c>
      <c r="G48" s="7">
        <f t="shared" si="35"/>
        <v>11273.630386418792</v>
      </c>
      <c r="J48" s="9">
        <f t="array" ref="J48:N48">TRANSPOSE($H$25:$H$29)*C48:G48</f>
        <v>19.588220360012574</v>
      </c>
      <c r="K48" s="9">
        <v>0</v>
      </c>
      <c r="L48" s="9">
        <v>0</v>
      </c>
      <c r="M48" s="9">
        <v>0</v>
      </c>
      <c r="N48" s="9">
        <v>0</v>
      </c>
      <c r="O48" s="9">
        <f t="array" ref="O48">SUMPRODUCT($C48:$G48,TRANSPOSE(C$25:C$29))</f>
        <v>0</v>
      </c>
      <c r="P48" s="9">
        <f t="array" ref="P48">SUMPRODUCT($C48:$G48,TRANSPOSE(D$25:D$29))</f>
        <v>4.784149785920822</v>
      </c>
      <c r="Q48" s="9">
        <f t="array" ref="Q48">SUMPRODUCT($C48:$G48,TRANSPOSE(E$25:E$29))</f>
        <v>4.9265633674014033</v>
      </c>
      <c r="R48" s="9">
        <f t="array" ref="R48">SUMPRODUCT($C48:$G48,TRANSPOSE(F$25:F$29))</f>
        <v>4.9025367261393722</v>
      </c>
      <c r="S48" s="9">
        <f t="array" ref="S48">SUMPRODUCT($C48:$G48,TRANSPOSE(G$25:G$29))</f>
        <v>4.9749704805509749</v>
      </c>
      <c r="T48" s="21">
        <f t="shared" si="1"/>
        <v>0</v>
      </c>
      <c r="U48" s="21">
        <f t="shared" si="2"/>
        <v>0</v>
      </c>
      <c r="V48" s="21">
        <f t="shared" si="3"/>
        <v>0</v>
      </c>
      <c r="W48" s="21">
        <f t="shared" si="4"/>
        <v>0</v>
      </c>
      <c r="X48" s="21">
        <f t="shared" si="5"/>
        <v>0</v>
      </c>
      <c r="Z48" s="28">
        <f t="shared" si="36"/>
        <v>0</v>
      </c>
      <c r="AA48" s="28">
        <f t="shared" si="37"/>
        <v>4.0897825284587692E-2</v>
      </c>
      <c r="AB48" s="28">
        <f t="shared" si="38"/>
        <v>9.9493298197944804E-3</v>
      </c>
      <c r="AC48" s="28">
        <f t="shared" si="39"/>
        <v>1.0306185767641932E-2</v>
      </c>
      <c r="AD48" s="28">
        <f t="shared" si="40"/>
        <v>4.4129267237147163E-4</v>
      </c>
      <c r="AE48">
        <v>0.1</v>
      </c>
      <c r="AG48">
        <f t="shared" si="6"/>
        <v>0</v>
      </c>
      <c r="AH48">
        <f t="shared" si="7"/>
        <v>0</v>
      </c>
      <c r="AI48">
        <f t="shared" si="8"/>
        <v>0</v>
      </c>
      <c r="AJ48">
        <f t="shared" si="9"/>
        <v>0</v>
      </c>
      <c r="AK48">
        <f t="shared" si="10"/>
        <v>0</v>
      </c>
      <c r="AL48">
        <f t="shared" si="11"/>
        <v>0</v>
      </c>
      <c r="AM48">
        <f t="shared" si="12"/>
        <v>0</v>
      </c>
      <c r="AP48" s="28">
        <f t="shared" si="13"/>
        <v>0</v>
      </c>
      <c r="AQ48" s="28">
        <f t="shared" si="14"/>
        <v>0</v>
      </c>
      <c r="AR48" s="28">
        <f t="shared" si="15"/>
        <v>0</v>
      </c>
      <c r="AS48" s="28">
        <f t="shared" si="16"/>
        <v>0</v>
      </c>
      <c r="AT48" s="28">
        <f t="shared" si="17"/>
        <v>0</v>
      </c>
      <c r="AU48" s="7">
        <f t="shared" si="18"/>
        <v>0</v>
      </c>
      <c r="AX48">
        <f t="shared" si="19"/>
        <v>0</v>
      </c>
      <c r="AY48">
        <f t="shared" si="20"/>
        <v>0</v>
      </c>
      <c r="AZ48">
        <f t="shared" si="21"/>
        <v>0</v>
      </c>
      <c r="BA48">
        <f t="shared" si="22"/>
        <v>0</v>
      </c>
      <c r="BB48">
        <f t="shared" si="23"/>
        <v>0</v>
      </c>
      <c r="BC48">
        <f t="shared" si="24"/>
        <v>0</v>
      </c>
      <c r="BE48" s="37">
        <f t="shared" si="25"/>
        <v>0</v>
      </c>
      <c r="BF48" s="37">
        <f t="shared" si="26"/>
        <v>0</v>
      </c>
      <c r="BG48" s="37">
        <f t="shared" si="27"/>
        <v>0</v>
      </c>
      <c r="BH48" s="37">
        <f t="shared" si="28"/>
        <v>0</v>
      </c>
      <c r="BI48" s="37">
        <f t="shared" si="29"/>
        <v>0</v>
      </c>
      <c r="BJ48" s="37">
        <f t="shared" si="30"/>
        <v>0</v>
      </c>
    </row>
    <row r="49" spans="1:62" x14ac:dyDescent="0.2">
      <c r="A49">
        <v>15</v>
      </c>
      <c r="C49" s="7">
        <f t="shared" si="31"/>
        <v>499935.21092338744</v>
      </c>
      <c r="D49" s="7">
        <f t="shared" si="32"/>
        <v>121.76224709623732</v>
      </c>
      <c r="E49" s="7">
        <f t="shared" si="33"/>
        <v>495.16688408855447</v>
      </c>
      <c r="F49" s="7">
        <f t="shared" si="34"/>
        <v>477.9002630598618</v>
      </c>
      <c r="G49" s="7">
        <f t="shared" si="35"/>
        <v>11273.630450157973</v>
      </c>
      <c r="J49" s="9">
        <f t="array" ref="J49:N49">TRANSPOSE($H$25:$H$29)*C49:G49</f>
        <v>19.588220359241834</v>
      </c>
      <c r="K49" s="9">
        <v>0</v>
      </c>
      <c r="L49" s="9">
        <v>0</v>
      </c>
      <c r="M49" s="9">
        <v>0</v>
      </c>
      <c r="N49" s="9">
        <v>0</v>
      </c>
      <c r="O49" s="9">
        <f t="array" ref="O49">SUMPRODUCT($C49:$G49,TRANSPOSE(C$25:C$29))</f>
        <v>0</v>
      </c>
      <c r="P49" s="9">
        <f t="array" ref="P49">SUMPRODUCT($C49:$G49,TRANSPOSE(D$25:D$29))</f>
        <v>4.7841497857325797</v>
      </c>
      <c r="Q49" s="9">
        <f t="array" ref="Q49">SUMPRODUCT($C49:$G49,TRANSPOSE(E$25:E$29))</f>
        <v>4.9265633672075575</v>
      </c>
      <c r="R49" s="9">
        <f t="array" ref="R49">SUMPRODUCT($C49:$G49,TRANSPOSE(F$25:F$29))</f>
        <v>4.9025367259464714</v>
      </c>
      <c r="S49" s="9">
        <f t="array" ref="S49">SUMPRODUCT($C49:$G49,TRANSPOSE(G$25:G$29))</f>
        <v>4.9749704803552239</v>
      </c>
      <c r="T49" s="21">
        <f t="shared" si="1"/>
        <v>0</v>
      </c>
      <c r="U49" s="21">
        <f t="shared" si="2"/>
        <v>0</v>
      </c>
      <c r="V49" s="21">
        <f t="shared" si="3"/>
        <v>0</v>
      </c>
      <c r="W49" s="21">
        <f t="shared" si="4"/>
        <v>0</v>
      </c>
      <c r="X49" s="21">
        <f t="shared" si="5"/>
        <v>0</v>
      </c>
      <c r="Z49" s="28">
        <f t="shared" si="36"/>
        <v>0</v>
      </c>
      <c r="AA49" s="28">
        <f t="shared" si="37"/>
        <v>3.9290912411885169E-2</v>
      </c>
      <c r="AB49" s="28">
        <f t="shared" si="38"/>
        <v>9.9492989646829903E-3</v>
      </c>
      <c r="AC49" s="28">
        <f t="shared" si="39"/>
        <v>1.0258493465889513E-2</v>
      </c>
      <c r="AD49" s="28">
        <f t="shared" si="40"/>
        <v>4.412926698591146E-4</v>
      </c>
      <c r="AE49">
        <v>0.1</v>
      </c>
      <c r="AG49">
        <f t="shared" si="6"/>
        <v>0</v>
      </c>
      <c r="AH49">
        <f t="shared" si="7"/>
        <v>0</v>
      </c>
      <c r="AI49">
        <f t="shared" si="8"/>
        <v>0</v>
      </c>
      <c r="AJ49">
        <f t="shared" si="9"/>
        <v>0</v>
      </c>
      <c r="AK49">
        <f t="shared" si="10"/>
        <v>0</v>
      </c>
      <c r="AL49">
        <f t="shared" si="11"/>
        <v>0</v>
      </c>
      <c r="AM49">
        <f t="shared" si="12"/>
        <v>0</v>
      </c>
      <c r="AP49" s="28">
        <f t="shared" si="13"/>
        <v>0</v>
      </c>
      <c r="AQ49" s="28">
        <f t="shared" si="14"/>
        <v>0</v>
      </c>
      <c r="AR49" s="28">
        <f t="shared" si="15"/>
        <v>0</v>
      </c>
      <c r="AS49" s="28">
        <f t="shared" si="16"/>
        <v>0</v>
      </c>
      <c r="AT49" s="28">
        <f t="shared" si="17"/>
        <v>0</v>
      </c>
      <c r="AU49" s="7">
        <f t="shared" si="18"/>
        <v>0</v>
      </c>
      <c r="AX49">
        <f t="shared" si="19"/>
        <v>0</v>
      </c>
      <c r="AY49">
        <f t="shared" si="20"/>
        <v>0</v>
      </c>
      <c r="AZ49">
        <f t="shared" si="21"/>
        <v>0</v>
      </c>
      <c r="BA49">
        <f t="shared" si="22"/>
        <v>0</v>
      </c>
      <c r="BB49">
        <f t="shared" si="23"/>
        <v>0</v>
      </c>
      <c r="BC49">
        <f t="shared" si="24"/>
        <v>0</v>
      </c>
      <c r="BE49" s="37">
        <f t="shared" si="25"/>
        <v>0</v>
      </c>
      <c r="BF49" s="37">
        <f t="shared" si="26"/>
        <v>0</v>
      </c>
      <c r="BG49" s="37">
        <f t="shared" si="27"/>
        <v>0</v>
      </c>
      <c r="BH49" s="37">
        <f t="shared" si="28"/>
        <v>0</v>
      </c>
      <c r="BI49" s="37">
        <f t="shared" si="29"/>
        <v>0</v>
      </c>
      <c r="BJ49" s="37">
        <f t="shared" si="30"/>
        <v>0</v>
      </c>
    </row>
    <row r="50" spans="1:62" x14ac:dyDescent="0.2">
      <c r="A50">
        <v>16</v>
      </c>
      <c r="C50" s="7">
        <f t="shared" si="31"/>
        <v>499935.21090966376</v>
      </c>
      <c r="D50" s="7">
        <f t="shared" si="32"/>
        <v>126.5463968819699</v>
      </c>
      <c r="E50" s="7">
        <f t="shared" si="33"/>
        <v>495.16823696980913</v>
      </c>
      <c r="F50" s="7">
        <f t="shared" si="34"/>
        <v>479.8665118558547</v>
      </c>
      <c r="G50" s="7">
        <f t="shared" si="35"/>
        <v>11273.630500449817</v>
      </c>
      <c r="J50" s="9">
        <f t="array" ref="J50:N50">TRANSPOSE($H$25:$H$29)*C50:G50</f>
        <v>19.58822035870412</v>
      </c>
      <c r="K50" s="9">
        <v>0</v>
      </c>
      <c r="L50" s="9">
        <v>0</v>
      </c>
      <c r="M50" s="9">
        <v>0</v>
      </c>
      <c r="N50" s="9">
        <v>0</v>
      </c>
      <c r="O50" s="9">
        <f t="array" ref="O50">SUMPRODUCT($C50:$G50,TRANSPOSE(C$25:C$29))</f>
        <v>0</v>
      </c>
      <c r="P50" s="9">
        <f t="array" ref="P50">SUMPRODUCT($C50:$G50,TRANSPOSE(D$25:D$29))</f>
        <v>4.7841497856012509</v>
      </c>
      <c r="Q50" s="9">
        <f t="array" ref="Q50">SUMPRODUCT($C50:$G50,TRANSPOSE(E$25:E$29))</f>
        <v>4.926563367072319</v>
      </c>
      <c r="R50" s="9">
        <f t="array" ref="R50">SUMPRODUCT($C50:$G50,TRANSPOSE(F$25:F$29))</f>
        <v>4.9025367258118928</v>
      </c>
      <c r="S50" s="9">
        <f t="array" ref="S50">SUMPRODUCT($C50:$G50,TRANSPOSE(G$25:G$29))</f>
        <v>4.9749704802186567</v>
      </c>
      <c r="T50" s="21">
        <f t="shared" si="1"/>
        <v>0</v>
      </c>
      <c r="U50" s="21">
        <f t="shared" si="2"/>
        <v>0</v>
      </c>
      <c r="V50" s="21">
        <f t="shared" si="3"/>
        <v>0</v>
      </c>
      <c r="W50" s="21">
        <f t="shared" si="4"/>
        <v>0</v>
      </c>
      <c r="X50" s="21">
        <f t="shared" si="5"/>
        <v>0</v>
      </c>
      <c r="Z50" s="28">
        <f t="shared" si="36"/>
        <v>0</v>
      </c>
      <c r="AA50" s="28">
        <f t="shared" si="37"/>
        <v>3.7805499828362857E-2</v>
      </c>
      <c r="AB50" s="28">
        <f t="shared" si="38"/>
        <v>9.9492717812849057E-3</v>
      </c>
      <c r="AC50" s="28">
        <f t="shared" si="39"/>
        <v>1.0216459379196161E-2</v>
      </c>
      <c r="AD50" s="28">
        <f t="shared" si="40"/>
        <v>4.4129266787838717E-4</v>
      </c>
      <c r="AE50">
        <v>0.1</v>
      </c>
      <c r="AG50">
        <f t="shared" si="6"/>
        <v>0</v>
      </c>
      <c r="AH50">
        <f t="shared" si="7"/>
        <v>0</v>
      </c>
      <c r="AI50">
        <f t="shared" si="8"/>
        <v>0</v>
      </c>
      <c r="AJ50">
        <f t="shared" si="9"/>
        <v>0</v>
      </c>
      <c r="AK50">
        <f t="shared" si="10"/>
        <v>0</v>
      </c>
      <c r="AL50">
        <f t="shared" si="11"/>
        <v>0</v>
      </c>
      <c r="AM50">
        <f t="shared" si="12"/>
        <v>0</v>
      </c>
      <c r="AP50" s="28">
        <f t="shared" si="13"/>
        <v>0</v>
      </c>
      <c r="AQ50" s="28">
        <f t="shared" si="14"/>
        <v>0</v>
      </c>
      <c r="AR50" s="28">
        <f t="shared" si="15"/>
        <v>0</v>
      </c>
      <c r="AS50" s="28">
        <f t="shared" si="16"/>
        <v>0</v>
      </c>
      <c r="AT50" s="28">
        <f t="shared" si="17"/>
        <v>0</v>
      </c>
      <c r="AU50" s="7">
        <f t="shared" si="18"/>
        <v>0</v>
      </c>
      <c r="AX50">
        <f t="shared" si="19"/>
        <v>0</v>
      </c>
      <c r="AY50">
        <f t="shared" si="20"/>
        <v>0</v>
      </c>
      <c r="AZ50">
        <f t="shared" si="21"/>
        <v>0</v>
      </c>
      <c r="BA50">
        <f t="shared" si="22"/>
        <v>0</v>
      </c>
      <c r="BB50">
        <f t="shared" si="23"/>
        <v>0</v>
      </c>
      <c r="BC50">
        <f t="shared" si="24"/>
        <v>0</v>
      </c>
      <c r="BE50" s="37">
        <f t="shared" si="25"/>
        <v>0</v>
      </c>
      <c r="BF50" s="37">
        <f t="shared" si="26"/>
        <v>0</v>
      </c>
      <c r="BG50" s="37">
        <f t="shared" si="27"/>
        <v>0</v>
      </c>
      <c r="BH50" s="37">
        <f t="shared" si="28"/>
        <v>0</v>
      </c>
      <c r="BI50" s="37">
        <f t="shared" si="29"/>
        <v>0</v>
      </c>
      <c r="BJ50" s="37">
        <f t="shared" si="30"/>
        <v>0</v>
      </c>
    </row>
    <row r="51" spans="1:62" x14ac:dyDescent="0.2">
      <c r="A51">
        <v>17</v>
      </c>
      <c r="C51" s="7">
        <f t="shared" si="31"/>
        <v>499935.21090008924</v>
      </c>
      <c r="D51" s="7">
        <f t="shared" si="32"/>
        <v>131.33054666757116</v>
      </c>
      <c r="E51" s="7">
        <f t="shared" si="33"/>
        <v>495.16942886943644</v>
      </c>
      <c r="F51" s="7">
        <f t="shared" si="34"/>
        <v>481.61289579257971</v>
      </c>
      <c r="G51" s="7">
        <f t="shared" si="35"/>
        <v>11273.630540131386</v>
      </c>
      <c r="J51" s="9">
        <f t="array" ref="J51:N51">TRANSPOSE($H$25:$H$29)*C51:G51</f>
        <v>19.588220358328975</v>
      </c>
      <c r="K51" s="9">
        <v>0</v>
      </c>
      <c r="L51" s="9">
        <v>0</v>
      </c>
      <c r="M51" s="9">
        <v>0</v>
      </c>
      <c r="N51" s="9">
        <v>0</v>
      </c>
      <c r="O51" s="9">
        <f t="array" ref="O51">SUMPRODUCT($C51:$G51,TRANSPOSE(C$25:C$29))</f>
        <v>0</v>
      </c>
      <c r="P51" s="9">
        <f t="array" ref="P51">SUMPRODUCT($C51:$G51,TRANSPOSE(D$25:D$29))</f>
        <v>4.7841497855096264</v>
      </c>
      <c r="Q51" s="9">
        <f t="array" ref="Q51">SUMPRODUCT($C51:$G51,TRANSPOSE(E$25:E$29))</f>
        <v>4.9265633669779678</v>
      </c>
      <c r="R51" s="9">
        <f t="array" ref="R51">SUMPRODUCT($C51:$G51,TRANSPOSE(F$25:F$29))</f>
        <v>4.9025367257180017</v>
      </c>
      <c r="S51" s="9">
        <f t="array" ref="S51">SUMPRODUCT($C51:$G51,TRANSPOSE(G$25:G$29))</f>
        <v>4.9749704801233783</v>
      </c>
      <c r="T51" s="21">
        <f t="shared" si="1"/>
        <v>0</v>
      </c>
      <c r="U51" s="21">
        <f t="shared" si="2"/>
        <v>0</v>
      </c>
      <c r="V51" s="21">
        <f t="shared" si="3"/>
        <v>0</v>
      </c>
      <c r="W51" s="21">
        <f t="shared" si="4"/>
        <v>0</v>
      </c>
      <c r="X51" s="21">
        <f t="shared" si="5"/>
        <v>0</v>
      </c>
      <c r="Z51" s="28">
        <f t="shared" si="36"/>
        <v>0</v>
      </c>
      <c r="AA51" s="28">
        <f t="shared" si="37"/>
        <v>3.6428309383493597E-2</v>
      </c>
      <c r="AB51" s="28">
        <f t="shared" si="38"/>
        <v>9.9492478326584591E-3</v>
      </c>
      <c r="AC51" s="28">
        <f t="shared" si="39"/>
        <v>1.017941331834565E-2</v>
      </c>
      <c r="AD51" s="28">
        <f t="shared" si="40"/>
        <v>4.4129266631664859E-4</v>
      </c>
      <c r="AE51">
        <v>0.1</v>
      </c>
      <c r="AG51">
        <f t="shared" si="6"/>
        <v>0</v>
      </c>
      <c r="AH51">
        <f t="shared" si="7"/>
        <v>0</v>
      </c>
      <c r="AI51">
        <f t="shared" si="8"/>
        <v>0</v>
      </c>
      <c r="AJ51">
        <f t="shared" si="9"/>
        <v>0</v>
      </c>
      <c r="AK51">
        <f t="shared" si="10"/>
        <v>0</v>
      </c>
      <c r="AL51">
        <f t="shared" si="11"/>
        <v>0</v>
      </c>
      <c r="AM51">
        <f t="shared" si="12"/>
        <v>0</v>
      </c>
      <c r="AP51" s="28">
        <f t="shared" si="13"/>
        <v>0</v>
      </c>
      <c r="AQ51" s="28">
        <f t="shared" si="14"/>
        <v>0</v>
      </c>
      <c r="AR51" s="28">
        <f t="shared" si="15"/>
        <v>0</v>
      </c>
      <c r="AS51" s="28">
        <f t="shared" si="16"/>
        <v>0</v>
      </c>
      <c r="AT51" s="28">
        <f t="shared" si="17"/>
        <v>0</v>
      </c>
      <c r="AU51" s="7">
        <f t="shared" si="18"/>
        <v>0</v>
      </c>
      <c r="AX51">
        <f t="shared" si="19"/>
        <v>0</v>
      </c>
      <c r="AY51">
        <f t="shared" si="20"/>
        <v>0</v>
      </c>
      <c r="AZ51">
        <f t="shared" si="21"/>
        <v>0</v>
      </c>
      <c r="BA51">
        <f t="shared" si="22"/>
        <v>0</v>
      </c>
      <c r="BB51">
        <f t="shared" si="23"/>
        <v>0</v>
      </c>
      <c r="BC51">
        <f t="shared" si="24"/>
        <v>0</v>
      </c>
      <c r="BE51" s="37">
        <f t="shared" si="25"/>
        <v>0</v>
      </c>
      <c r="BF51" s="37">
        <f t="shared" si="26"/>
        <v>0</v>
      </c>
      <c r="BG51" s="37">
        <f t="shared" si="27"/>
        <v>0</v>
      </c>
      <c r="BH51" s="37">
        <f t="shared" si="28"/>
        <v>0</v>
      </c>
      <c r="BI51" s="37">
        <f t="shared" si="29"/>
        <v>0</v>
      </c>
      <c r="BJ51" s="37">
        <f t="shared" si="30"/>
        <v>0</v>
      </c>
    </row>
    <row r="52" spans="1:62" x14ac:dyDescent="0.2">
      <c r="A52">
        <v>18</v>
      </c>
      <c r="C52" s="7">
        <f t="shared" si="31"/>
        <v>499935.21089340944</v>
      </c>
      <c r="D52" s="7">
        <f t="shared" si="32"/>
        <v>136.1146964530808</v>
      </c>
      <c r="E52" s="7">
        <f t="shared" si="33"/>
        <v>495.17047894226914</v>
      </c>
      <c r="F52" s="7">
        <f t="shared" si="34"/>
        <v>483.16257221336957</v>
      </c>
      <c r="G52" s="7">
        <f t="shared" si="35"/>
        <v>11273.630571441185</v>
      </c>
      <c r="J52" s="9">
        <f t="array" ref="J52:N52">TRANSPOSE($H$25:$H$29)*C52:G52</f>
        <v>19.58822035806725</v>
      </c>
      <c r="K52" s="9">
        <v>0</v>
      </c>
      <c r="L52" s="9">
        <v>0</v>
      </c>
      <c r="M52" s="9">
        <v>0</v>
      </c>
      <c r="N52" s="9">
        <v>0</v>
      </c>
      <c r="O52" s="9">
        <f t="array" ref="O52">SUMPRODUCT($C52:$G52,TRANSPOSE(C$25:C$29))</f>
        <v>0</v>
      </c>
      <c r="P52" s="9">
        <f t="array" ref="P52">SUMPRODUCT($C52:$G52,TRANSPOSE(D$25:D$29))</f>
        <v>4.7841497854457042</v>
      </c>
      <c r="Q52" s="9">
        <f t="array" ref="Q52">SUMPRODUCT($C52:$G52,TRANSPOSE(E$25:E$29))</f>
        <v>4.9265633669121422</v>
      </c>
      <c r="R52" s="9">
        <f t="array" ref="R52">SUMPRODUCT($C52:$G52,TRANSPOSE(F$25:F$29))</f>
        <v>4.9025367256524977</v>
      </c>
      <c r="S52" s="9">
        <f t="array" ref="S52">SUMPRODUCT($C52:$G52,TRANSPOSE(G$25:G$29))</f>
        <v>4.9749704800569061</v>
      </c>
      <c r="T52" s="21">
        <f t="shared" si="1"/>
        <v>0</v>
      </c>
      <c r="U52" s="21">
        <f t="shared" si="2"/>
        <v>0</v>
      </c>
      <c r="V52" s="21">
        <f t="shared" si="3"/>
        <v>0</v>
      </c>
      <c r="W52" s="21">
        <f t="shared" si="4"/>
        <v>0</v>
      </c>
      <c r="X52" s="21">
        <f t="shared" si="5"/>
        <v>0</v>
      </c>
      <c r="Z52" s="28">
        <f t="shared" si="36"/>
        <v>0</v>
      </c>
      <c r="AA52" s="28">
        <f t="shared" si="37"/>
        <v>3.5147929724802469E-2</v>
      </c>
      <c r="AB52" s="28">
        <f t="shared" si="38"/>
        <v>9.9492267338629446E-3</v>
      </c>
      <c r="AC52" s="28">
        <f t="shared" si="39"/>
        <v>1.014676427272493E-2</v>
      </c>
      <c r="AD52" s="28">
        <f t="shared" si="40"/>
        <v>4.4129266508516801E-4</v>
      </c>
      <c r="AE52">
        <v>0.1</v>
      </c>
      <c r="AG52">
        <f t="shared" si="6"/>
        <v>0</v>
      </c>
      <c r="AH52">
        <f t="shared" si="7"/>
        <v>0</v>
      </c>
      <c r="AI52">
        <f t="shared" si="8"/>
        <v>0</v>
      </c>
      <c r="AJ52">
        <f t="shared" si="9"/>
        <v>0</v>
      </c>
      <c r="AK52">
        <f t="shared" si="10"/>
        <v>0</v>
      </c>
      <c r="AL52">
        <f t="shared" si="11"/>
        <v>0</v>
      </c>
      <c r="AM52">
        <f t="shared" si="12"/>
        <v>0</v>
      </c>
      <c r="AP52" s="28">
        <f t="shared" si="13"/>
        <v>0</v>
      </c>
      <c r="AQ52" s="28">
        <f t="shared" si="14"/>
        <v>0</v>
      </c>
      <c r="AR52" s="28">
        <f t="shared" si="15"/>
        <v>0</v>
      </c>
      <c r="AS52" s="28">
        <f t="shared" si="16"/>
        <v>0</v>
      </c>
      <c r="AT52" s="28">
        <f t="shared" si="17"/>
        <v>0</v>
      </c>
      <c r="AU52" s="7">
        <f t="shared" si="18"/>
        <v>0</v>
      </c>
      <c r="AX52">
        <f t="shared" si="19"/>
        <v>0</v>
      </c>
      <c r="AY52">
        <f t="shared" si="20"/>
        <v>0</v>
      </c>
      <c r="AZ52">
        <f t="shared" si="21"/>
        <v>0</v>
      </c>
      <c r="BA52">
        <f t="shared" si="22"/>
        <v>0</v>
      </c>
      <c r="BB52">
        <f t="shared" si="23"/>
        <v>0</v>
      </c>
      <c r="BC52">
        <f t="shared" si="24"/>
        <v>0</v>
      </c>
      <c r="BE52" s="37">
        <f t="shared" si="25"/>
        <v>0</v>
      </c>
      <c r="BF52" s="37">
        <f t="shared" si="26"/>
        <v>0</v>
      </c>
      <c r="BG52" s="37">
        <f t="shared" si="27"/>
        <v>0</v>
      </c>
      <c r="BH52" s="37">
        <f t="shared" si="28"/>
        <v>0</v>
      </c>
      <c r="BI52" s="37">
        <f t="shared" si="29"/>
        <v>0</v>
      </c>
      <c r="BJ52" s="37">
        <f t="shared" si="30"/>
        <v>0</v>
      </c>
    </row>
    <row r="53" spans="1:62" x14ac:dyDescent="0.2">
      <c r="A53">
        <v>19</v>
      </c>
      <c r="C53" s="7">
        <f t="shared" si="31"/>
        <v>499935.21088874922</v>
      </c>
      <c r="D53" s="7">
        <f t="shared" si="32"/>
        <v>140.89884623852649</v>
      </c>
      <c r="E53" s="7">
        <f t="shared" si="33"/>
        <v>495.17140406409271</v>
      </c>
      <c r="F53" s="7">
        <f t="shared" si="34"/>
        <v>484.53657283430618</v>
      </c>
      <c r="G53" s="7">
        <f t="shared" si="35"/>
        <v>11273.630596145447</v>
      </c>
      <c r="J53" s="9">
        <f t="array" ref="J53:N53">TRANSPOSE($H$25:$H$29)*C53:G53</f>
        <v>19.588220357884659</v>
      </c>
      <c r="K53" s="9">
        <v>0</v>
      </c>
      <c r="L53" s="9">
        <v>0</v>
      </c>
      <c r="M53" s="9">
        <v>0</v>
      </c>
      <c r="N53" s="9">
        <v>0</v>
      </c>
      <c r="O53" s="9">
        <f t="array" ref="O53">SUMPRODUCT($C53:$G53,TRANSPOSE(C$25:C$29))</f>
        <v>0</v>
      </c>
      <c r="P53" s="9">
        <f t="array" ref="P53">SUMPRODUCT($C53:$G53,TRANSPOSE(D$25:D$29))</f>
        <v>4.7841497854011079</v>
      </c>
      <c r="Q53" s="9">
        <f t="array" ref="Q53">SUMPRODUCT($C53:$G53,TRANSPOSE(E$25:E$29))</f>
        <v>4.926563366866219</v>
      </c>
      <c r="R53" s="9">
        <f t="array" ref="R53">SUMPRODUCT($C53:$G53,TRANSPOSE(F$25:F$29))</f>
        <v>4.9025367256067973</v>
      </c>
      <c r="S53" s="9">
        <f t="array" ref="S53">SUMPRODUCT($C53:$G53,TRANSPOSE(G$25:G$29))</f>
        <v>4.9749704800105308</v>
      </c>
      <c r="T53" s="21">
        <f t="shared" si="1"/>
        <v>0</v>
      </c>
      <c r="U53" s="21">
        <f t="shared" si="2"/>
        <v>0</v>
      </c>
      <c r="V53" s="21">
        <f t="shared" si="3"/>
        <v>0</v>
      </c>
      <c r="W53" s="21">
        <f t="shared" si="4"/>
        <v>0</v>
      </c>
      <c r="X53" s="21">
        <f t="shared" si="5"/>
        <v>0</v>
      </c>
      <c r="Z53" s="28">
        <f t="shared" si="36"/>
        <v>0</v>
      </c>
      <c r="AA53" s="28">
        <f t="shared" si="37"/>
        <v>3.3954499366886659E-2</v>
      </c>
      <c r="AB53" s="28">
        <f t="shared" si="38"/>
        <v>9.9492081457687471E-3</v>
      </c>
      <c r="AC53" s="28">
        <f t="shared" si="39"/>
        <v>1.0117991087709463E-2</v>
      </c>
      <c r="AD53" s="28">
        <f t="shared" si="40"/>
        <v>4.4129266411403588E-4</v>
      </c>
      <c r="AE53">
        <v>0.1</v>
      </c>
      <c r="AG53">
        <f t="shared" si="6"/>
        <v>0</v>
      </c>
      <c r="AH53">
        <f t="shared" si="7"/>
        <v>0</v>
      </c>
      <c r="AI53">
        <f t="shared" si="8"/>
        <v>0</v>
      </c>
      <c r="AJ53">
        <f t="shared" si="9"/>
        <v>0</v>
      </c>
      <c r="AK53">
        <f t="shared" si="10"/>
        <v>0</v>
      </c>
      <c r="AL53">
        <f t="shared" si="11"/>
        <v>0</v>
      </c>
      <c r="AM53">
        <f t="shared" si="12"/>
        <v>0</v>
      </c>
      <c r="AP53" s="28">
        <f t="shared" si="13"/>
        <v>0</v>
      </c>
      <c r="AQ53" s="28">
        <f t="shared" si="14"/>
        <v>0</v>
      </c>
      <c r="AR53" s="28">
        <f t="shared" si="15"/>
        <v>0</v>
      </c>
      <c r="AS53" s="28">
        <f t="shared" si="16"/>
        <v>0</v>
      </c>
      <c r="AT53" s="28">
        <f t="shared" si="17"/>
        <v>0</v>
      </c>
      <c r="AU53" s="7">
        <f t="shared" si="18"/>
        <v>0</v>
      </c>
      <c r="AX53">
        <f t="shared" si="19"/>
        <v>0</v>
      </c>
      <c r="AY53">
        <f t="shared" si="20"/>
        <v>0</v>
      </c>
      <c r="AZ53">
        <f t="shared" si="21"/>
        <v>0</v>
      </c>
      <c r="BA53">
        <f t="shared" si="22"/>
        <v>0</v>
      </c>
      <c r="BB53">
        <f t="shared" si="23"/>
        <v>0</v>
      </c>
      <c r="BC53">
        <f t="shared" si="24"/>
        <v>0</v>
      </c>
      <c r="BE53" s="37">
        <f t="shared" si="25"/>
        <v>0</v>
      </c>
      <c r="BF53" s="37">
        <f t="shared" si="26"/>
        <v>0</v>
      </c>
      <c r="BG53" s="37">
        <f t="shared" si="27"/>
        <v>0</v>
      </c>
      <c r="BH53" s="37">
        <f t="shared" si="28"/>
        <v>0</v>
      </c>
      <c r="BI53" s="37">
        <f t="shared" si="29"/>
        <v>0</v>
      </c>
      <c r="BJ53" s="37">
        <f t="shared" si="30"/>
        <v>0</v>
      </c>
    </row>
    <row r="54" spans="1:62" x14ac:dyDescent="0.2">
      <c r="A54">
        <v>20</v>
      </c>
      <c r="C54" s="7">
        <f t="shared" si="31"/>
        <v>499935.21088549797</v>
      </c>
      <c r="D54" s="7">
        <f t="shared" si="32"/>
        <v>145.68299602392759</v>
      </c>
      <c r="E54" s="7">
        <f t="shared" si="33"/>
        <v>495.17221910277561</v>
      </c>
      <c r="F54" s="7">
        <f t="shared" si="34"/>
        <v>485.75392812627229</v>
      </c>
      <c r="G54" s="7">
        <f t="shared" si="35"/>
        <v>11273.630615637772</v>
      </c>
      <c r="J54" s="9">
        <f t="array" ref="J54:N54">TRANSPOSE($H$25:$H$29)*C54:G54</f>
        <v>19.588220357757269</v>
      </c>
      <c r="K54" s="9">
        <v>0</v>
      </c>
      <c r="L54" s="9">
        <v>0</v>
      </c>
      <c r="M54" s="9">
        <v>0</v>
      </c>
      <c r="N54" s="9">
        <v>0</v>
      </c>
      <c r="O54" s="9">
        <f t="array" ref="O54">SUMPRODUCT($C54:$G54,TRANSPOSE(C$25:C$29))</f>
        <v>0</v>
      </c>
      <c r="P54" s="9">
        <f t="array" ref="P54">SUMPRODUCT($C54:$G54,TRANSPOSE(D$25:D$29))</f>
        <v>4.784149785369995</v>
      </c>
      <c r="Q54" s="9">
        <f t="array" ref="Q54">SUMPRODUCT($C54:$G54,TRANSPOSE(E$25:E$29))</f>
        <v>4.9265633668341797</v>
      </c>
      <c r="R54" s="9">
        <f t="array" ref="R54">SUMPRODUCT($C54:$G54,TRANSPOSE(F$25:F$29))</f>
        <v>4.9025367255749144</v>
      </c>
      <c r="S54" s="9">
        <f t="array" ref="S54">SUMPRODUCT($C54:$G54,TRANSPOSE(G$25:G$29))</f>
        <v>4.9749704799781771</v>
      </c>
      <c r="T54" s="21">
        <f t="shared" si="1"/>
        <v>0</v>
      </c>
      <c r="U54" s="21">
        <f t="shared" si="2"/>
        <v>0</v>
      </c>
      <c r="V54" s="21">
        <f t="shared" si="3"/>
        <v>0</v>
      </c>
      <c r="W54" s="21">
        <f t="shared" si="4"/>
        <v>0</v>
      </c>
      <c r="X54" s="21">
        <f t="shared" si="5"/>
        <v>0</v>
      </c>
      <c r="Z54" s="28">
        <f t="shared" si="36"/>
        <v>0</v>
      </c>
      <c r="AA54" s="28">
        <f t="shared" si="37"/>
        <v>3.2839452207478123E-2</v>
      </c>
      <c r="AB54" s="28">
        <f t="shared" si="38"/>
        <v>9.9491917696045984E-3</v>
      </c>
      <c r="AC54" s="28">
        <f t="shared" si="39"/>
        <v>1.0092634236609806E-2</v>
      </c>
      <c r="AD54" s="28">
        <f t="shared" si="40"/>
        <v>4.4129266334816245E-4</v>
      </c>
      <c r="AE54">
        <v>0.1</v>
      </c>
      <c r="AG54">
        <f t="shared" si="6"/>
        <v>0</v>
      </c>
      <c r="AH54">
        <f t="shared" si="7"/>
        <v>0</v>
      </c>
      <c r="AI54">
        <f t="shared" si="8"/>
        <v>0</v>
      </c>
      <c r="AJ54">
        <f t="shared" si="9"/>
        <v>0</v>
      </c>
      <c r="AK54">
        <f t="shared" si="10"/>
        <v>0</v>
      </c>
      <c r="AL54">
        <f t="shared" si="11"/>
        <v>0</v>
      </c>
      <c r="AM54">
        <f t="shared" si="12"/>
        <v>0</v>
      </c>
      <c r="AP54" s="28">
        <f t="shared" si="13"/>
        <v>0</v>
      </c>
      <c r="AQ54" s="28">
        <f t="shared" si="14"/>
        <v>0</v>
      </c>
      <c r="AR54" s="28">
        <f t="shared" si="15"/>
        <v>0</v>
      </c>
      <c r="AS54" s="28">
        <f t="shared" si="16"/>
        <v>0</v>
      </c>
      <c r="AT54" s="28">
        <f t="shared" si="17"/>
        <v>0</v>
      </c>
      <c r="AU54" s="7">
        <f t="shared" si="18"/>
        <v>0</v>
      </c>
      <c r="AX54">
        <f t="shared" si="19"/>
        <v>0</v>
      </c>
      <c r="AY54">
        <f t="shared" si="20"/>
        <v>0</v>
      </c>
      <c r="AZ54">
        <f t="shared" si="21"/>
        <v>0</v>
      </c>
      <c r="BA54">
        <f t="shared" si="22"/>
        <v>0</v>
      </c>
      <c r="BB54">
        <f t="shared" si="23"/>
        <v>0</v>
      </c>
      <c r="BC54">
        <f t="shared" si="24"/>
        <v>0</v>
      </c>
      <c r="BE54" s="37">
        <f t="shared" si="25"/>
        <v>0</v>
      </c>
      <c r="BF54" s="37">
        <f t="shared" si="26"/>
        <v>0</v>
      </c>
      <c r="BG54" s="37">
        <f t="shared" si="27"/>
        <v>0</v>
      </c>
      <c r="BH54" s="37">
        <f t="shared" si="28"/>
        <v>0</v>
      </c>
      <c r="BI54" s="37">
        <f t="shared" si="29"/>
        <v>0</v>
      </c>
      <c r="BJ54" s="37">
        <f t="shared" si="30"/>
        <v>0</v>
      </c>
    </row>
    <row r="55" spans="1:62" x14ac:dyDescent="0.2">
      <c r="A55">
        <v>21</v>
      </c>
      <c r="C55" s="7">
        <f t="shared" si="31"/>
        <v>499935.21088322968</v>
      </c>
      <c r="D55" s="7">
        <f t="shared" si="32"/>
        <v>150.46714580929759</v>
      </c>
      <c r="E55" s="7">
        <f t="shared" si="33"/>
        <v>495.17293715715135</v>
      </c>
      <c r="F55" s="7">
        <f t="shared" si="34"/>
        <v>486.83180201197507</v>
      </c>
      <c r="G55" s="7">
        <f t="shared" si="35"/>
        <v>11273.630631017742</v>
      </c>
      <c r="J55" s="9">
        <f t="array" ref="J55:N55">TRANSPOSE($H$25:$H$29)*C55:G55</f>
        <v>19.588220357668394</v>
      </c>
      <c r="K55" s="9">
        <v>0</v>
      </c>
      <c r="L55" s="9">
        <v>0</v>
      </c>
      <c r="M55" s="9">
        <v>0</v>
      </c>
      <c r="N55" s="9">
        <v>0</v>
      </c>
      <c r="O55" s="9">
        <f t="array" ref="O55">SUMPRODUCT($C55:$G55,TRANSPOSE(C$25:C$29))</f>
        <v>0</v>
      </c>
      <c r="P55" s="9">
        <f t="array" ref="P55">SUMPRODUCT($C55:$G55,TRANSPOSE(D$25:D$29))</f>
        <v>4.7841497853482888</v>
      </c>
      <c r="Q55" s="9">
        <f t="array" ref="Q55">SUMPRODUCT($C55:$G55,TRANSPOSE(E$25:E$29))</f>
        <v>4.9265633668118269</v>
      </c>
      <c r="R55" s="9">
        <f t="array" ref="R55">SUMPRODUCT($C55:$G55,TRANSPOSE(F$25:F$29))</f>
        <v>4.9025367255526708</v>
      </c>
      <c r="S55" s="9">
        <f t="array" ref="S55">SUMPRODUCT($C55:$G55,TRANSPOSE(G$25:G$29))</f>
        <v>4.9749704799556049</v>
      </c>
      <c r="T55" s="21">
        <f t="shared" si="1"/>
        <v>0</v>
      </c>
      <c r="U55" s="21">
        <f t="shared" si="2"/>
        <v>0</v>
      </c>
      <c r="V55" s="21">
        <f t="shared" si="3"/>
        <v>0</v>
      </c>
      <c r="W55" s="21">
        <f t="shared" si="4"/>
        <v>0</v>
      </c>
      <c r="X55" s="21">
        <f t="shared" si="5"/>
        <v>0</v>
      </c>
      <c r="Z55" s="28">
        <f t="shared" si="36"/>
        <v>0</v>
      </c>
      <c r="AA55" s="28">
        <f t="shared" si="37"/>
        <v>3.1795311591885519E-2</v>
      </c>
      <c r="AB55" s="28">
        <f t="shared" si="38"/>
        <v>9.9491773421541019E-3</v>
      </c>
      <c r="AC55" s="28">
        <f t="shared" si="39"/>
        <v>1.0070288558166293E-2</v>
      </c>
      <c r="AD55" s="28">
        <f t="shared" si="40"/>
        <v>4.412926627441299E-4</v>
      </c>
      <c r="AE55">
        <v>0.1</v>
      </c>
      <c r="AG55">
        <f t="shared" si="6"/>
        <v>0</v>
      </c>
      <c r="AH55">
        <f t="shared" si="7"/>
        <v>0</v>
      </c>
      <c r="AI55">
        <f t="shared" si="8"/>
        <v>0</v>
      </c>
      <c r="AJ55">
        <f t="shared" si="9"/>
        <v>0</v>
      </c>
      <c r="AK55">
        <f t="shared" si="10"/>
        <v>0</v>
      </c>
      <c r="AL55">
        <f t="shared" si="11"/>
        <v>0</v>
      </c>
      <c r="AM55">
        <f t="shared" si="12"/>
        <v>0</v>
      </c>
      <c r="AP55" s="28">
        <f t="shared" si="13"/>
        <v>0</v>
      </c>
      <c r="AQ55" s="28">
        <f t="shared" si="14"/>
        <v>0</v>
      </c>
      <c r="AR55" s="28">
        <f t="shared" si="15"/>
        <v>0</v>
      </c>
      <c r="AS55" s="28">
        <f t="shared" si="16"/>
        <v>0</v>
      </c>
      <c r="AT55" s="28">
        <f t="shared" si="17"/>
        <v>0</v>
      </c>
      <c r="AU55" s="7">
        <f t="shared" si="18"/>
        <v>0</v>
      </c>
      <c r="AX55">
        <f t="shared" si="19"/>
        <v>0</v>
      </c>
      <c r="AY55">
        <f t="shared" si="20"/>
        <v>0</v>
      </c>
      <c r="AZ55">
        <f t="shared" si="21"/>
        <v>0</v>
      </c>
      <c r="BA55">
        <f t="shared" si="22"/>
        <v>0</v>
      </c>
      <c r="BB55">
        <f t="shared" si="23"/>
        <v>0</v>
      </c>
      <c r="BC55">
        <f t="shared" si="24"/>
        <v>0</v>
      </c>
      <c r="BE55" s="37">
        <f t="shared" si="25"/>
        <v>0</v>
      </c>
      <c r="BF55" s="37">
        <f t="shared" si="26"/>
        <v>0</v>
      </c>
      <c r="BG55" s="37">
        <f t="shared" si="27"/>
        <v>0</v>
      </c>
      <c r="BH55" s="37">
        <f t="shared" si="28"/>
        <v>0</v>
      </c>
      <c r="BI55" s="37">
        <f t="shared" si="29"/>
        <v>0</v>
      </c>
      <c r="BJ55" s="37">
        <f t="shared" si="30"/>
        <v>0</v>
      </c>
    </row>
    <row r="56" spans="1:62" x14ac:dyDescent="0.2">
      <c r="A56">
        <v>22</v>
      </c>
      <c r="C56" s="7">
        <f t="shared" si="31"/>
        <v>499935.21088164719</v>
      </c>
      <c r="D56" s="7">
        <f t="shared" si="32"/>
        <v>155.25129559464588</v>
      </c>
      <c r="E56" s="7">
        <f t="shared" si="33"/>
        <v>495.17356976748573</v>
      </c>
      <c r="F56" s="7">
        <f t="shared" si="34"/>
        <v>487.78563109601248</v>
      </c>
      <c r="G56" s="7">
        <f t="shared" si="35"/>
        <v>11273.630643152956</v>
      </c>
      <c r="J56" s="9">
        <f t="array" ref="J56:N56">TRANSPOSE($H$25:$H$29)*C56:G56</f>
        <v>19.588220357606389</v>
      </c>
      <c r="K56" s="9">
        <v>0</v>
      </c>
      <c r="L56" s="9">
        <v>0</v>
      </c>
      <c r="M56" s="9">
        <v>0</v>
      </c>
      <c r="N56" s="9">
        <v>0</v>
      </c>
      <c r="O56" s="9">
        <f t="array" ref="O56">SUMPRODUCT($C56:$G56,TRANSPOSE(C$25:C$29))</f>
        <v>0</v>
      </c>
      <c r="P56" s="9">
        <f t="array" ref="P56">SUMPRODUCT($C56:$G56,TRANSPOSE(D$25:D$29))</f>
        <v>4.7841497853331445</v>
      </c>
      <c r="Q56" s="9">
        <f t="array" ref="Q56">SUMPRODUCT($C56:$G56,TRANSPOSE(E$25:E$29))</f>
        <v>4.9265633667962323</v>
      </c>
      <c r="R56" s="9">
        <f t="array" ref="R56">SUMPRODUCT($C56:$G56,TRANSPOSE(F$25:F$29))</f>
        <v>4.9025367255371526</v>
      </c>
      <c r="S56" s="9">
        <f t="array" ref="S56">SUMPRODUCT($C56:$G56,TRANSPOSE(G$25:G$29))</f>
        <v>4.9749704799398575</v>
      </c>
      <c r="T56" s="21">
        <f t="shared" si="1"/>
        <v>0</v>
      </c>
      <c r="U56" s="21">
        <f t="shared" si="2"/>
        <v>0</v>
      </c>
      <c r="V56" s="21">
        <f t="shared" si="3"/>
        <v>0</v>
      </c>
      <c r="W56" s="21">
        <f t="shared" si="4"/>
        <v>0</v>
      </c>
      <c r="X56" s="21">
        <f t="shared" si="5"/>
        <v>0</v>
      </c>
      <c r="Z56" s="28">
        <f t="shared" si="36"/>
        <v>0</v>
      </c>
      <c r="AA56" s="28">
        <f t="shared" si="37"/>
        <v>3.0815522453508815E-2</v>
      </c>
      <c r="AB56" s="28">
        <f t="shared" si="38"/>
        <v>9.9491646315241645E-3</v>
      </c>
      <c r="AC56" s="28">
        <f t="shared" si="39"/>
        <v>1.0050596846244882E-2</v>
      </c>
      <c r="AD56" s="28">
        <f t="shared" si="40"/>
        <v>4.4129266226771476E-4</v>
      </c>
      <c r="AE56">
        <v>0.1</v>
      </c>
      <c r="AG56">
        <f t="shared" si="6"/>
        <v>0</v>
      </c>
      <c r="AH56">
        <f t="shared" si="7"/>
        <v>0</v>
      </c>
      <c r="AI56">
        <f t="shared" si="8"/>
        <v>0</v>
      </c>
      <c r="AJ56">
        <f t="shared" si="9"/>
        <v>0</v>
      </c>
      <c r="AK56">
        <f t="shared" si="10"/>
        <v>0</v>
      </c>
      <c r="AL56">
        <f t="shared" si="11"/>
        <v>0</v>
      </c>
      <c r="AM56">
        <f t="shared" si="12"/>
        <v>0</v>
      </c>
      <c r="AP56" s="28">
        <f t="shared" si="13"/>
        <v>0</v>
      </c>
      <c r="AQ56" s="28">
        <f t="shared" si="14"/>
        <v>0</v>
      </c>
      <c r="AR56" s="28">
        <f t="shared" si="15"/>
        <v>0</v>
      </c>
      <c r="AS56" s="28">
        <f t="shared" si="16"/>
        <v>0</v>
      </c>
      <c r="AT56" s="28">
        <f t="shared" si="17"/>
        <v>0</v>
      </c>
      <c r="AU56" s="7">
        <f t="shared" si="18"/>
        <v>0</v>
      </c>
      <c r="AX56">
        <f t="shared" si="19"/>
        <v>0</v>
      </c>
      <c r="AY56">
        <f t="shared" si="20"/>
        <v>0</v>
      </c>
      <c r="AZ56">
        <f t="shared" si="21"/>
        <v>0</v>
      </c>
      <c r="BA56">
        <f t="shared" si="22"/>
        <v>0</v>
      </c>
      <c r="BB56">
        <f t="shared" si="23"/>
        <v>0</v>
      </c>
      <c r="BC56">
        <f t="shared" si="24"/>
        <v>0</v>
      </c>
      <c r="BE56" s="37">
        <f t="shared" si="25"/>
        <v>0</v>
      </c>
      <c r="BF56" s="37">
        <f t="shared" si="26"/>
        <v>0</v>
      </c>
      <c r="BG56" s="37">
        <f t="shared" si="27"/>
        <v>0</v>
      </c>
      <c r="BH56" s="37">
        <f t="shared" si="28"/>
        <v>0</v>
      </c>
      <c r="BI56" s="37">
        <f t="shared" si="29"/>
        <v>0</v>
      </c>
      <c r="BJ56" s="37">
        <f t="shared" si="30"/>
        <v>0</v>
      </c>
    </row>
    <row r="57" spans="1:62" x14ac:dyDescent="0.2">
      <c r="A57">
        <v>23</v>
      </c>
      <c r="C57" s="7">
        <f t="shared" si="31"/>
        <v>499935.21088054316</v>
      </c>
      <c r="D57" s="7">
        <f t="shared" si="32"/>
        <v>160.03544537997902</v>
      </c>
      <c r="E57" s="7">
        <f t="shared" si="33"/>
        <v>495.17412710090849</v>
      </c>
      <c r="F57" s="7">
        <f t="shared" si="34"/>
        <v>488.62926404789295</v>
      </c>
      <c r="G57" s="7">
        <f t="shared" si="35"/>
        <v>11273.630652727972</v>
      </c>
      <c r="J57" s="9">
        <f t="array" ref="J57:N57">TRANSPOSE($H$25:$H$29)*C57:G57</f>
        <v>19.588220357563131</v>
      </c>
      <c r="K57" s="9">
        <v>0</v>
      </c>
      <c r="L57" s="9">
        <v>0</v>
      </c>
      <c r="M57" s="9">
        <v>0</v>
      </c>
      <c r="N57" s="9">
        <v>0</v>
      </c>
      <c r="O57" s="9">
        <f t="array" ref="O57">SUMPRODUCT($C57:$G57,TRANSPOSE(C$25:C$29))</f>
        <v>0</v>
      </c>
      <c r="P57" s="9">
        <f t="array" ref="P57">SUMPRODUCT($C57:$G57,TRANSPOSE(D$25:D$29))</f>
        <v>4.7841497853225796</v>
      </c>
      <c r="Q57" s="9">
        <f t="array" ref="Q57">SUMPRODUCT($C57:$G57,TRANSPOSE(E$25:E$29))</f>
        <v>4.926563366785353</v>
      </c>
      <c r="R57" s="9">
        <f t="array" ref="R57">SUMPRODUCT($C57:$G57,TRANSPOSE(F$25:F$29))</f>
        <v>4.9025367255263257</v>
      </c>
      <c r="S57" s="9">
        <f t="array" ref="S57">SUMPRODUCT($C57:$G57,TRANSPOSE(G$25:G$29))</f>
        <v>4.9749704799288708</v>
      </c>
      <c r="T57" s="21">
        <f t="shared" si="1"/>
        <v>0</v>
      </c>
      <c r="U57" s="21">
        <f t="shared" si="2"/>
        <v>0</v>
      </c>
      <c r="V57" s="21">
        <f t="shared" si="3"/>
        <v>0</v>
      </c>
      <c r="W57" s="21">
        <f t="shared" si="4"/>
        <v>0</v>
      </c>
      <c r="X57" s="21">
        <f t="shared" si="5"/>
        <v>0</v>
      </c>
      <c r="Z57" s="28">
        <f t="shared" si="36"/>
        <v>0</v>
      </c>
      <c r="AA57" s="28">
        <f t="shared" si="37"/>
        <v>2.9894313562619627E-2</v>
      </c>
      <c r="AB57" s="28">
        <f t="shared" si="38"/>
        <v>9.949153433417169E-3</v>
      </c>
      <c r="AC57" s="28">
        <f t="shared" si="39"/>
        <v>1.0033244191952048E-2</v>
      </c>
      <c r="AD57" s="28">
        <f t="shared" si="40"/>
        <v>4.4129266189193777E-4</v>
      </c>
      <c r="AE57">
        <v>0.1</v>
      </c>
      <c r="AG57">
        <f t="shared" si="6"/>
        <v>0</v>
      </c>
      <c r="AH57">
        <f t="shared" si="7"/>
        <v>0</v>
      </c>
      <c r="AI57">
        <f t="shared" si="8"/>
        <v>0</v>
      </c>
      <c r="AJ57">
        <f t="shared" si="9"/>
        <v>0</v>
      </c>
      <c r="AK57">
        <f t="shared" si="10"/>
        <v>0</v>
      </c>
      <c r="AL57">
        <f t="shared" si="11"/>
        <v>0</v>
      </c>
      <c r="AM57">
        <f t="shared" si="12"/>
        <v>0</v>
      </c>
      <c r="AP57" s="28">
        <f t="shared" si="13"/>
        <v>0</v>
      </c>
      <c r="AQ57" s="28">
        <f t="shared" si="14"/>
        <v>0</v>
      </c>
      <c r="AR57" s="28">
        <f t="shared" si="15"/>
        <v>0</v>
      </c>
      <c r="AS57" s="28">
        <f t="shared" si="16"/>
        <v>0</v>
      </c>
      <c r="AT57" s="28">
        <f t="shared" si="17"/>
        <v>0</v>
      </c>
      <c r="AU57" s="7">
        <f t="shared" si="18"/>
        <v>0</v>
      </c>
      <c r="AX57">
        <f t="shared" si="19"/>
        <v>0</v>
      </c>
      <c r="AY57">
        <f t="shared" si="20"/>
        <v>0</v>
      </c>
      <c r="AZ57">
        <f t="shared" si="21"/>
        <v>0</v>
      </c>
      <c r="BA57">
        <f t="shared" si="22"/>
        <v>0</v>
      </c>
      <c r="BB57">
        <f t="shared" si="23"/>
        <v>0</v>
      </c>
      <c r="BC57">
        <f t="shared" si="24"/>
        <v>0</v>
      </c>
      <c r="BE57" s="37">
        <f t="shared" si="25"/>
        <v>0</v>
      </c>
      <c r="BF57" s="37">
        <f t="shared" si="26"/>
        <v>0</v>
      </c>
      <c r="BG57" s="37">
        <f t="shared" si="27"/>
        <v>0</v>
      </c>
      <c r="BH57" s="37">
        <f t="shared" si="28"/>
        <v>0</v>
      </c>
      <c r="BI57" s="37">
        <f t="shared" si="29"/>
        <v>0</v>
      </c>
      <c r="BJ57" s="37">
        <f t="shared" si="30"/>
        <v>0</v>
      </c>
    </row>
    <row r="58" spans="1:62" x14ac:dyDescent="0.2">
      <c r="A58">
        <v>24</v>
      </c>
      <c r="C58" s="7">
        <f t="shared" si="31"/>
        <v>499935.2108797729</v>
      </c>
      <c r="D58" s="7">
        <f t="shared" si="32"/>
        <v>164.81959516530159</v>
      </c>
      <c r="E58" s="7">
        <f t="shared" si="33"/>
        <v>495.17461811478654</v>
      </c>
      <c r="F58" s="7">
        <f t="shared" si="34"/>
        <v>489.37509791820526</v>
      </c>
      <c r="G58" s="7">
        <f t="shared" si="35"/>
        <v>11273.630660282923</v>
      </c>
      <c r="J58" s="9">
        <f t="array" ref="J58:N58">TRANSPOSE($H$25:$H$29)*C58:G58</f>
        <v>19.588220357532951</v>
      </c>
      <c r="K58" s="9">
        <v>0</v>
      </c>
      <c r="L58" s="9">
        <v>0</v>
      </c>
      <c r="M58" s="9">
        <v>0</v>
      </c>
      <c r="N58" s="9">
        <v>0</v>
      </c>
      <c r="O58" s="9">
        <f t="array" ref="O58">SUMPRODUCT($C58:$G58,TRANSPOSE(C$25:C$29))</f>
        <v>0</v>
      </c>
      <c r="P58" s="9">
        <f t="array" ref="P58">SUMPRODUCT($C58:$G58,TRANSPOSE(D$25:D$29))</f>
        <v>4.7841497853152086</v>
      </c>
      <c r="Q58" s="9">
        <f t="array" ref="Q58">SUMPRODUCT($C58:$G58,TRANSPOSE(E$25:E$29))</f>
        <v>4.9265633667777626</v>
      </c>
      <c r="R58" s="9">
        <f t="array" ref="R58">SUMPRODUCT($C58:$G58,TRANSPOSE(F$25:F$29))</f>
        <v>4.9025367255187726</v>
      </c>
      <c r="S58" s="9">
        <f t="array" ref="S58">SUMPRODUCT($C58:$G58,TRANSPOSE(G$25:G$29))</f>
        <v>4.9749704799212058</v>
      </c>
      <c r="T58" s="21">
        <f t="shared" si="1"/>
        <v>0</v>
      </c>
      <c r="U58" s="21">
        <f t="shared" si="2"/>
        <v>0</v>
      </c>
      <c r="V58" s="21">
        <f t="shared" si="3"/>
        <v>0</v>
      </c>
      <c r="W58" s="21">
        <f t="shared" si="4"/>
        <v>0</v>
      </c>
      <c r="X58" s="21">
        <f t="shared" si="5"/>
        <v>0</v>
      </c>
      <c r="Z58" s="28">
        <f t="shared" si="36"/>
        <v>0</v>
      </c>
      <c r="AA58" s="28">
        <f t="shared" si="37"/>
        <v>2.9026583765826314E-2</v>
      </c>
      <c r="AB58" s="28">
        <f t="shared" si="38"/>
        <v>9.9491435678468777E-3</v>
      </c>
      <c r="AC58" s="28">
        <f t="shared" si="39"/>
        <v>1.0017952990199327E-2</v>
      </c>
      <c r="AD58" s="28">
        <f t="shared" si="40"/>
        <v>4.4129266159552845E-4</v>
      </c>
      <c r="AE58">
        <v>0.1</v>
      </c>
      <c r="AG58">
        <f t="shared" si="6"/>
        <v>0</v>
      </c>
      <c r="AH58">
        <f t="shared" si="7"/>
        <v>0</v>
      </c>
      <c r="AI58">
        <f t="shared" si="8"/>
        <v>0</v>
      </c>
      <c r="AJ58">
        <f t="shared" si="9"/>
        <v>0</v>
      </c>
      <c r="AK58">
        <f t="shared" si="10"/>
        <v>0</v>
      </c>
      <c r="AL58">
        <f t="shared" si="11"/>
        <v>0</v>
      </c>
      <c r="AM58">
        <f t="shared" si="12"/>
        <v>0</v>
      </c>
      <c r="AP58" s="28">
        <f t="shared" si="13"/>
        <v>0</v>
      </c>
      <c r="AQ58" s="28">
        <f t="shared" si="14"/>
        <v>0</v>
      </c>
      <c r="AR58" s="28">
        <f t="shared" si="15"/>
        <v>0</v>
      </c>
      <c r="AS58" s="28">
        <f t="shared" si="16"/>
        <v>0</v>
      </c>
      <c r="AT58" s="28">
        <f t="shared" si="17"/>
        <v>0</v>
      </c>
      <c r="AU58" s="7">
        <f t="shared" si="18"/>
        <v>0</v>
      </c>
      <c r="AX58">
        <f t="shared" si="19"/>
        <v>0</v>
      </c>
      <c r="AY58">
        <f t="shared" si="20"/>
        <v>0</v>
      </c>
      <c r="AZ58">
        <f t="shared" si="21"/>
        <v>0</v>
      </c>
      <c r="BA58">
        <f t="shared" si="22"/>
        <v>0</v>
      </c>
      <c r="BB58">
        <f t="shared" si="23"/>
        <v>0</v>
      </c>
      <c r="BC58">
        <f t="shared" si="24"/>
        <v>0</v>
      </c>
      <c r="BE58" s="37">
        <f t="shared" si="25"/>
        <v>0</v>
      </c>
      <c r="BF58" s="37">
        <f t="shared" si="26"/>
        <v>0</v>
      </c>
      <c r="BG58" s="37">
        <f t="shared" si="27"/>
        <v>0</v>
      </c>
      <c r="BH58" s="37">
        <f t="shared" si="28"/>
        <v>0</v>
      </c>
      <c r="BI58" s="37">
        <f t="shared" si="29"/>
        <v>0</v>
      </c>
      <c r="BJ58" s="37">
        <f t="shared" si="30"/>
        <v>0</v>
      </c>
    </row>
    <row r="59" spans="1:62" x14ac:dyDescent="0.2">
      <c r="A59">
        <v>25</v>
      </c>
      <c r="C59" s="7">
        <f t="shared" si="31"/>
        <v>499935.21087923553</v>
      </c>
      <c r="D59" s="7">
        <f t="shared" si="32"/>
        <v>169.6037449506168</v>
      </c>
      <c r="E59" s="7">
        <f t="shared" si="33"/>
        <v>495.17505070066153</v>
      </c>
      <c r="F59" s="7">
        <f t="shared" si="34"/>
        <v>490.03420910968987</v>
      </c>
      <c r="G59" s="7">
        <f t="shared" si="35"/>
        <v>11273.630666243987</v>
      </c>
      <c r="J59" s="9">
        <f t="array" ref="J59:N59">TRANSPOSE($H$25:$H$29)*C59:G59</f>
        <v>19.588220357511897</v>
      </c>
      <c r="K59" s="9">
        <v>0</v>
      </c>
      <c r="L59" s="9">
        <v>0</v>
      </c>
      <c r="M59" s="9">
        <v>0</v>
      </c>
      <c r="N59" s="9">
        <v>0</v>
      </c>
      <c r="O59" s="9">
        <f t="array" ref="O59">SUMPRODUCT($C59:$G59,TRANSPOSE(C$25:C$29))</f>
        <v>0</v>
      </c>
      <c r="P59" s="9">
        <f t="array" ref="P59">SUMPRODUCT($C59:$G59,TRANSPOSE(D$25:D$29))</f>
        <v>4.7841497853100661</v>
      </c>
      <c r="Q59" s="9">
        <f t="array" ref="Q59">SUMPRODUCT($C59:$G59,TRANSPOSE(E$25:E$29))</f>
        <v>4.9265633667724673</v>
      </c>
      <c r="R59" s="9">
        <f t="array" ref="R59">SUMPRODUCT($C59:$G59,TRANSPOSE(F$25:F$29))</f>
        <v>4.9025367255135031</v>
      </c>
      <c r="S59" s="9">
        <f t="array" ref="S59">SUMPRODUCT($C59:$G59,TRANSPOSE(G$25:G$29))</f>
        <v>4.9749704799158581</v>
      </c>
      <c r="T59" s="21">
        <f t="shared" si="1"/>
        <v>0</v>
      </c>
      <c r="U59" s="21">
        <f t="shared" si="2"/>
        <v>0</v>
      </c>
      <c r="V59" s="21">
        <f t="shared" si="3"/>
        <v>0</v>
      </c>
      <c r="W59" s="21">
        <f t="shared" si="4"/>
        <v>0</v>
      </c>
      <c r="X59" s="21">
        <f t="shared" si="5"/>
        <v>0</v>
      </c>
      <c r="Z59" s="28">
        <f t="shared" si="36"/>
        <v>0</v>
      </c>
      <c r="AA59" s="28">
        <f t="shared" si="37"/>
        <v>2.8207807479151231E-2</v>
      </c>
      <c r="AB59" s="28">
        <f t="shared" si="38"/>
        <v>9.9491348762452622E-3</v>
      </c>
      <c r="AC59" s="28">
        <f t="shared" si="39"/>
        <v>1.0004478533081581E-2</v>
      </c>
      <c r="AD59" s="28">
        <f t="shared" si="40"/>
        <v>4.4129266136171542E-4</v>
      </c>
      <c r="AE59">
        <v>0.1</v>
      </c>
      <c r="AG59">
        <f t="shared" si="6"/>
        <v>0</v>
      </c>
      <c r="AH59">
        <f t="shared" si="7"/>
        <v>0</v>
      </c>
      <c r="AI59">
        <f t="shared" si="8"/>
        <v>0</v>
      </c>
      <c r="AJ59">
        <f t="shared" si="9"/>
        <v>0</v>
      </c>
      <c r="AK59">
        <f t="shared" si="10"/>
        <v>0</v>
      </c>
      <c r="AL59">
        <f t="shared" si="11"/>
        <v>0</v>
      </c>
      <c r="AM59">
        <f t="shared" si="12"/>
        <v>0</v>
      </c>
      <c r="AP59" s="28">
        <f t="shared" si="13"/>
        <v>0</v>
      </c>
      <c r="AQ59" s="28">
        <f t="shared" si="14"/>
        <v>0</v>
      </c>
      <c r="AR59" s="28">
        <f t="shared" si="15"/>
        <v>0</v>
      </c>
      <c r="AS59" s="28">
        <f t="shared" si="16"/>
        <v>0</v>
      </c>
      <c r="AT59" s="28">
        <f t="shared" si="17"/>
        <v>0</v>
      </c>
      <c r="AU59" s="7">
        <f t="shared" si="18"/>
        <v>0</v>
      </c>
      <c r="AX59">
        <f t="shared" si="19"/>
        <v>0</v>
      </c>
      <c r="AY59">
        <f t="shared" si="20"/>
        <v>0</v>
      </c>
      <c r="AZ59">
        <f t="shared" si="21"/>
        <v>0</v>
      </c>
      <c r="BA59">
        <f t="shared" si="22"/>
        <v>0</v>
      </c>
      <c r="BB59">
        <f t="shared" si="23"/>
        <v>0</v>
      </c>
      <c r="BC59">
        <f t="shared" si="24"/>
        <v>0</v>
      </c>
      <c r="BE59" s="37">
        <f t="shared" si="25"/>
        <v>0</v>
      </c>
      <c r="BF59" s="37">
        <f t="shared" si="26"/>
        <v>0</v>
      </c>
      <c r="BG59" s="37">
        <f t="shared" si="27"/>
        <v>0</v>
      </c>
      <c r="BH59" s="37">
        <f t="shared" si="28"/>
        <v>0</v>
      </c>
      <c r="BI59" s="37">
        <f t="shared" si="29"/>
        <v>0</v>
      </c>
      <c r="BJ59" s="37">
        <f t="shared" si="30"/>
        <v>0</v>
      </c>
    </row>
    <row r="60" spans="1:62" x14ac:dyDescent="0.2">
      <c r="A60">
        <v>26</v>
      </c>
      <c r="C60" s="7">
        <f t="shared" si="31"/>
        <v>499935.21087886061</v>
      </c>
      <c r="D60" s="7">
        <f t="shared" si="32"/>
        <v>174.38789473592686</v>
      </c>
      <c r="E60" s="7">
        <f t="shared" si="33"/>
        <v>495.17543181106413</v>
      </c>
      <c r="F60" s="7">
        <f t="shared" si="34"/>
        <v>490.61647747485154</v>
      </c>
      <c r="G60" s="7">
        <f t="shared" si="35"/>
        <v>11273.630670947432</v>
      </c>
      <c r="J60" s="9">
        <f t="array" ref="J60:N60">TRANSPOSE($H$25:$H$29)*C60:G60</f>
        <v>19.588220357497207</v>
      </c>
      <c r="K60" s="9">
        <v>0</v>
      </c>
      <c r="L60" s="9">
        <v>0</v>
      </c>
      <c r="M60" s="9">
        <v>0</v>
      </c>
      <c r="N60" s="9">
        <v>0</v>
      </c>
      <c r="O60" s="9">
        <f t="array" ref="O60">SUMPRODUCT($C60:$G60,TRANSPOSE(C$25:C$29))</f>
        <v>0</v>
      </c>
      <c r="P60" s="9">
        <f t="array" ref="P60">SUMPRODUCT($C60:$G60,TRANSPOSE(D$25:D$29))</f>
        <v>4.7841497853064787</v>
      </c>
      <c r="Q60" s="9">
        <f t="array" ref="Q60">SUMPRODUCT($C60:$G60,TRANSPOSE(E$25:E$29))</f>
        <v>4.9265633667687725</v>
      </c>
      <c r="R60" s="9">
        <f t="array" ref="R60">SUMPRODUCT($C60:$G60,TRANSPOSE(F$25:F$29))</f>
        <v>4.9025367255098269</v>
      </c>
      <c r="S60" s="9">
        <f t="array" ref="S60">SUMPRODUCT($C60:$G60,TRANSPOSE(G$25:G$29))</f>
        <v>4.9749704799121277</v>
      </c>
      <c r="T60" s="21">
        <f t="shared" si="1"/>
        <v>0</v>
      </c>
      <c r="U60" s="21">
        <f t="shared" si="2"/>
        <v>0</v>
      </c>
      <c r="V60" s="21">
        <f t="shared" si="3"/>
        <v>0</v>
      </c>
      <c r="W60" s="21">
        <f t="shared" si="4"/>
        <v>0</v>
      </c>
      <c r="X60" s="21">
        <f t="shared" si="5"/>
        <v>0</v>
      </c>
      <c r="Z60" s="28">
        <f t="shared" si="36"/>
        <v>0</v>
      </c>
      <c r="AA60" s="28">
        <f t="shared" si="37"/>
        <v>2.7433955737300741E-2</v>
      </c>
      <c r="AB60" s="28">
        <f t="shared" si="38"/>
        <v>9.9491272189136393E-3</v>
      </c>
      <c r="AC60" s="28">
        <f t="shared" si="39"/>
        <v>9.992605121504761E-3</v>
      </c>
      <c r="AD60" s="28">
        <f t="shared" si="40"/>
        <v>4.4129266117727388E-4</v>
      </c>
      <c r="AE60">
        <v>0.1</v>
      </c>
      <c r="AG60">
        <f t="shared" si="6"/>
        <v>0</v>
      </c>
      <c r="AH60">
        <f t="shared" si="7"/>
        <v>0</v>
      </c>
      <c r="AI60">
        <f t="shared" si="8"/>
        <v>0</v>
      </c>
      <c r="AJ60">
        <f t="shared" si="9"/>
        <v>0</v>
      </c>
      <c r="AK60">
        <f t="shared" si="10"/>
        <v>0</v>
      </c>
      <c r="AL60">
        <f t="shared" si="11"/>
        <v>0</v>
      </c>
      <c r="AM60">
        <f t="shared" si="12"/>
        <v>0</v>
      </c>
      <c r="AP60" s="28">
        <f t="shared" si="13"/>
        <v>0</v>
      </c>
      <c r="AQ60" s="28">
        <f t="shared" si="14"/>
        <v>0</v>
      </c>
      <c r="AR60" s="28">
        <f t="shared" si="15"/>
        <v>0</v>
      </c>
      <c r="AS60" s="28">
        <f t="shared" si="16"/>
        <v>0</v>
      </c>
      <c r="AT60" s="28">
        <f t="shared" si="17"/>
        <v>0</v>
      </c>
      <c r="AU60" s="7">
        <f t="shared" si="18"/>
        <v>0</v>
      </c>
      <c r="AX60">
        <f t="shared" si="19"/>
        <v>0</v>
      </c>
      <c r="AY60">
        <f t="shared" si="20"/>
        <v>0</v>
      </c>
      <c r="AZ60">
        <f t="shared" si="21"/>
        <v>0</v>
      </c>
      <c r="BA60">
        <f t="shared" si="22"/>
        <v>0</v>
      </c>
      <c r="BB60">
        <f t="shared" si="23"/>
        <v>0</v>
      </c>
      <c r="BC60">
        <f t="shared" si="24"/>
        <v>0</v>
      </c>
      <c r="BE60" s="37">
        <f t="shared" si="25"/>
        <v>0</v>
      </c>
      <c r="BF60" s="37">
        <f t="shared" si="26"/>
        <v>0</v>
      </c>
      <c r="BG60" s="37">
        <f t="shared" si="27"/>
        <v>0</v>
      </c>
      <c r="BH60" s="37">
        <f t="shared" si="28"/>
        <v>0</v>
      </c>
      <c r="BI60" s="37">
        <f t="shared" si="29"/>
        <v>0</v>
      </c>
      <c r="BJ60" s="37">
        <f t="shared" si="30"/>
        <v>0</v>
      </c>
    </row>
    <row r="61" spans="1:62" x14ac:dyDescent="0.2">
      <c r="A61">
        <v>27</v>
      </c>
      <c r="C61" s="7">
        <f t="shared" si="31"/>
        <v>499935.21087859909</v>
      </c>
      <c r="D61" s="7">
        <f t="shared" si="32"/>
        <v>179.17204452123335</v>
      </c>
      <c r="E61" s="7">
        <f t="shared" si="33"/>
        <v>495.17576757124084</v>
      </c>
      <c r="F61" s="7">
        <f t="shared" si="34"/>
        <v>491.13070259797888</v>
      </c>
      <c r="G61" s="7">
        <f t="shared" si="35"/>
        <v>11273.630674658581</v>
      </c>
      <c r="J61" s="9">
        <f t="array" ref="J61:N61">TRANSPOSE($H$25:$H$29)*C61:G61</f>
        <v>19.588220357486961</v>
      </c>
      <c r="K61" s="9">
        <v>0</v>
      </c>
      <c r="L61" s="9">
        <v>0</v>
      </c>
      <c r="M61" s="9">
        <v>0</v>
      </c>
      <c r="N61" s="9">
        <v>0</v>
      </c>
      <c r="O61" s="9">
        <f t="array" ref="O61">SUMPRODUCT($C61:$G61,TRANSPOSE(C$25:C$29))</f>
        <v>0</v>
      </c>
      <c r="P61" s="9">
        <f t="array" ref="P61">SUMPRODUCT($C61:$G61,TRANSPOSE(D$25:D$29))</f>
        <v>4.7841497853039758</v>
      </c>
      <c r="Q61" s="9">
        <f t="array" ref="Q61">SUMPRODUCT($C61:$G61,TRANSPOSE(E$25:E$29))</f>
        <v>4.926563366766195</v>
      </c>
      <c r="R61" s="9">
        <f t="array" ref="R61">SUMPRODUCT($C61:$G61,TRANSPOSE(F$25:F$29))</f>
        <v>4.9025367255072618</v>
      </c>
      <c r="S61" s="9">
        <f t="array" ref="S61">SUMPRODUCT($C61:$G61,TRANSPOSE(G$25:G$29))</f>
        <v>4.9749704799095245</v>
      </c>
      <c r="T61" s="21">
        <f t="shared" si="1"/>
        <v>0</v>
      </c>
      <c r="U61" s="21">
        <f t="shared" si="2"/>
        <v>0</v>
      </c>
      <c r="V61" s="21">
        <f t="shared" si="3"/>
        <v>0</v>
      </c>
      <c r="W61" s="21">
        <f t="shared" si="4"/>
        <v>0</v>
      </c>
      <c r="X61" s="21">
        <f t="shared" si="5"/>
        <v>0</v>
      </c>
      <c r="Z61" s="28">
        <f t="shared" si="36"/>
        <v>0</v>
      </c>
      <c r="AA61" s="28">
        <f t="shared" si="37"/>
        <v>2.6701429891519798E-2</v>
      </c>
      <c r="AB61" s="28">
        <f t="shared" si="38"/>
        <v>9.9491204727771964E-3</v>
      </c>
      <c r="AC61" s="28">
        <f t="shared" si="39"/>
        <v>9.9821426344837861E-3</v>
      </c>
      <c r="AD61" s="28">
        <f t="shared" si="40"/>
        <v>4.4129266103177449E-4</v>
      </c>
      <c r="AE61">
        <v>0.1</v>
      </c>
      <c r="AG61">
        <f t="shared" si="6"/>
        <v>0</v>
      </c>
      <c r="AH61">
        <f t="shared" si="7"/>
        <v>0</v>
      </c>
      <c r="AI61">
        <f t="shared" si="8"/>
        <v>0</v>
      </c>
      <c r="AJ61">
        <f t="shared" si="9"/>
        <v>0</v>
      </c>
      <c r="AK61">
        <f t="shared" si="10"/>
        <v>0</v>
      </c>
      <c r="AL61">
        <f t="shared" si="11"/>
        <v>0</v>
      </c>
      <c r="AM61">
        <f t="shared" si="12"/>
        <v>0</v>
      </c>
      <c r="AP61" s="28">
        <f t="shared" si="13"/>
        <v>0</v>
      </c>
      <c r="AQ61" s="28">
        <f t="shared" si="14"/>
        <v>0</v>
      </c>
      <c r="AR61" s="28">
        <f t="shared" si="15"/>
        <v>0</v>
      </c>
      <c r="AS61" s="28">
        <f t="shared" si="16"/>
        <v>0</v>
      </c>
      <c r="AT61" s="28">
        <f t="shared" si="17"/>
        <v>0</v>
      </c>
      <c r="AU61" s="7">
        <f t="shared" si="18"/>
        <v>0</v>
      </c>
      <c r="AX61">
        <f t="shared" si="19"/>
        <v>0</v>
      </c>
      <c r="AY61">
        <f t="shared" si="20"/>
        <v>0</v>
      </c>
      <c r="AZ61">
        <f t="shared" si="21"/>
        <v>0</v>
      </c>
      <c r="BA61">
        <f t="shared" si="22"/>
        <v>0</v>
      </c>
      <c r="BB61">
        <f t="shared" si="23"/>
        <v>0</v>
      </c>
      <c r="BC61">
        <f t="shared" si="24"/>
        <v>0</v>
      </c>
      <c r="BE61" s="37">
        <f t="shared" si="25"/>
        <v>0</v>
      </c>
      <c r="BF61" s="37">
        <f t="shared" si="26"/>
        <v>0</v>
      </c>
      <c r="BG61" s="37">
        <f t="shared" si="27"/>
        <v>0</v>
      </c>
      <c r="BH61" s="37">
        <f t="shared" si="28"/>
        <v>0</v>
      </c>
      <c r="BI61" s="37">
        <f t="shared" si="29"/>
        <v>0</v>
      </c>
      <c r="BJ61" s="37">
        <f t="shared" si="30"/>
        <v>0</v>
      </c>
    </row>
    <row r="62" spans="1:62" x14ac:dyDescent="0.2">
      <c r="A62">
        <v>28</v>
      </c>
      <c r="C62" s="7">
        <f t="shared" si="31"/>
        <v>499935.2108784166</v>
      </c>
      <c r="D62" s="7">
        <f t="shared" si="32"/>
        <v>183.95619430653733</v>
      </c>
      <c r="E62" s="7">
        <f t="shared" si="33"/>
        <v>495.17606337758872</v>
      </c>
      <c r="F62" s="7">
        <f t="shared" si="34"/>
        <v>491.58471176886832</v>
      </c>
      <c r="G62" s="7">
        <f t="shared" si="35"/>
        <v>11273.630677586782</v>
      </c>
      <c r="J62" s="9">
        <f t="array" ref="J62:N62">TRANSPOSE($H$25:$H$29)*C62:G62</f>
        <v>19.588220357479809</v>
      </c>
      <c r="K62" s="9">
        <v>0</v>
      </c>
      <c r="L62" s="9">
        <v>0</v>
      </c>
      <c r="M62" s="9">
        <v>0</v>
      </c>
      <c r="N62" s="9">
        <v>0</v>
      </c>
      <c r="O62" s="9">
        <f t="array" ref="O62">SUMPRODUCT($C62:$G62,TRANSPOSE(C$25:C$29))</f>
        <v>0</v>
      </c>
      <c r="P62" s="9">
        <f t="array" ref="P62">SUMPRODUCT($C62:$G62,TRANSPOSE(D$25:D$29))</f>
        <v>4.7841497853022297</v>
      </c>
      <c r="Q62" s="9">
        <f t="array" ref="Q62">SUMPRODUCT($C62:$G62,TRANSPOSE(E$25:E$29))</f>
        <v>4.9265633667643973</v>
      </c>
      <c r="R62" s="9">
        <f t="array" ref="R62">SUMPRODUCT($C62:$G62,TRANSPOSE(F$25:F$29))</f>
        <v>4.9025367255054721</v>
      </c>
      <c r="S62" s="9">
        <f t="array" ref="S62">SUMPRODUCT($C62:$G62,TRANSPOSE(G$25:G$29))</f>
        <v>4.974970479907709</v>
      </c>
      <c r="T62" s="21">
        <f t="shared" si="1"/>
        <v>0</v>
      </c>
      <c r="U62" s="21">
        <f t="shared" si="2"/>
        <v>0</v>
      </c>
      <c r="V62" s="21">
        <f t="shared" si="3"/>
        <v>0</v>
      </c>
      <c r="W62" s="21">
        <f t="shared" si="4"/>
        <v>0</v>
      </c>
      <c r="X62" s="21">
        <f t="shared" si="5"/>
        <v>0</v>
      </c>
      <c r="Z62" s="28">
        <f t="shared" si="36"/>
        <v>0</v>
      </c>
      <c r="AA62" s="28">
        <f t="shared" si="37"/>
        <v>2.6007005653368279E-2</v>
      </c>
      <c r="AB62" s="28">
        <f t="shared" si="38"/>
        <v>9.949114529406734E-3</v>
      </c>
      <c r="AC62" s="28">
        <f t="shared" si="39"/>
        <v>9.9729235025733075E-3</v>
      </c>
      <c r="AD62" s="28">
        <f t="shared" si="40"/>
        <v>4.412926609169926E-4</v>
      </c>
      <c r="AE62">
        <v>0.1</v>
      </c>
      <c r="AG62">
        <f t="shared" si="6"/>
        <v>0</v>
      </c>
      <c r="AH62">
        <f t="shared" si="7"/>
        <v>0</v>
      </c>
      <c r="AI62">
        <f t="shared" si="8"/>
        <v>0</v>
      </c>
      <c r="AJ62">
        <f t="shared" si="9"/>
        <v>0</v>
      </c>
      <c r="AK62">
        <f t="shared" si="10"/>
        <v>0</v>
      </c>
      <c r="AL62">
        <f t="shared" si="11"/>
        <v>0</v>
      </c>
      <c r="AM62">
        <f t="shared" si="12"/>
        <v>0</v>
      </c>
      <c r="AP62" s="28">
        <f t="shared" si="13"/>
        <v>0</v>
      </c>
      <c r="AQ62" s="28">
        <f t="shared" si="14"/>
        <v>0</v>
      </c>
      <c r="AR62" s="28">
        <f t="shared" si="15"/>
        <v>0</v>
      </c>
      <c r="AS62" s="28">
        <f t="shared" si="16"/>
        <v>0</v>
      </c>
      <c r="AT62" s="28">
        <f t="shared" si="17"/>
        <v>0</v>
      </c>
      <c r="AU62" s="7">
        <f t="shared" si="18"/>
        <v>0</v>
      </c>
      <c r="AX62">
        <f t="shared" si="19"/>
        <v>0</v>
      </c>
      <c r="AY62">
        <f t="shared" si="20"/>
        <v>0</v>
      </c>
      <c r="AZ62">
        <f t="shared" si="21"/>
        <v>0</v>
      </c>
      <c r="BA62">
        <f t="shared" si="22"/>
        <v>0</v>
      </c>
      <c r="BB62">
        <f t="shared" si="23"/>
        <v>0</v>
      </c>
      <c r="BC62">
        <f t="shared" si="24"/>
        <v>0</v>
      </c>
      <c r="BE62" s="37">
        <f t="shared" si="25"/>
        <v>0</v>
      </c>
      <c r="BF62" s="37">
        <f t="shared" si="26"/>
        <v>0</v>
      </c>
      <c r="BG62" s="37">
        <f t="shared" si="27"/>
        <v>0</v>
      </c>
      <c r="BH62" s="37">
        <f t="shared" si="28"/>
        <v>0</v>
      </c>
      <c r="BI62" s="37">
        <f t="shared" si="29"/>
        <v>0</v>
      </c>
      <c r="BJ62" s="37">
        <f t="shared" si="30"/>
        <v>0</v>
      </c>
    </row>
    <row r="63" spans="1:62" x14ac:dyDescent="0.2">
      <c r="A63">
        <v>29</v>
      </c>
      <c r="C63" s="7">
        <f t="shared" si="31"/>
        <v>499935.2108782893</v>
      </c>
      <c r="D63" s="7">
        <f t="shared" si="32"/>
        <v>188.74034409183955</v>
      </c>
      <c r="E63" s="7">
        <f t="shared" si="33"/>
        <v>495.17632398437848</v>
      </c>
      <c r="F63" s="7">
        <f t="shared" si="34"/>
        <v>491.98545949273154</v>
      </c>
      <c r="G63" s="7">
        <f t="shared" si="35"/>
        <v>11273.630679897215</v>
      </c>
      <c r="J63" s="9">
        <f t="array" ref="J63:N63">TRANSPOSE($H$25:$H$29)*C63:G63</f>
        <v>19.588220357474821</v>
      </c>
      <c r="K63" s="9">
        <v>0</v>
      </c>
      <c r="L63" s="9">
        <v>0</v>
      </c>
      <c r="M63" s="9">
        <v>0</v>
      </c>
      <c r="N63" s="9">
        <v>0</v>
      </c>
      <c r="O63" s="9">
        <f t="array" ref="O63">SUMPRODUCT($C63:$G63,TRANSPOSE(C$25:C$29))</f>
        <v>0</v>
      </c>
      <c r="P63" s="9">
        <f t="array" ref="P63">SUMPRODUCT($C63:$G63,TRANSPOSE(D$25:D$29))</f>
        <v>4.7841497853010111</v>
      </c>
      <c r="Q63" s="9">
        <f t="array" ref="Q63">SUMPRODUCT($C63:$G63,TRANSPOSE(E$25:E$29))</f>
        <v>4.9265633667631423</v>
      </c>
      <c r="R63" s="9">
        <f t="array" ref="R63">SUMPRODUCT($C63:$G63,TRANSPOSE(F$25:F$29))</f>
        <v>4.9025367255042243</v>
      </c>
      <c r="S63" s="9">
        <f t="array" ref="S63">SUMPRODUCT($C63:$G63,TRANSPOSE(G$25:G$29))</f>
        <v>4.9749704799064425</v>
      </c>
      <c r="T63" s="21">
        <f t="shared" si="1"/>
        <v>0</v>
      </c>
      <c r="U63" s="21">
        <f t="shared" si="2"/>
        <v>0</v>
      </c>
      <c r="V63" s="21">
        <f t="shared" si="3"/>
        <v>0</v>
      </c>
      <c r="W63" s="21">
        <f t="shared" si="4"/>
        <v>0</v>
      </c>
      <c r="X63" s="21">
        <f t="shared" si="5"/>
        <v>0</v>
      </c>
      <c r="Z63" s="28">
        <f t="shared" si="36"/>
        <v>0</v>
      </c>
      <c r="AA63" s="28">
        <f t="shared" si="37"/>
        <v>2.5347785648695661E-2</v>
      </c>
      <c r="AB63" s="28">
        <f t="shared" si="38"/>
        <v>9.9491092932758284E-3</v>
      </c>
      <c r="AC63" s="28">
        <f t="shared" si="39"/>
        <v>9.9648000381130225E-3</v>
      </c>
      <c r="AD63" s="28">
        <f t="shared" si="40"/>
        <v>4.4129266082644112E-4</v>
      </c>
      <c r="AE63">
        <v>0.1</v>
      </c>
      <c r="AG63">
        <f t="shared" si="6"/>
        <v>0</v>
      </c>
      <c r="AH63">
        <f t="shared" si="7"/>
        <v>0</v>
      </c>
      <c r="AI63">
        <f t="shared" si="8"/>
        <v>0</v>
      </c>
      <c r="AJ63">
        <f t="shared" si="9"/>
        <v>0</v>
      </c>
      <c r="AK63">
        <f t="shared" si="10"/>
        <v>0</v>
      </c>
      <c r="AL63">
        <f t="shared" si="11"/>
        <v>0</v>
      </c>
      <c r="AM63">
        <f t="shared" si="12"/>
        <v>0</v>
      </c>
      <c r="AP63" s="28">
        <f t="shared" si="13"/>
        <v>0</v>
      </c>
      <c r="AQ63" s="28">
        <f t="shared" si="14"/>
        <v>0</v>
      </c>
      <c r="AR63" s="28">
        <f t="shared" si="15"/>
        <v>0</v>
      </c>
      <c r="AS63" s="28">
        <f t="shared" si="16"/>
        <v>0</v>
      </c>
      <c r="AT63" s="28">
        <f t="shared" si="17"/>
        <v>0</v>
      </c>
      <c r="AU63" s="7">
        <f t="shared" si="18"/>
        <v>0</v>
      </c>
      <c r="AX63">
        <f t="shared" si="19"/>
        <v>0</v>
      </c>
      <c r="AY63">
        <f t="shared" si="20"/>
        <v>0</v>
      </c>
      <c r="AZ63">
        <f t="shared" si="21"/>
        <v>0</v>
      </c>
      <c r="BA63">
        <f t="shared" si="22"/>
        <v>0</v>
      </c>
      <c r="BB63">
        <f t="shared" si="23"/>
        <v>0</v>
      </c>
      <c r="BC63">
        <f t="shared" si="24"/>
        <v>0</v>
      </c>
      <c r="BE63" s="37">
        <f t="shared" si="25"/>
        <v>0</v>
      </c>
      <c r="BF63" s="37">
        <f t="shared" si="26"/>
        <v>0</v>
      </c>
      <c r="BG63" s="37">
        <f t="shared" si="27"/>
        <v>0</v>
      </c>
      <c r="BH63" s="37">
        <f t="shared" si="28"/>
        <v>0</v>
      </c>
      <c r="BI63" s="37">
        <f t="shared" si="29"/>
        <v>0</v>
      </c>
      <c r="BJ63" s="37">
        <f t="shared" si="30"/>
        <v>0</v>
      </c>
    </row>
    <row r="64" spans="1:62" x14ac:dyDescent="0.2">
      <c r="A64">
        <v>30</v>
      </c>
      <c r="C64" s="7">
        <f t="shared" si="31"/>
        <v>499935.21087820048</v>
      </c>
      <c r="D64" s="7">
        <f t="shared" si="32"/>
        <v>193.52449387714057</v>
      </c>
      <c r="E64" s="7">
        <f t="shared" si="33"/>
        <v>495.17655358015969</v>
      </c>
      <c r="F64" s="7">
        <f t="shared" si="34"/>
        <v>492.3391186273476</v>
      </c>
      <c r="G64" s="7">
        <f t="shared" si="35"/>
        <v>11273.630681720211</v>
      </c>
      <c r="J64" s="9">
        <f t="array" ref="J64:N64">TRANSPOSE($H$25:$H$29)*C64:G64</f>
        <v>19.588220357471343</v>
      </c>
      <c r="K64" s="9">
        <v>0</v>
      </c>
      <c r="L64" s="9">
        <v>0</v>
      </c>
      <c r="M64" s="9">
        <v>0</v>
      </c>
      <c r="N64" s="9">
        <v>0</v>
      </c>
      <c r="O64" s="9">
        <f t="array" ref="O64">SUMPRODUCT($C64:$G64,TRANSPOSE(C$25:C$29))</f>
        <v>0</v>
      </c>
      <c r="P64" s="9">
        <f t="array" ref="P64">SUMPRODUCT($C64:$G64,TRANSPOSE(D$25:D$29))</f>
        <v>4.7841497853001611</v>
      </c>
      <c r="Q64" s="9">
        <f t="array" ref="Q64">SUMPRODUCT($C64:$G64,TRANSPOSE(E$25:E$29))</f>
        <v>4.9265633667622675</v>
      </c>
      <c r="R64" s="9">
        <f t="array" ref="R64">SUMPRODUCT($C64:$G64,TRANSPOSE(F$25:F$29))</f>
        <v>4.902536725503353</v>
      </c>
      <c r="S64" s="9">
        <f t="array" ref="S64">SUMPRODUCT($C64:$G64,TRANSPOSE(G$25:G$29))</f>
        <v>4.9749704799055579</v>
      </c>
      <c r="T64" s="21">
        <f t="shared" si="1"/>
        <v>0</v>
      </c>
      <c r="U64" s="21">
        <f t="shared" si="2"/>
        <v>0</v>
      </c>
      <c r="V64" s="21">
        <f t="shared" si="3"/>
        <v>0</v>
      </c>
      <c r="W64" s="21">
        <f t="shared" si="4"/>
        <v>0</v>
      </c>
      <c r="X64" s="21">
        <f t="shared" si="5"/>
        <v>0</v>
      </c>
      <c r="Z64" s="28">
        <f t="shared" si="36"/>
        <v>0</v>
      </c>
      <c r="AA64" s="28">
        <f t="shared" si="37"/>
        <v>2.472115900914015E-2</v>
      </c>
      <c r="AB64" s="28">
        <f t="shared" si="38"/>
        <v>9.9491046802254353E-3</v>
      </c>
      <c r="AC64" s="28">
        <f t="shared" si="39"/>
        <v>9.9576420804662735E-3</v>
      </c>
      <c r="AD64" s="28">
        <f t="shared" si="40"/>
        <v>4.4129266075500364E-4</v>
      </c>
      <c r="AE64">
        <v>0.1</v>
      </c>
      <c r="AG64">
        <f t="shared" si="6"/>
        <v>0</v>
      </c>
      <c r="AH64">
        <f t="shared" si="7"/>
        <v>0</v>
      </c>
      <c r="AI64">
        <f t="shared" si="8"/>
        <v>0</v>
      </c>
      <c r="AJ64">
        <f t="shared" si="9"/>
        <v>0</v>
      </c>
      <c r="AK64">
        <f t="shared" si="10"/>
        <v>0</v>
      </c>
      <c r="AL64">
        <f t="shared" si="11"/>
        <v>0</v>
      </c>
      <c r="AM64">
        <f t="shared" si="12"/>
        <v>0</v>
      </c>
      <c r="AP64" s="28">
        <f t="shared" si="13"/>
        <v>0</v>
      </c>
      <c r="AQ64" s="28">
        <f t="shared" si="14"/>
        <v>0</v>
      </c>
      <c r="AR64" s="28">
        <f t="shared" si="15"/>
        <v>0</v>
      </c>
      <c r="AS64" s="28">
        <f t="shared" si="16"/>
        <v>0</v>
      </c>
      <c r="AT64" s="28">
        <f t="shared" si="17"/>
        <v>0</v>
      </c>
      <c r="AU64" s="7">
        <f t="shared" si="18"/>
        <v>0</v>
      </c>
      <c r="AX64">
        <f t="shared" si="19"/>
        <v>0</v>
      </c>
      <c r="AY64">
        <f t="shared" si="20"/>
        <v>0</v>
      </c>
      <c r="AZ64">
        <f t="shared" si="21"/>
        <v>0</v>
      </c>
      <c r="BA64">
        <f t="shared" si="22"/>
        <v>0</v>
      </c>
      <c r="BB64">
        <f t="shared" si="23"/>
        <v>0</v>
      </c>
      <c r="BC64">
        <f t="shared" si="24"/>
        <v>0</v>
      </c>
      <c r="BE64" s="37">
        <f t="shared" si="25"/>
        <v>0</v>
      </c>
      <c r="BF64" s="37">
        <f t="shared" si="26"/>
        <v>0</v>
      </c>
      <c r="BG64" s="37">
        <f t="shared" si="27"/>
        <v>0</v>
      </c>
      <c r="BH64" s="37">
        <f t="shared" si="28"/>
        <v>0</v>
      </c>
      <c r="BI64" s="37">
        <f t="shared" si="29"/>
        <v>0</v>
      </c>
      <c r="BJ64" s="37">
        <f t="shared" si="30"/>
        <v>0</v>
      </c>
    </row>
    <row r="65" spans="1:62" x14ac:dyDescent="0.2">
      <c r="A65">
        <v>31</v>
      </c>
      <c r="C65" s="7">
        <f t="shared" si="31"/>
        <v>499935.21087813849</v>
      </c>
      <c r="D65" s="7">
        <f t="shared" si="32"/>
        <v>198.30864366244074</v>
      </c>
      <c r="E65" s="7">
        <f t="shared" si="33"/>
        <v>495.17675585507504</v>
      </c>
      <c r="F65" s="7">
        <f t="shared" si="34"/>
        <v>492.65116341309778</v>
      </c>
      <c r="G65" s="7">
        <f t="shared" si="35"/>
        <v>11273.630683158606</v>
      </c>
      <c r="J65" s="9">
        <f t="array" ref="J65:N65">TRANSPOSE($H$25:$H$29)*C65:G65</f>
        <v>19.588220357468913</v>
      </c>
      <c r="K65" s="9">
        <v>0</v>
      </c>
      <c r="L65" s="9">
        <v>0</v>
      </c>
      <c r="M65" s="9">
        <v>0</v>
      </c>
      <c r="N65" s="9">
        <v>0</v>
      </c>
      <c r="O65" s="9">
        <f t="array" ref="O65">SUMPRODUCT($C65:$G65,TRANSPOSE(C$25:C$29))</f>
        <v>0</v>
      </c>
      <c r="P65" s="9">
        <f t="array" ref="P65">SUMPRODUCT($C65:$G65,TRANSPOSE(D$25:D$29))</f>
        <v>4.7841497852995678</v>
      </c>
      <c r="Q65" s="9">
        <f t="array" ref="Q65">SUMPRODUCT($C65:$G65,TRANSPOSE(E$25:E$29))</f>
        <v>4.9265633667616564</v>
      </c>
      <c r="R65" s="9">
        <f t="array" ref="R65">SUMPRODUCT($C65:$G65,TRANSPOSE(F$25:F$29))</f>
        <v>4.9025367255027454</v>
      </c>
      <c r="S65" s="9">
        <f t="array" ref="S65">SUMPRODUCT($C65:$G65,TRANSPOSE(G$25:G$29))</f>
        <v>4.9749704799049415</v>
      </c>
      <c r="T65" s="21">
        <f t="shared" si="1"/>
        <v>0</v>
      </c>
      <c r="U65" s="21">
        <f t="shared" si="2"/>
        <v>0</v>
      </c>
      <c r="V65" s="21">
        <f t="shared" si="3"/>
        <v>0</v>
      </c>
      <c r="W65" s="21">
        <f t="shared" si="4"/>
        <v>0</v>
      </c>
      <c r="X65" s="21">
        <f t="shared" si="5"/>
        <v>0</v>
      </c>
      <c r="Z65" s="28">
        <f t="shared" si="36"/>
        <v>0</v>
      </c>
      <c r="AA65" s="28">
        <f t="shared" si="37"/>
        <v>2.4124766812701853E-2</v>
      </c>
      <c r="AB65" s="28">
        <f t="shared" si="38"/>
        <v>9.9491006161111679E-3</v>
      </c>
      <c r="AC65" s="28">
        <f t="shared" si="39"/>
        <v>9.9513349192923168E-3</v>
      </c>
      <c r="AD65" s="28">
        <f t="shared" si="40"/>
        <v>4.4129266069864475E-4</v>
      </c>
      <c r="AE65">
        <v>0.1</v>
      </c>
      <c r="AG65">
        <f t="shared" si="6"/>
        <v>0</v>
      </c>
      <c r="AH65">
        <f t="shared" si="7"/>
        <v>0</v>
      </c>
      <c r="AI65">
        <f t="shared" si="8"/>
        <v>0</v>
      </c>
      <c r="AJ65">
        <f t="shared" si="9"/>
        <v>0</v>
      </c>
      <c r="AK65">
        <f t="shared" si="10"/>
        <v>0</v>
      </c>
      <c r="AL65">
        <f t="shared" si="11"/>
        <v>0</v>
      </c>
      <c r="AM65">
        <f t="shared" si="12"/>
        <v>0</v>
      </c>
      <c r="AP65" s="28">
        <f t="shared" si="13"/>
        <v>0</v>
      </c>
      <c r="AQ65" s="28">
        <f t="shared" si="14"/>
        <v>0</v>
      </c>
      <c r="AR65" s="28">
        <f t="shared" si="15"/>
        <v>0</v>
      </c>
      <c r="AS65" s="28">
        <f t="shared" si="16"/>
        <v>0</v>
      </c>
      <c r="AT65" s="28">
        <f t="shared" si="17"/>
        <v>0</v>
      </c>
      <c r="AU65" s="7">
        <f t="shared" si="18"/>
        <v>0</v>
      </c>
      <c r="AX65">
        <f t="shared" si="19"/>
        <v>0</v>
      </c>
      <c r="AY65">
        <f t="shared" si="20"/>
        <v>0</v>
      </c>
      <c r="AZ65">
        <f t="shared" si="21"/>
        <v>0</v>
      </c>
      <c r="BA65">
        <f t="shared" si="22"/>
        <v>0</v>
      </c>
      <c r="BB65">
        <f t="shared" si="23"/>
        <v>0</v>
      </c>
      <c r="BC65">
        <f t="shared" si="24"/>
        <v>0</v>
      </c>
      <c r="BE65" s="37">
        <f t="shared" si="25"/>
        <v>0</v>
      </c>
      <c r="BF65" s="37">
        <f t="shared" si="26"/>
        <v>0</v>
      </c>
      <c r="BG65" s="37">
        <f t="shared" si="27"/>
        <v>0</v>
      </c>
      <c r="BH65" s="37">
        <f t="shared" si="28"/>
        <v>0</v>
      </c>
      <c r="BI65" s="37">
        <f t="shared" si="29"/>
        <v>0</v>
      </c>
      <c r="BJ65" s="37">
        <f t="shared" si="30"/>
        <v>0</v>
      </c>
    </row>
    <row r="66" spans="1:62" x14ac:dyDescent="0.2">
      <c r="A66">
        <v>32</v>
      </c>
      <c r="C66" s="7">
        <f t="shared" si="31"/>
        <v>499935.21087809524</v>
      </c>
      <c r="D66" s="7">
        <f t="shared" si="32"/>
        <v>203.09279344774032</v>
      </c>
      <c r="E66" s="7">
        <f t="shared" si="33"/>
        <v>495.17693406016576</v>
      </c>
      <c r="F66" s="7">
        <f t="shared" si="34"/>
        <v>492.92644477972686</v>
      </c>
      <c r="G66" s="7">
        <f t="shared" si="35"/>
        <v>11273.630684293541</v>
      </c>
      <c r="J66" s="9">
        <f t="array" ref="J66:N66">TRANSPOSE($H$25:$H$29)*C66:G66</f>
        <v>19.588220357467218</v>
      </c>
      <c r="K66" s="9">
        <v>0</v>
      </c>
      <c r="L66" s="9">
        <v>0</v>
      </c>
      <c r="M66" s="9">
        <v>0</v>
      </c>
      <c r="N66" s="9">
        <v>0</v>
      </c>
      <c r="O66" s="9">
        <f t="array" ref="O66">SUMPRODUCT($C66:$G66,TRANSPOSE(C$25:C$29))</f>
        <v>0</v>
      </c>
      <c r="P66" s="9">
        <f t="array" ref="P66">SUMPRODUCT($C66:$G66,TRANSPOSE(D$25:D$29))</f>
        <v>4.7841497852991539</v>
      </c>
      <c r="Q66" s="9">
        <f t="array" ref="Q66">SUMPRODUCT($C66:$G66,TRANSPOSE(E$25:E$29))</f>
        <v>4.9265633667612301</v>
      </c>
      <c r="R66" s="9">
        <f t="array" ref="R66">SUMPRODUCT($C66:$G66,TRANSPOSE(F$25:F$29))</f>
        <v>4.9025367255023209</v>
      </c>
      <c r="S66" s="9">
        <f t="array" ref="S66">SUMPRODUCT($C66:$G66,TRANSPOSE(G$25:G$29))</f>
        <v>4.9749704799045107</v>
      </c>
      <c r="T66" s="21">
        <f t="shared" si="1"/>
        <v>0</v>
      </c>
      <c r="U66" s="21">
        <f t="shared" si="2"/>
        <v>0</v>
      </c>
      <c r="V66" s="21">
        <f t="shared" si="3"/>
        <v>0</v>
      </c>
      <c r="W66" s="21">
        <f t="shared" si="4"/>
        <v>0</v>
      </c>
      <c r="X66" s="21">
        <f t="shared" si="5"/>
        <v>0</v>
      </c>
      <c r="Z66" s="28">
        <f t="shared" si="36"/>
        <v>0</v>
      </c>
      <c r="AA66" s="28">
        <f t="shared" si="37"/>
        <v>2.3556472408905082E-2</v>
      </c>
      <c r="AB66" s="28">
        <f t="shared" si="38"/>
        <v>9.9490970356115888E-3</v>
      </c>
      <c r="AC66" s="28">
        <f t="shared" si="39"/>
        <v>9.9457774631935367E-3</v>
      </c>
      <c r="AD66" s="28">
        <f t="shared" si="40"/>
        <v>4.4129266065418091E-4</v>
      </c>
      <c r="AE66">
        <v>0.1</v>
      </c>
      <c r="AG66">
        <f t="shared" si="6"/>
        <v>0</v>
      </c>
      <c r="AH66">
        <f t="shared" si="7"/>
        <v>0</v>
      </c>
      <c r="AI66">
        <f t="shared" si="8"/>
        <v>0</v>
      </c>
      <c r="AJ66">
        <f t="shared" si="9"/>
        <v>0</v>
      </c>
      <c r="AK66">
        <f t="shared" si="10"/>
        <v>0</v>
      </c>
      <c r="AL66">
        <f t="shared" si="11"/>
        <v>0</v>
      </c>
      <c r="AM66">
        <f t="shared" si="12"/>
        <v>0</v>
      </c>
      <c r="AP66" s="28">
        <f t="shared" si="13"/>
        <v>0</v>
      </c>
      <c r="AQ66" s="28">
        <f t="shared" si="14"/>
        <v>0</v>
      </c>
      <c r="AR66" s="28">
        <f t="shared" si="15"/>
        <v>0</v>
      </c>
      <c r="AS66" s="28">
        <f t="shared" si="16"/>
        <v>0</v>
      </c>
      <c r="AT66" s="28">
        <f t="shared" si="17"/>
        <v>0</v>
      </c>
      <c r="AU66" s="7">
        <f t="shared" si="18"/>
        <v>0</v>
      </c>
      <c r="AX66">
        <f t="shared" si="19"/>
        <v>0</v>
      </c>
      <c r="AY66">
        <f t="shared" si="20"/>
        <v>0</v>
      </c>
      <c r="AZ66">
        <f t="shared" si="21"/>
        <v>0</v>
      </c>
      <c r="BA66">
        <f t="shared" si="22"/>
        <v>0</v>
      </c>
      <c r="BB66">
        <f t="shared" si="23"/>
        <v>0</v>
      </c>
      <c r="BC66">
        <f t="shared" si="24"/>
        <v>0</v>
      </c>
      <c r="BE66" s="37">
        <f t="shared" si="25"/>
        <v>0</v>
      </c>
      <c r="BF66" s="37">
        <f t="shared" si="26"/>
        <v>0</v>
      </c>
      <c r="BG66" s="37">
        <f t="shared" si="27"/>
        <v>0</v>
      </c>
      <c r="BH66" s="37">
        <f t="shared" si="28"/>
        <v>0</v>
      </c>
      <c r="BI66" s="37">
        <f t="shared" si="29"/>
        <v>0</v>
      </c>
      <c r="BJ66" s="37">
        <f t="shared" si="30"/>
        <v>0</v>
      </c>
    </row>
    <row r="67" spans="1:62" x14ac:dyDescent="0.2">
      <c r="A67">
        <v>33</v>
      </c>
      <c r="C67" s="7">
        <f t="shared" si="31"/>
        <v>499935.21087806509</v>
      </c>
      <c r="D67" s="7">
        <f t="shared" si="32"/>
        <v>207.87694323303947</v>
      </c>
      <c r="E67" s="7">
        <f t="shared" si="33"/>
        <v>495.17709105962012</v>
      </c>
      <c r="F67" s="7">
        <f t="shared" si="34"/>
        <v>493.16925838842593</v>
      </c>
      <c r="G67" s="7">
        <f t="shared" si="35"/>
        <v>11273.630685189037</v>
      </c>
      <c r="J67" s="9">
        <f t="array" ref="J67:N67">TRANSPOSE($H$25:$H$29)*C67:G67</f>
        <v>19.588220357466035</v>
      </c>
      <c r="K67" s="9">
        <v>0</v>
      </c>
      <c r="L67" s="9">
        <v>0</v>
      </c>
      <c r="M67" s="9">
        <v>0</v>
      </c>
      <c r="N67" s="9">
        <v>0</v>
      </c>
      <c r="O67" s="9">
        <f t="array" ref="O67">SUMPRODUCT($C67:$G67,TRANSPOSE(C$25:C$29))</f>
        <v>0</v>
      </c>
      <c r="P67" s="9">
        <f t="array" ref="P67">SUMPRODUCT($C67:$G67,TRANSPOSE(D$25:D$29))</f>
        <v>4.7841497852988661</v>
      </c>
      <c r="Q67" s="9">
        <f t="array" ref="Q67">SUMPRODUCT($C67:$G67,TRANSPOSE(E$25:E$29))</f>
        <v>4.9265633667609334</v>
      </c>
      <c r="R67" s="9">
        <f t="array" ref="R67">SUMPRODUCT($C67:$G67,TRANSPOSE(F$25:F$29))</f>
        <v>4.9025367255020251</v>
      </c>
      <c r="S67" s="9">
        <f t="array" ref="S67">SUMPRODUCT($C67:$G67,TRANSPOSE(G$25:G$29))</f>
        <v>4.9749704799042105</v>
      </c>
      <c r="T67" s="21">
        <f t="shared" si="1"/>
        <v>0</v>
      </c>
      <c r="U67" s="21">
        <f t="shared" si="2"/>
        <v>0</v>
      </c>
      <c r="V67" s="21">
        <f t="shared" si="3"/>
        <v>0</v>
      </c>
      <c r="W67" s="21">
        <f t="shared" si="4"/>
        <v>0</v>
      </c>
      <c r="X67" s="21">
        <f t="shared" si="5"/>
        <v>0</v>
      </c>
      <c r="Z67" s="28">
        <f t="shared" si="36"/>
        <v>0</v>
      </c>
      <c r="AA67" s="28">
        <f t="shared" si="37"/>
        <v>2.3014335841640782E-2</v>
      </c>
      <c r="AB67" s="28">
        <f t="shared" si="38"/>
        <v>9.9490938811782944E-3</v>
      </c>
      <c r="AC67" s="28">
        <f t="shared" si="39"/>
        <v>9.9408806248842251E-3</v>
      </c>
      <c r="AD67" s="28">
        <f t="shared" si="40"/>
        <v>4.4129266061910117E-4</v>
      </c>
      <c r="AE67">
        <v>0.1</v>
      </c>
      <c r="AG67">
        <f t="shared" si="6"/>
        <v>0</v>
      </c>
      <c r="AH67">
        <f t="shared" si="7"/>
        <v>0</v>
      </c>
      <c r="AI67">
        <f t="shared" si="8"/>
        <v>0</v>
      </c>
      <c r="AJ67">
        <f t="shared" si="9"/>
        <v>0</v>
      </c>
      <c r="AK67">
        <f t="shared" si="10"/>
        <v>0</v>
      </c>
      <c r="AL67">
        <f t="shared" si="11"/>
        <v>0</v>
      </c>
      <c r="AM67">
        <f t="shared" si="12"/>
        <v>0</v>
      </c>
      <c r="AP67" s="28">
        <f t="shared" si="13"/>
        <v>0</v>
      </c>
      <c r="AQ67" s="28">
        <f t="shared" si="14"/>
        <v>0</v>
      </c>
      <c r="AR67" s="28">
        <f t="shared" si="15"/>
        <v>0</v>
      </c>
      <c r="AS67" s="28">
        <f t="shared" si="16"/>
        <v>0</v>
      </c>
      <c r="AT67" s="28">
        <f t="shared" si="17"/>
        <v>0</v>
      </c>
      <c r="AU67" s="7">
        <f t="shared" si="18"/>
        <v>0</v>
      </c>
      <c r="AX67">
        <f t="shared" si="19"/>
        <v>0</v>
      </c>
      <c r="AY67">
        <f t="shared" si="20"/>
        <v>0</v>
      </c>
      <c r="AZ67">
        <f t="shared" si="21"/>
        <v>0</v>
      </c>
      <c r="BA67">
        <f t="shared" si="22"/>
        <v>0</v>
      </c>
      <c r="BB67">
        <f t="shared" si="23"/>
        <v>0</v>
      </c>
      <c r="BC67">
        <f t="shared" si="24"/>
        <v>0</v>
      </c>
      <c r="BE67" s="37">
        <f t="shared" si="25"/>
        <v>0</v>
      </c>
      <c r="BF67" s="37">
        <f t="shared" si="26"/>
        <v>0</v>
      </c>
      <c r="BG67" s="37">
        <f t="shared" si="27"/>
        <v>0</v>
      </c>
      <c r="BH67" s="37">
        <f t="shared" si="28"/>
        <v>0</v>
      </c>
      <c r="BI67" s="37">
        <f t="shared" si="29"/>
        <v>0</v>
      </c>
      <c r="BJ67" s="37">
        <f t="shared" si="30"/>
        <v>0</v>
      </c>
    </row>
    <row r="68" spans="1:62" x14ac:dyDescent="0.2">
      <c r="A68">
        <v>34</v>
      </c>
      <c r="C68" s="7">
        <f t="shared" si="31"/>
        <v>499935.21087804408</v>
      </c>
      <c r="D68" s="7">
        <f t="shared" si="32"/>
        <v>212.66109301833833</v>
      </c>
      <c r="E68" s="7">
        <f t="shared" si="33"/>
        <v>495.17722937680588</v>
      </c>
      <c r="F68" s="7">
        <f t="shared" si="34"/>
        <v>493.38340590963065</v>
      </c>
      <c r="G68" s="7">
        <f t="shared" si="35"/>
        <v>11273.630685895607</v>
      </c>
      <c r="J68" s="9">
        <f t="array" ref="J68:N68">TRANSPOSE($H$25:$H$29)*C68:G68</f>
        <v>19.588220357465215</v>
      </c>
      <c r="K68" s="9">
        <v>0</v>
      </c>
      <c r="L68" s="9">
        <v>0</v>
      </c>
      <c r="M68" s="9">
        <v>0</v>
      </c>
      <c r="N68" s="9">
        <v>0</v>
      </c>
      <c r="O68" s="9">
        <f t="array" ref="O68">SUMPRODUCT($C68:$G68,TRANSPOSE(C$25:C$29))</f>
        <v>0</v>
      </c>
      <c r="P68" s="9">
        <f t="array" ref="P68">SUMPRODUCT($C68:$G68,TRANSPOSE(D$25:D$29))</f>
        <v>4.7841497852986645</v>
      </c>
      <c r="Q68" s="9">
        <f t="array" ref="Q68">SUMPRODUCT($C68:$G68,TRANSPOSE(E$25:E$29))</f>
        <v>4.9265633667607256</v>
      </c>
      <c r="R68" s="9">
        <f t="array" ref="R68">SUMPRODUCT($C68:$G68,TRANSPOSE(F$25:F$29))</f>
        <v>4.9025367255018191</v>
      </c>
      <c r="S68" s="9">
        <f t="array" ref="S68">SUMPRODUCT($C68:$G68,TRANSPOSE(G$25:G$29))</f>
        <v>4.9749704799040018</v>
      </c>
      <c r="T68" s="21">
        <f t="shared" si="1"/>
        <v>0</v>
      </c>
      <c r="U68" s="21">
        <f t="shared" si="2"/>
        <v>0</v>
      </c>
      <c r="V68" s="21">
        <f t="shared" si="3"/>
        <v>0</v>
      </c>
      <c r="W68" s="21">
        <f t="shared" si="4"/>
        <v>0</v>
      </c>
      <c r="X68" s="21">
        <f t="shared" si="5"/>
        <v>0</v>
      </c>
      <c r="Z68" s="28">
        <f t="shared" si="36"/>
        <v>0</v>
      </c>
      <c r="AA68" s="28">
        <f t="shared" si="37"/>
        <v>2.2496591724402142E-2</v>
      </c>
      <c r="AB68" s="28">
        <f t="shared" si="38"/>
        <v>9.9490911021109362E-3</v>
      </c>
      <c r="AC68" s="28">
        <f t="shared" si="39"/>
        <v>9.9365658973941656E-3</v>
      </c>
      <c r="AD68" s="28">
        <f t="shared" si="40"/>
        <v>4.412926605914248E-4</v>
      </c>
      <c r="AE68">
        <v>0.1</v>
      </c>
      <c r="AG68">
        <f t="shared" si="6"/>
        <v>0</v>
      </c>
      <c r="AH68">
        <f t="shared" si="7"/>
        <v>0</v>
      </c>
      <c r="AI68">
        <f t="shared" si="8"/>
        <v>0</v>
      </c>
      <c r="AJ68">
        <f t="shared" si="9"/>
        <v>0</v>
      </c>
      <c r="AK68">
        <f t="shared" si="10"/>
        <v>0</v>
      </c>
      <c r="AL68">
        <f t="shared" si="11"/>
        <v>0</v>
      </c>
      <c r="AM68">
        <f t="shared" si="12"/>
        <v>0</v>
      </c>
      <c r="AP68" s="28">
        <f t="shared" si="13"/>
        <v>0</v>
      </c>
      <c r="AQ68" s="28">
        <f t="shared" si="14"/>
        <v>0</v>
      </c>
      <c r="AR68" s="28">
        <f t="shared" si="15"/>
        <v>0</v>
      </c>
      <c r="AS68" s="28">
        <f t="shared" si="16"/>
        <v>0</v>
      </c>
      <c r="AT68" s="28">
        <f t="shared" si="17"/>
        <v>0</v>
      </c>
      <c r="AU68" s="7">
        <f t="shared" si="18"/>
        <v>0</v>
      </c>
      <c r="AX68">
        <f t="shared" si="19"/>
        <v>0</v>
      </c>
      <c r="AY68">
        <f t="shared" si="20"/>
        <v>0</v>
      </c>
      <c r="AZ68">
        <f t="shared" si="21"/>
        <v>0</v>
      </c>
      <c r="BA68">
        <f t="shared" si="22"/>
        <v>0</v>
      </c>
      <c r="BB68">
        <f t="shared" si="23"/>
        <v>0</v>
      </c>
      <c r="BC68">
        <f t="shared" si="24"/>
        <v>0</v>
      </c>
      <c r="BE68" s="37">
        <f t="shared" si="25"/>
        <v>0</v>
      </c>
      <c r="BF68" s="37">
        <f t="shared" si="26"/>
        <v>0</v>
      </c>
      <c r="BG68" s="37">
        <f t="shared" si="27"/>
        <v>0</v>
      </c>
      <c r="BH68" s="37">
        <f t="shared" si="28"/>
        <v>0</v>
      </c>
      <c r="BI68" s="37">
        <f t="shared" si="29"/>
        <v>0</v>
      </c>
      <c r="BJ68" s="37">
        <f t="shared" si="30"/>
        <v>0</v>
      </c>
    </row>
    <row r="69" spans="1:62" x14ac:dyDescent="0.2">
      <c r="A69">
        <v>35</v>
      </c>
      <c r="C69" s="7">
        <f t="shared" si="31"/>
        <v>499935.21087802941</v>
      </c>
      <c r="D69" s="7">
        <f t="shared" si="32"/>
        <v>217.445242803637</v>
      </c>
      <c r="E69" s="7">
        <f t="shared" si="33"/>
        <v>495.1773512348247</v>
      </c>
      <c r="F69" s="7">
        <f t="shared" si="34"/>
        <v>493.5722500542127</v>
      </c>
      <c r="G69" s="7">
        <f t="shared" si="35"/>
        <v>11273.630686453111</v>
      </c>
      <c r="J69" s="9">
        <f t="array" ref="J69:N69">TRANSPOSE($H$25:$H$29)*C69:G69</f>
        <v>19.588220357464639</v>
      </c>
      <c r="K69" s="9">
        <v>0</v>
      </c>
      <c r="L69" s="9">
        <v>0</v>
      </c>
      <c r="M69" s="9">
        <v>0</v>
      </c>
      <c r="N69" s="9">
        <v>0</v>
      </c>
      <c r="O69" s="9">
        <f t="array" ref="O69">SUMPRODUCT($C69:$G69,TRANSPOSE(C$25:C$29))</f>
        <v>0</v>
      </c>
      <c r="P69" s="9">
        <f t="array" ref="P69">SUMPRODUCT($C69:$G69,TRANSPOSE(D$25:D$29))</f>
        <v>4.7841497852985242</v>
      </c>
      <c r="Q69" s="9">
        <f t="array" ref="Q69">SUMPRODUCT($C69:$G69,TRANSPOSE(E$25:E$29))</f>
        <v>4.9265633667605817</v>
      </c>
      <c r="R69" s="9">
        <f t="array" ref="R69">SUMPRODUCT($C69:$G69,TRANSPOSE(F$25:F$29))</f>
        <v>4.9025367255016752</v>
      </c>
      <c r="S69" s="9">
        <f t="array" ref="S69">SUMPRODUCT($C69:$G69,TRANSPOSE(G$25:G$29))</f>
        <v>4.9749704799038561</v>
      </c>
      <c r="T69" s="21">
        <f t="shared" si="1"/>
        <v>0</v>
      </c>
      <c r="U69" s="21">
        <f t="shared" si="2"/>
        <v>0</v>
      </c>
      <c r="V69" s="21">
        <f t="shared" si="3"/>
        <v>0</v>
      </c>
      <c r="W69" s="21">
        <f t="shared" si="4"/>
        <v>0</v>
      </c>
      <c r="X69" s="21">
        <f t="shared" si="5"/>
        <v>0</v>
      </c>
      <c r="Z69" s="28">
        <f t="shared" si="36"/>
        <v>0</v>
      </c>
      <c r="AA69" s="28">
        <f t="shared" si="37"/>
        <v>2.2001630036205623E-2</v>
      </c>
      <c r="AB69" s="28">
        <f t="shared" si="38"/>
        <v>9.9490886537423433E-3</v>
      </c>
      <c r="AC69" s="28">
        <f t="shared" si="39"/>
        <v>9.9327640987984904E-3</v>
      </c>
      <c r="AD69" s="28">
        <f t="shared" si="40"/>
        <v>4.4129266056958908E-4</v>
      </c>
      <c r="AE69">
        <v>0.1</v>
      </c>
      <c r="AG69">
        <f t="shared" si="6"/>
        <v>0</v>
      </c>
      <c r="AH69">
        <f t="shared" si="7"/>
        <v>0</v>
      </c>
      <c r="AI69">
        <f t="shared" si="8"/>
        <v>0</v>
      </c>
      <c r="AJ69">
        <f t="shared" si="9"/>
        <v>0</v>
      </c>
      <c r="AK69">
        <f t="shared" si="10"/>
        <v>0</v>
      </c>
      <c r="AL69">
        <f t="shared" si="11"/>
        <v>0</v>
      </c>
      <c r="AM69">
        <f t="shared" si="12"/>
        <v>0</v>
      </c>
      <c r="AP69" s="28">
        <f t="shared" si="13"/>
        <v>0</v>
      </c>
      <c r="AQ69" s="28">
        <f t="shared" si="14"/>
        <v>0</v>
      </c>
      <c r="AR69" s="28">
        <f t="shared" si="15"/>
        <v>0</v>
      </c>
      <c r="AS69" s="28">
        <f t="shared" si="16"/>
        <v>0</v>
      </c>
      <c r="AT69" s="28">
        <f t="shared" si="17"/>
        <v>0</v>
      </c>
      <c r="AU69" s="7">
        <f t="shared" si="18"/>
        <v>0</v>
      </c>
      <c r="AX69">
        <f t="shared" si="19"/>
        <v>0</v>
      </c>
      <c r="AY69">
        <f t="shared" si="20"/>
        <v>0</v>
      </c>
      <c r="AZ69">
        <f t="shared" si="21"/>
        <v>0</v>
      </c>
      <c r="BA69">
        <f t="shared" si="22"/>
        <v>0</v>
      </c>
      <c r="BB69">
        <f t="shared" si="23"/>
        <v>0</v>
      </c>
      <c r="BC69">
        <f t="shared" si="24"/>
        <v>0</v>
      </c>
      <c r="BE69" s="37">
        <f t="shared" si="25"/>
        <v>0</v>
      </c>
      <c r="BF69" s="37">
        <f t="shared" si="26"/>
        <v>0</v>
      </c>
      <c r="BG69" s="37">
        <f t="shared" si="27"/>
        <v>0</v>
      </c>
      <c r="BH69" s="37">
        <f t="shared" si="28"/>
        <v>0</v>
      </c>
      <c r="BI69" s="37">
        <f t="shared" si="29"/>
        <v>0</v>
      </c>
      <c r="BJ69" s="37">
        <f t="shared" si="30"/>
        <v>0</v>
      </c>
    </row>
    <row r="70" spans="1:62" x14ac:dyDescent="0.2">
      <c r="A70">
        <v>36</v>
      </c>
      <c r="C70" s="7">
        <f t="shared" si="31"/>
        <v>499935.21087801916</v>
      </c>
      <c r="D70" s="7">
        <f t="shared" si="32"/>
        <v>222.22939258893553</v>
      </c>
      <c r="E70" s="7">
        <f t="shared" si="33"/>
        <v>495.17745859224169</v>
      </c>
      <c r="F70" s="7">
        <f t="shared" si="34"/>
        <v>493.7387638751822</v>
      </c>
      <c r="G70" s="7">
        <f t="shared" si="35"/>
        <v>11273.630686892997</v>
      </c>
      <c r="J70" s="9">
        <f t="array" ref="J70:N70">TRANSPOSE($H$25:$H$29)*C70:G70</f>
        <v>19.588220357464238</v>
      </c>
      <c r="K70" s="9">
        <v>0</v>
      </c>
      <c r="L70" s="9">
        <v>0</v>
      </c>
      <c r="M70" s="9">
        <v>0</v>
      </c>
      <c r="N70" s="9">
        <v>0</v>
      </c>
      <c r="O70" s="9">
        <f t="array" ref="O70">SUMPRODUCT($C70:$G70,TRANSPOSE(C$25:C$29))</f>
        <v>0</v>
      </c>
      <c r="P70" s="9">
        <f t="array" ref="P70">SUMPRODUCT($C70:$G70,TRANSPOSE(D$25:D$29))</f>
        <v>4.7841497852984265</v>
      </c>
      <c r="Q70" s="9">
        <f t="array" ref="Q70">SUMPRODUCT($C70:$G70,TRANSPOSE(E$25:E$29))</f>
        <v>4.9265633667604805</v>
      </c>
      <c r="R70" s="9">
        <f t="array" ref="R70">SUMPRODUCT($C70:$G70,TRANSPOSE(F$25:F$29))</f>
        <v>4.9025367255015748</v>
      </c>
      <c r="S70" s="9">
        <f t="array" ref="S70">SUMPRODUCT($C70:$G70,TRANSPOSE(G$25:G$29))</f>
        <v>4.974970479903754</v>
      </c>
      <c r="T70" s="21">
        <f t="shared" si="1"/>
        <v>0</v>
      </c>
      <c r="U70" s="21">
        <f t="shared" si="2"/>
        <v>0</v>
      </c>
      <c r="V70" s="21">
        <f t="shared" si="3"/>
        <v>0</v>
      </c>
      <c r="W70" s="21">
        <f t="shared" si="4"/>
        <v>0</v>
      </c>
      <c r="X70" s="21">
        <f t="shared" si="5"/>
        <v>0</v>
      </c>
      <c r="Z70" s="28">
        <f t="shared" si="36"/>
        <v>0</v>
      </c>
      <c r="AA70" s="28">
        <f t="shared" si="37"/>
        <v>2.1527979398061958E-2</v>
      </c>
      <c r="AB70" s="28">
        <f t="shared" si="38"/>
        <v>9.9490864967205685E-3</v>
      </c>
      <c r="AC70" s="28">
        <f t="shared" si="39"/>
        <v>9.9294142655992519E-3</v>
      </c>
      <c r="AD70" s="28">
        <f t="shared" si="40"/>
        <v>4.4129266055236121E-4</v>
      </c>
      <c r="AE70">
        <v>0.1</v>
      </c>
      <c r="AG70">
        <f t="shared" si="6"/>
        <v>0</v>
      </c>
      <c r="AH70">
        <f t="shared" si="7"/>
        <v>0</v>
      </c>
      <c r="AI70">
        <f t="shared" si="8"/>
        <v>0</v>
      </c>
      <c r="AJ70">
        <f t="shared" si="9"/>
        <v>0</v>
      </c>
      <c r="AK70">
        <f t="shared" si="10"/>
        <v>0</v>
      </c>
      <c r="AL70">
        <f t="shared" si="11"/>
        <v>0</v>
      </c>
      <c r="AM70">
        <f t="shared" si="12"/>
        <v>0</v>
      </c>
      <c r="AP70" s="28">
        <f t="shared" si="13"/>
        <v>0</v>
      </c>
      <c r="AQ70" s="28">
        <f t="shared" si="14"/>
        <v>0</v>
      </c>
      <c r="AR70" s="28">
        <f t="shared" si="15"/>
        <v>0</v>
      </c>
      <c r="AS70" s="28">
        <f t="shared" si="16"/>
        <v>0</v>
      </c>
      <c r="AT70" s="28">
        <f t="shared" si="17"/>
        <v>0</v>
      </c>
      <c r="AU70" s="7">
        <f t="shared" si="18"/>
        <v>0</v>
      </c>
      <c r="AX70">
        <f t="shared" si="19"/>
        <v>0</v>
      </c>
      <c r="AY70">
        <f t="shared" si="20"/>
        <v>0</v>
      </c>
      <c r="AZ70">
        <f t="shared" si="21"/>
        <v>0</v>
      </c>
      <c r="BA70">
        <f t="shared" si="22"/>
        <v>0</v>
      </c>
      <c r="BB70">
        <f t="shared" si="23"/>
        <v>0</v>
      </c>
      <c r="BC70">
        <f t="shared" si="24"/>
        <v>0</v>
      </c>
      <c r="BE70" s="37">
        <f t="shared" si="25"/>
        <v>0</v>
      </c>
      <c r="BF70" s="37">
        <f t="shared" si="26"/>
        <v>0</v>
      </c>
      <c r="BG70" s="37">
        <f t="shared" si="27"/>
        <v>0</v>
      </c>
      <c r="BH70" s="37">
        <f t="shared" si="28"/>
        <v>0</v>
      </c>
      <c r="BI70" s="37">
        <f t="shared" si="29"/>
        <v>0</v>
      </c>
      <c r="BJ70" s="37">
        <f t="shared" si="30"/>
        <v>0</v>
      </c>
    </row>
    <row r="71" spans="1:62" x14ac:dyDescent="0.2">
      <c r="A71">
        <v>37</v>
      </c>
      <c r="C71" s="7">
        <f t="shared" si="31"/>
        <v>499935.210878012</v>
      </c>
      <c r="D71" s="7">
        <f t="shared" si="32"/>
        <v>227.01354237423396</v>
      </c>
      <c r="E71" s="7">
        <f t="shared" si="33"/>
        <v>495.17755317456329</v>
      </c>
      <c r="F71" s="7">
        <f t="shared" si="34"/>
        <v>493.88557484384842</v>
      </c>
      <c r="G71" s="7">
        <f t="shared" si="35"/>
        <v>11273.63068724008</v>
      </c>
      <c r="J71" s="9">
        <f t="array" ref="J71:N71">TRANSPOSE($H$25:$H$29)*C71:G71</f>
        <v>19.588220357463957</v>
      </c>
      <c r="K71" s="9">
        <v>0</v>
      </c>
      <c r="L71" s="9">
        <v>0</v>
      </c>
      <c r="M71" s="9">
        <v>0</v>
      </c>
      <c r="N71" s="9">
        <v>0</v>
      </c>
      <c r="O71" s="9">
        <f t="array" ref="O71">SUMPRODUCT($C71:$G71,TRANSPOSE(C$25:C$29))</f>
        <v>0</v>
      </c>
      <c r="P71" s="9">
        <f t="array" ref="P71">SUMPRODUCT($C71:$G71,TRANSPOSE(D$25:D$29))</f>
        <v>4.7841497852983581</v>
      </c>
      <c r="Q71" s="9">
        <f t="array" ref="Q71">SUMPRODUCT($C71:$G71,TRANSPOSE(E$25:E$29))</f>
        <v>4.9265633667604103</v>
      </c>
      <c r="R71" s="9">
        <f t="array" ref="R71">SUMPRODUCT($C71:$G71,TRANSPOSE(F$25:F$29))</f>
        <v>4.9025367255015047</v>
      </c>
      <c r="S71" s="9">
        <f t="array" ref="S71">SUMPRODUCT($C71:$G71,TRANSPOSE(G$25:G$29))</f>
        <v>4.9749704799036829</v>
      </c>
      <c r="T71" s="21">
        <f t="shared" si="1"/>
        <v>0</v>
      </c>
      <c r="U71" s="21">
        <f t="shared" si="2"/>
        <v>0</v>
      </c>
      <c r="V71" s="21">
        <f t="shared" si="3"/>
        <v>0</v>
      </c>
      <c r="W71" s="21">
        <f t="shared" si="4"/>
        <v>0</v>
      </c>
      <c r="X71" s="21">
        <f t="shared" si="5"/>
        <v>0</v>
      </c>
      <c r="Z71" s="28">
        <f t="shared" si="36"/>
        <v>0</v>
      </c>
      <c r="AA71" s="28">
        <f t="shared" si="37"/>
        <v>2.1074292464066492E-2</v>
      </c>
      <c r="AB71" s="28">
        <f t="shared" si="38"/>
        <v>9.9490845963764139E-3</v>
      </c>
      <c r="AC71" s="28">
        <f t="shared" si="39"/>
        <v>9.9264626772133154E-3</v>
      </c>
      <c r="AD71" s="28">
        <f t="shared" si="40"/>
        <v>4.4129266053876873E-4</v>
      </c>
      <c r="AE71">
        <v>0.1</v>
      </c>
      <c r="AG71">
        <f t="shared" si="6"/>
        <v>0</v>
      </c>
      <c r="AH71">
        <f t="shared" si="7"/>
        <v>0</v>
      </c>
      <c r="AI71">
        <f t="shared" si="8"/>
        <v>0</v>
      </c>
      <c r="AJ71">
        <f t="shared" si="9"/>
        <v>0</v>
      </c>
      <c r="AK71">
        <f t="shared" si="10"/>
        <v>0</v>
      </c>
      <c r="AL71">
        <f t="shared" si="11"/>
        <v>0</v>
      </c>
      <c r="AM71">
        <f t="shared" si="12"/>
        <v>0</v>
      </c>
      <c r="AP71" s="28">
        <f t="shared" si="13"/>
        <v>0</v>
      </c>
      <c r="AQ71" s="28">
        <f t="shared" si="14"/>
        <v>0</v>
      </c>
      <c r="AR71" s="28">
        <f t="shared" si="15"/>
        <v>0</v>
      </c>
      <c r="AS71" s="28">
        <f t="shared" si="16"/>
        <v>0</v>
      </c>
      <c r="AT71" s="28">
        <f t="shared" si="17"/>
        <v>0</v>
      </c>
      <c r="AU71" s="7">
        <f t="shared" si="18"/>
        <v>0</v>
      </c>
      <c r="AX71">
        <f t="shared" si="19"/>
        <v>0</v>
      </c>
      <c r="AY71">
        <f t="shared" si="20"/>
        <v>0</v>
      </c>
      <c r="AZ71">
        <f t="shared" si="21"/>
        <v>0</v>
      </c>
      <c r="BA71">
        <f t="shared" si="22"/>
        <v>0</v>
      </c>
      <c r="BB71">
        <f t="shared" si="23"/>
        <v>0</v>
      </c>
      <c r="BC71">
        <f t="shared" si="24"/>
        <v>0</v>
      </c>
      <c r="BE71" s="37">
        <f t="shared" si="25"/>
        <v>0</v>
      </c>
      <c r="BF71" s="37">
        <f t="shared" si="26"/>
        <v>0</v>
      </c>
      <c r="BG71" s="37">
        <f t="shared" si="27"/>
        <v>0</v>
      </c>
      <c r="BH71" s="37">
        <f t="shared" si="28"/>
        <v>0</v>
      </c>
      <c r="BI71" s="37">
        <f t="shared" si="29"/>
        <v>0</v>
      </c>
      <c r="BJ71" s="37">
        <f t="shared" si="30"/>
        <v>0</v>
      </c>
    </row>
    <row r="72" spans="1:62" x14ac:dyDescent="0.2">
      <c r="A72">
        <v>38</v>
      </c>
      <c r="C72" s="7">
        <f t="shared" si="31"/>
        <v>499935.210878007</v>
      </c>
      <c r="D72" s="7">
        <f t="shared" si="32"/>
        <v>231.79769215953232</v>
      </c>
      <c r="E72" s="7">
        <f t="shared" si="33"/>
        <v>495.17763650196963</v>
      </c>
      <c r="F72" s="7">
        <f t="shared" si="34"/>
        <v>494.01500418264027</v>
      </c>
      <c r="G72" s="7">
        <f t="shared" si="35"/>
        <v>11273.63068751394</v>
      </c>
      <c r="J72" s="9">
        <f t="array" ref="J72:N72">TRANSPOSE($H$25:$H$29)*C72:G72</f>
        <v>19.588220357463761</v>
      </c>
      <c r="K72" s="9">
        <v>0</v>
      </c>
      <c r="L72" s="9">
        <v>0</v>
      </c>
      <c r="M72" s="9">
        <v>0</v>
      </c>
      <c r="N72" s="9">
        <v>0</v>
      </c>
      <c r="O72" s="9">
        <f t="array" ref="O72">SUMPRODUCT($C72:$G72,TRANSPOSE(C$25:C$29))</f>
        <v>0</v>
      </c>
      <c r="P72" s="9">
        <f t="array" ref="P72">SUMPRODUCT($C72:$G72,TRANSPOSE(D$25:D$29))</f>
        <v>4.7841497852983101</v>
      </c>
      <c r="Q72" s="9">
        <f t="array" ref="Q72">SUMPRODUCT($C72:$G72,TRANSPOSE(E$25:E$29))</f>
        <v>4.9265633667603606</v>
      </c>
      <c r="R72" s="9">
        <f t="array" ref="R72">SUMPRODUCT($C72:$G72,TRANSPOSE(F$25:F$29))</f>
        <v>4.9025367255014558</v>
      </c>
      <c r="S72" s="9">
        <f t="array" ref="S72">SUMPRODUCT($C72:$G72,TRANSPOSE(G$25:G$29))</f>
        <v>4.9749704799036332</v>
      </c>
      <c r="T72" s="21">
        <f t="shared" si="1"/>
        <v>0</v>
      </c>
      <c r="U72" s="21">
        <f t="shared" si="2"/>
        <v>0</v>
      </c>
      <c r="V72" s="21">
        <f t="shared" si="3"/>
        <v>0</v>
      </c>
      <c r="W72" s="21">
        <f t="shared" si="4"/>
        <v>0</v>
      </c>
      <c r="X72" s="21">
        <f t="shared" si="5"/>
        <v>0</v>
      </c>
      <c r="Z72" s="28">
        <f t="shared" si="36"/>
        <v>0</v>
      </c>
      <c r="AA72" s="28">
        <f t="shared" si="37"/>
        <v>2.0639333121598422E-2</v>
      </c>
      <c r="AB72" s="28">
        <f t="shared" si="38"/>
        <v>9.9490829221661834E-3</v>
      </c>
      <c r="AC72" s="28">
        <f t="shared" si="39"/>
        <v>9.9238619960801012E-3</v>
      </c>
      <c r="AD72" s="28">
        <f t="shared" si="40"/>
        <v>4.4129266052804445E-4</v>
      </c>
      <c r="AE72">
        <v>0.1</v>
      </c>
      <c r="AG72">
        <f t="shared" si="6"/>
        <v>0</v>
      </c>
      <c r="AH72">
        <f t="shared" si="7"/>
        <v>0</v>
      </c>
      <c r="AI72">
        <f t="shared" si="8"/>
        <v>0</v>
      </c>
      <c r="AJ72">
        <f t="shared" si="9"/>
        <v>0</v>
      </c>
      <c r="AK72">
        <f t="shared" si="10"/>
        <v>0</v>
      </c>
      <c r="AL72">
        <f t="shared" si="11"/>
        <v>0</v>
      </c>
      <c r="AM72">
        <f t="shared" si="12"/>
        <v>0</v>
      </c>
      <c r="AP72" s="28">
        <f t="shared" si="13"/>
        <v>0</v>
      </c>
      <c r="AQ72" s="28">
        <f t="shared" si="14"/>
        <v>0</v>
      </c>
      <c r="AR72" s="28">
        <f t="shared" si="15"/>
        <v>0</v>
      </c>
      <c r="AS72" s="28">
        <f t="shared" si="16"/>
        <v>0</v>
      </c>
      <c r="AT72" s="28">
        <f t="shared" si="17"/>
        <v>0</v>
      </c>
      <c r="AU72" s="7">
        <f t="shared" si="18"/>
        <v>0</v>
      </c>
      <c r="AX72">
        <f t="shared" si="19"/>
        <v>0</v>
      </c>
      <c r="AY72">
        <f t="shared" si="20"/>
        <v>0</v>
      </c>
      <c r="AZ72">
        <f t="shared" si="21"/>
        <v>0</v>
      </c>
      <c r="BA72">
        <f t="shared" si="22"/>
        <v>0</v>
      </c>
      <c r="BB72">
        <f t="shared" si="23"/>
        <v>0</v>
      </c>
      <c r="BC72">
        <f t="shared" si="24"/>
        <v>0</v>
      </c>
      <c r="BE72" s="37">
        <f t="shared" si="25"/>
        <v>0</v>
      </c>
      <c r="BF72" s="37">
        <f t="shared" si="26"/>
        <v>0</v>
      </c>
      <c r="BG72" s="37">
        <f t="shared" si="27"/>
        <v>0</v>
      </c>
      <c r="BH72" s="37">
        <f t="shared" si="28"/>
        <v>0</v>
      </c>
      <c r="BI72" s="37">
        <f t="shared" si="29"/>
        <v>0</v>
      </c>
      <c r="BJ72" s="37">
        <f t="shared" si="30"/>
        <v>0</v>
      </c>
    </row>
    <row r="73" spans="1:62" x14ac:dyDescent="0.2">
      <c r="A73">
        <v>39</v>
      </c>
      <c r="C73" s="7">
        <f t="shared" si="31"/>
        <v>499935.21087800351</v>
      </c>
      <c r="D73" s="7">
        <f t="shared" si="32"/>
        <v>236.58184194483061</v>
      </c>
      <c r="E73" s="7">
        <f t="shared" si="33"/>
        <v>495.17770991374709</v>
      </c>
      <c r="F73" s="7">
        <f t="shared" si="34"/>
        <v>494.12910190955233</v>
      </c>
      <c r="G73" s="7">
        <f t="shared" si="35"/>
        <v>11273.630687730021</v>
      </c>
      <c r="J73" s="9">
        <f t="array" ref="J73:N73">TRANSPOSE($H$25:$H$29)*C73:G73</f>
        <v>19.588220357463623</v>
      </c>
      <c r="K73" s="9">
        <v>0</v>
      </c>
      <c r="L73" s="9">
        <v>0</v>
      </c>
      <c r="M73" s="9">
        <v>0</v>
      </c>
      <c r="N73" s="9">
        <v>0</v>
      </c>
      <c r="O73" s="9">
        <f t="array" ref="O73">SUMPRODUCT($C73:$G73,TRANSPOSE(C$25:C$29))</f>
        <v>0</v>
      </c>
      <c r="P73" s="9">
        <f t="array" ref="P73">SUMPRODUCT($C73:$G73,TRANSPOSE(D$25:D$29))</f>
        <v>4.7841497852982764</v>
      </c>
      <c r="Q73" s="9">
        <f t="array" ref="Q73">SUMPRODUCT($C73:$G73,TRANSPOSE(E$25:E$29))</f>
        <v>4.9265633667603259</v>
      </c>
      <c r="R73" s="9">
        <f t="array" ref="R73">SUMPRODUCT($C73:$G73,TRANSPOSE(F$25:F$29))</f>
        <v>4.9025367255014212</v>
      </c>
      <c r="S73" s="9">
        <f t="array" ref="S73">SUMPRODUCT($C73:$G73,TRANSPOSE(G$25:G$29))</f>
        <v>4.9749704799035976</v>
      </c>
      <c r="T73" s="21">
        <f t="shared" si="1"/>
        <v>0</v>
      </c>
      <c r="U73" s="21">
        <f t="shared" si="2"/>
        <v>0</v>
      </c>
      <c r="V73" s="21">
        <f t="shared" si="3"/>
        <v>0</v>
      </c>
      <c r="W73" s="21">
        <f t="shared" si="4"/>
        <v>0</v>
      </c>
      <c r="X73" s="21">
        <f t="shared" si="5"/>
        <v>0</v>
      </c>
      <c r="Z73" s="28">
        <f t="shared" si="36"/>
        <v>0</v>
      </c>
      <c r="AA73" s="28">
        <f t="shared" si="37"/>
        <v>2.0221965244542773E-2</v>
      </c>
      <c r="AB73" s="28">
        <f t="shared" si="38"/>
        <v>9.949081447180777E-3</v>
      </c>
      <c r="AC73" s="28">
        <f t="shared" si="39"/>
        <v>9.9215705097223852E-3</v>
      </c>
      <c r="AD73" s="28">
        <f t="shared" si="40"/>
        <v>4.4129266051958301E-4</v>
      </c>
      <c r="AE73">
        <v>0.1</v>
      </c>
      <c r="AG73">
        <f t="shared" si="6"/>
        <v>0</v>
      </c>
      <c r="AH73">
        <f t="shared" si="7"/>
        <v>0</v>
      </c>
      <c r="AI73">
        <f t="shared" si="8"/>
        <v>0</v>
      </c>
      <c r="AJ73">
        <f t="shared" si="9"/>
        <v>0</v>
      </c>
      <c r="AK73">
        <f t="shared" si="10"/>
        <v>0</v>
      </c>
      <c r="AL73">
        <f t="shared" si="11"/>
        <v>0</v>
      </c>
      <c r="AM73">
        <f t="shared" si="12"/>
        <v>0</v>
      </c>
      <c r="AP73" s="28">
        <f t="shared" si="13"/>
        <v>0</v>
      </c>
      <c r="AQ73" s="28">
        <f t="shared" si="14"/>
        <v>0</v>
      </c>
      <c r="AR73" s="28">
        <f t="shared" si="15"/>
        <v>0</v>
      </c>
      <c r="AS73" s="28">
        <f t="shared" si="16"/>
        <v>0</v>
      </c>
      <c r="AT73" s="28">
        <f t="shared" si="17"/>
        <v>0</v>
      </c>
      <c r="AU73" s="7">
        <f t="shared" si="18"/>
        <v>0</v>
      </c>
      <c r="AX73">
        <f t="shared" si="19"/>
        <v>0</v>
      </c>
      <c r="AY73">
        <f t="shared" si="20"/>
        <v>0</v>
      </c>
      <c r="AZ73">
        <f t="shared" si="21"/>
        <v>0</v>
      </c>
      <c r="BA73">
        <f t="shared" si="22"/>
        <v>0</v>
      </c>
      <c r="BB73">
        <f t="shared" si="23"/>
        <v>0</v>
      </c>
      <c r="BC73">
        <f t="shared" si="24"/>
        <v>0</v>
      </c>
      <c r="BE73" s="37">
        <f t="shared" si="25"/>
        <v>0</v>
      </c>
      <c r="BF73" s="37">
        <f t="shared" si="26"/>
        <v>0</v>
      </c>
      <c r="BG73" s="37">
        <f t="shared" si="27"/>
        <v>0</v>
      </c>
      <c r="BH73" s="37">
        <f t="shared" si="28"/>
        <v>0</v>
      </c>
      <c r="BI73" s="37">
        <f t="shared" si="29"/>
        <v>0</v>
      </c>
      <c r="BJ73" s="37">
        <f t="shared" si="30"/>
        <v>0</v>
      </c>
    </row>
    <row r="74" spans="1:62" x14ac:dyDescent="0.2">
      <c r="A74">
        <v>40</v>
      </c>
      <c r="C74" s="7">
        <f t="shared" si="31"/>
        <v>499935.21087800112</v>
      </c>
      <c r="D74" s="7">
        <f t="shared" si="32"/>
        <v>241.36599173012888</v>
      </c>
      <c r="E74" s="7">
        <f t="shared" si="33"/>
        <v>495.1777745898134</v>
      </c>
      <c r="F74" s="7">
        <f t="shared" si="34"/>
        <v>494.22967801876865</v>
      </c>
      <c r="G74" s="7">
        <f t="shared" si="35"/>
        <v>11273.630687900517</v>
      </c>
      <c r="J74" s="9">
        <f t="array" ref="J74:N74">TRANSPOSE($H$25:$H$29)*C74:G74</f>
        <v>19.588220357463531</v>
      </c>
      <c r="K74" s="9">
        <v>0</v>
      </c>
      <c r="L74" s="9">
        <v>0</v>
      </c>
      <c r="M74" s="9">
        <v>0</v>
      </c>
      <c r="N74" s="9">
        <v>0</v>
      </c>
      <c r="O74" s="9">
        <f t="array" ref="O74">SUMPRODUCT($C74:$G74,TRANSPOSE(C$25:C$29))</f>
        <v>0</v>
      </c>
      <c r="P74" s="9">
        <f t="array" ref="P74">SUMPRODUCT($C74:$G74,TRANSPOSE(D$25:D$29))</f>
        <v>4.7841497852982533</v>
      </c>
      <c r="Q74" s="9">
        <f t="array" ref="Q74">SUMPRODUCT($C74:$G74,TRANSPOSE(E$25:E$29))</f>
        <v>4.9265633667603028</v>
      </c>
      <c r="R74" s="9">
        <f t="array" ref="R74">SUMPRODUCT($C74:$G74,TRANSPOSE(F$25:F$29))</f>
        <v>4.9025367255013981</v>
      </c>
      <c r="S74" s="9">
        <f t="array" ref="S74">SUMPRODUCT($C74:$G74,TRANSPOSE(G$25:G$29))</f>
        <v>4.9749704799035745</v>
      </c>
      <c r="T74" s="21">
        <f t="shared" si="1"/>
        <v>0</v>
      </c>
      <c r="U74" s="21">
        <f t="shared" si="2"/>
        <v>0</v>
      </c>
      <c r="V74" s="21">
        <f t="shared" si="3"/>
        <v>0</v>
      </c>
      <c r="W74" s="21">
        <f t="shared" si="4"/>
        <v>0</v>
      </c>
      <c r="X74" s="21">
        <f t="shared" si="5"/>
        <v>0</v>
      </c>
      <c r="Z74" s="28">
        <f t="shared" si="36"/>
        <v>0</v>
      </c>
      <c r="AA74" s="28">
        <f t="shared" si="37"/>
        <v>1.9821142784056368E-2</v>
      </c>
      <c r="AB74" s="28">
        <f t="shared" si="38"/>
        <v>9.9490801477131775E-3</v>
      </c>
      <c r="AC74" s="28">
        <f t="shared" si="39"/>
        <v>9.9195514627011556E-3</v>
      </c>
      <c r="AD74" s="28">
        <f t="shared" si="40"/>
        <v>4.4129266051290715E-4</v>
      </c>
      <c r="AE74">
        <v>0.1</v>
      </c>
      <c r="AG74">
        <f t="shared" si="6"/>
        <v>0</v>
      </c>
      <c r="AH74">
        <f t="shared" si="7"/>
        <v>0</v>
      </c>
      <c r="AI74">
        <f t="shared" si="8"/>
        <v>0</v>
      </c>
      <c r="AJ74">
        <f t="shared" si="9"/>
        <v>0</v>
      </c>
      <c r="AK74">
        <f t="shared" si="10"/>
        <v>0</v>
      </c>
      <c r="AL74">
        <f t="shared" si="11"/>
        <v>0</v>
      </c>
      <c r="AM74">
        <f t="shared" si="12"/>
        <v>0</v>
      </c>
      <c r="AP74" s="28">
        <f t="shared" si="13"/>
        <v>0</v>
      </c>
      <c r="AQ74" s="28">
        <f t="shared" si="14"/>
        <v>0</v>
      </c>
      <c r="AR74" s="28">
        <f t="shared" si="15"/>
        <v>0</v>
      </c>
      <c r="AS74" s="28">
        <f t="shared" si="16"/>
        <v>0</v>
      </c>
      <c r="AT74" s="28">
        <f t="shared" si="17"/>
        <v>0</v>
      </c>
      <c r="AU74" s="7">
        <f t="shared" si="18"/>
        <v>0</v>
      </c>
      <c r="AX74">
        <f t="shared" si="19"/>
        <v>0</v>
      </c>
      <c r="AY74">
        <f t="shared" si="20"/>
        <v>0</v>
      </c>
      <c r="AZ74">
        <f t="shared" si="21"/>
        <v>0</v>
      </c>
      <c r="BA74">
        <f t="shared" si="22"/>
        <v>0</v>
      </c>
      <c r="BB74">
        <f t="shared" si="23"/>
        <v>0</v>
      </c>
      <c r="BC74">
        <f t="shared" si="24"/>
        <v>0</v>
      </c>
      <c r="BE74" s="37">
        <f t="shared" si="25"/>
        <v>0</v>
      </c>
      <c r="BF74" s="37">
        <f t="shared" si="26"/>
        <v>0</v>
      </c>
      <c r="BG74" s="37">
        <f t="shared" si="27"/>
        <v>0</v>
      </c>
      <c r="BH74" s="37">
        <f t="shared" si="28"/>
        <v>0</v>
      </c>
      <c r="BI74" s="37">
        <f t="shared" si="29"/>
        <v>0</v>
      </c>
      <c r="BJ74" s="37">
        <f t="shared" si="30"/>
        <v>0</v>
      </c>
    </row>
    <row r="75" spans="1:62" x14ac:dyDescent="0.2">
      <c r="T75" t="s">
        <v>38</v>
      </c>
      <c r="AF75" t="s">
        <v>21</v>
      </c>
      <c r="AG75" s="4">
        <f t="shared" ref="AG75:AL75" si="41">SUM(AG34:AG74)</f>
        <v>0</v>
      </c>
      <c r="AH75" s="4">
        <f t="shared" si="41"/>
        <v>0</v>
      </c>
      <c r="AI75" s="4">
        <f t="shared" si="41"/>
        <v>0</v>
      </c>
      <c r="AJ75" s="4">
        <f t="shared" si="41"/>
        <v>0</v>
      </c>
      <c r="AK75" s="4">
        <f t="shared" si="41"/>
        <v>0</v>
      </c>
      <c r="AL75" s="4">
        <f t="shared" si="41"/>
        <v>0</v>
      </c>
      <c r="AO75" t="s">
        <v>21</v>
      </c>
      <c r="AP75" s="9">
        <f t="shared" ref="AP75:AU75" si="42">SUM(AP34:AP74)</f>
        <v>0</v>
      </c>
      <c r="AQ75" s="9">
        <f t="shared" si="42"/>
        <v>0</v>
      </c>
      <c r="AR75" s="9">
        <f t="shared" si="42"/>
        <v>0</v>
      </c>
      <c r="AS75" s="9">
        <f t="shared" si="42"/>
        <v>0</v>
      </c>
      <c r="AT75" s="9">
        <f t="shared" si="42"/>
        <v>0</v>
      </c>
      <c r="AU75" s="9">
        <f t="shared" si="42"/>
        <v>0</v>
      </c>
      <c r="AW75" t="s">
        <v>21</v>
      </c>
      <c r="AX75" s="9">
        <f t="shared" ref="AX75:BC75" si="43">SUM(AX34:AX74)</f>
        <v>0</v>
      </c>
      <c r="AY75" s="9">
        <f t="shared" si="43"/>
        <v>0</v>
      </c>
      <c r="AZ75" s="9">
        <f t="shared" si="43"/>
        <v>0</v>
      </c>
      <c r="BA75" s="9">
        <f t="shared" si="43"/>
        <v>0</v>
      </c>
      <c r="BB75" s="9">
        <f t="shared" si="43"/>
        <v>0</v>
      </c>
      <c r="BC75" s="9">
        <f t="shared" si="43"/>
        <v>0</v>
      </c>
      <c r="BD75" t="s">
        <v>21</v>
      </c>
      <c r="BE75" s="9">
        <f t="shared" ref="BE75:BJ75" si="44">SUM(BE34:BE74)</f>
        <v>0</v>
      </c>
      <c r="BF75" s="9">
        <f t="shared" si="44"/>
        <v>0</v>
      </c>
      <c r="BG75" s="9">
        <f t="shared" si="44"/>
        <v>0</v>
      </c>
      <c r="BH75" s="9">
        <f t="shared" si="44"/>
        <v>0</v>
      </c>
      <c r="BI75" s="9">
        <f t="shared" si="44"/>
        <v>0</v>
      </c>
      <c r="BJ75" s="9">
        <f t="shared" si="44"/>
        <v>0</v>
      </c>
    </row>
    <row r="76" spans="1:62" x14ac:dyDescent="0.2">
      <c r="T76" s="7">
        <f>SUM(T34:T74)</f>
        <v>0</v>
      </c>
      <c r="U76" s="7">
        <f>SUM(U34:U74)</f>
        <v>0</v>
      </c>
      <c r="V76" s="7">
        <f>SUM(V34:V74)</f>
        <v>0</v>
      </c>
      <c r="W76" s="7">
        <f>SUM(W34:W74)</f>
        <v>0</v>
      </c>
      <c r="X76" s="7">
        <f>SUM(X34:X74)</f>
        <v>0</v>
      </c>
      <c r="Z76" t="s">
        <v>22</v>
      </c>
      <c r="AA76" s="34">
        <f>MAX(Z34:AD74)</f>
        <v>9.5682997630050115E-2</v>
      </c>
      <c r="AF76" t="s">
        <v>56</v>
      </c>
      <c r="AL76" t="s">
        <v>57</v>
      </c>
      <c r="AM76" s="4" t="str">
        <f>IF(SUM(AM34:AM74)&gt;0,"EXTINCTION: SHAME ON YOU","no")</f>
        <v>no</v>
      </c>
      <c r="AO76" t="s">
        <v>63</v>
      </c>
      <c r="AW76" t="s">
        <v>64</v>
      </c>
      <c r="BD76" t="s">
        <v>68</v>
      </c>
    </row>
    <row r="77" spans="1:62" x14ac:dyDescent="0.2">
      <c r="T77" t="s">
        <v>39</v>
      </c>
      <c r="Z77" t="s">
        <v>59</v>
      </c>
      <c r="BF77" s="7"/>
    </row>
    <row r="78" spans="1:62" x14ac:dyDescent="0.2">
      <c r="T78" s="7">
        <f>SUM(T76:X76)</f>
        <v>0</v>
      </c>
      <c r="Y78" t="s">
        <v>60</v>
      </c>
      <c r="Z78" s="7">
        <f>COUNTIF(Z34:Z74,"&gt;=0.1")</f>
        <v>0</v>
      </c>
      <c r="AA78" s="7">
        <f>COUNTIF(AA34:AA74,"&gt;=0.1")</f>
        <v>0</v>
      </c>
      <c r="AB78" s="7">
        <f>COUNTIF(AB34:AB74,"&gt;=0.1")</f>
        <v>0</v>
      </c>
      <c r="AC78" s="7">
        <f>COUNTIF(AC34:AC74,"&gt;=0.1")</f>
        <v>0</v>
      </c>
      <c r="AD78" s="7">
        <f>COUNTIF(AD34:AD74,"&gt;=0.1")</f>
        <v>0</v>
      </c>
    </row>
    <row r="79" spans="1:62" x14ac:dyDescent="0.2">
      <c r="Y79" t="s">
        <v>21</v>
      </c>
      <c r="Z79" s="7">
        <f>SUM(Z78:AD78)</f>
        <v>0</v>
      </c>
    </row>
    <row r="80" spans="1:62" x14ac:dyDescent="0.2">
      <c r="Z80" s="8" t="s">
        <v>206</v>
      </c>
    </row>
  </sheetData>
  <phoneticPr fontId="18" type="noConversion"/>
  <pageMargins left="0.75" right="0.75" top="1" bottom="1" header="0.5" footer="0.5"/>
  <pageSetup paperSize="9" orientation="portrait" r:id="rId1"/>
  <headerFooter alignWithMargins="0">
    <oddHeader>&amp;L&amp;D&amp;C&amp;F   &amp;A&amp;R&amp;"Arial,Halvfet Kursiv"//Jorge Santos 2003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7" r:id="rId4" name="Button 13">
              <controlPr defaultSize="0" print="0" autoFill="0" autoPict="0" macro="[0]!Calc">
                <anchor moveWithCells="1" sizeWithCells="1">
                  <from>
                    <xdr:col>7</xdr:col>
                    <xdr:colOff>428625</xdr:colOff>
                    <xdr:row>3</xdr:row>
                    <xdr:rowOff>0</xdr:rowOff>
                  </from>
                  <to>
                    <xdr:col>9</xdr:col>
                    <xdr:colOff>409575</xdr:colOff>
                    <xdr:row>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I78"/>
  <sheetViews>
    <sheetView topLeftCell="A4" workbookViewId="0"/>
  </sheetViews>
  <sheetFormatPr defaultRowHeight="12.75" x14ac:dyDescent="0.2"/>
  <sheetData>
    <row r="1" spans="1:9" ht="20.25" x14ac:dyDescent="0.3">
      <c r="A1" s="58" t="s">
        <v>132</v>
      </c>
    </row>
    <row r="4" spans="1:9" ht="15.75" x14ac:dyDescent="0.25">
      <c r="A4" s="40" t="s">
        <v>164</v>
      </c>
    </row>
    <row r="6" spans="1:9" x14ac:dyDescent="0.2">
      <c r="C6" t="s">
        <v>33</v>
      </c>
      <c r="D6" t="s">
        <v>34</v>
      </c>
      <c r="E6" t="s">
        <v>35</v>
      </c>
      <c r="F6" t="s">
        <v>36</v>
      </c>
      <c r="G6" t="s">
        <v>37</v>
      </c>
    </row>
    <row r="7" spans="1:9" x14ac:dyDescent="0.2">
      <c r="B7" t="s">
        <v>11</v>
      </c>
      <c r="C7" s="17">
        <v>0.19524347329505923</v>
      </c>
      <c r="D7" s="17">
        <v>1.0443177976186113</v>
      </c>
      <c r="E7" s="17">
        <v>0.11818468795998668</v>
      </c>
      <c r="F7" s="17">
        <v>0.11138926089558226</v>
      </c>
      <c r="G7" s="17">
        <v>0.147264573528503</v>
      </c>
      <c r="H7" s="33" t="s">
        <v>58</v>
      </c>
    </row>
    <row r="9" spans="1:9" x14ac:dyDescent="0.2">
      <c r="A9" s="2" t="s">
        <v>69</v>
      </c>
      <c r="B9" s="2" t="s">
        <v>70</v>
      </c>
      <c r="H9" t="s">
        <v>55</v>
      </c>
    </row>
    <row r="10" spans="1:9" x14ac:dyDescent="0.2">
      <c r="A10" t="s">
        <v>51</v>
      </c>
      <c r="C10" s="9">
        <v>1749681.4397516823</v>
      </c>
      <c r="D10" s="9">
        <v>141.34223341023718</v>
      </c>
      <c r="E10" s="9">
        <v>851.82121680086959</v>
      </c>
      <c r="F10" s="9">
        <v>778.03924991871384</v>
      </c>
      <c r="G10" s="9">
        <v>29399.486108908503</v>
      </c>
      <c r="H10" s="35">
        <v>1780852.1285607207</v>
      </c>
      <c r="I10" s="41" t="s">
        <v>133</v>
      </c>
    </row>
    <row r="11" spans="1:9" x14ac:dyDescent="0.2">
      <c r="A11" t="s">
        <v>52</v>
      </c>
      <c r="C11" s="4">
        <v>0</v>
      </c>
      <c r="D11" s="4">
        <v>36</v>
      </c>
      <c r="E11" s="4">
        <v>0</v>
      </c>
      <c r="F11" s="4">
        <v>0</v>
      </c>
      <c r="G11" s="4">
        <v>0</v>
      </c>
      <c r="H11" s="36">
        <v>36</v>
      </c>
    </row>
    <row r="12" spans="1:9" x14ac:dyDescent="0.2">
      <c r="A12" t="s">
        <v>61</v>
      </c>
      <c r="C12" s="4">
        <v>0</v>
      </c>
      <c r="D12" s="4">
        <v>40</v>
      </c>
      <c r="E12" s="4">
        <v>0</v>
      </c>
      <c r="F12" s="4">
        <v>0</v>
      </c>
      <c r="G12" s="4">
        <v>0</v>
      </c>
      <c r="H12" s="36">
        <v>40</v>
      </c>
    </row>
    <row r="13" spans="1:9" ht="15.75" x14ac:dyDescent="0.25">
      <c r="A13" t="s">
        <v>53</v>
      </c>
      <c r="C13" s="32" t="s">
        <v>131</v>
      </c>
      <c r="D13" s="32"/>
      <c r="E13" s="32"/>
      <c r="F13" s="32"/>
      <c r="G13" s="32"/>
      <c r="H13" s="32"/>
    </row>
    <row r="14" spans="1:9" x14ac:dyDescent="0.2">
      <c r="A14" t="s">
        <v>202</v>
      </c>
      <c r="C14" s="9">
        <v>4039.1286102446252</v>
      </c>
      <c r="D14" s="9">
        <v>-144.81414005701492</v>
      </c>
      <c r="E14" s="9">
        <v>-142.84537970908883</v>
      </c>
      <c r="F14" s="9">
        <v>-215.78707993376193</v>
      </c>
      <c r="G14" s="9">
        <v>20.983919940675708</v>
      </c>
      <c r="H14" s="35">
        <v>3556.6659304854343</v>
      </c>
    </row>
    <row r="16" spans="1:9" x14ac:dyDescent="0.2">
      <c r="B16" s="8" t="s">
        <v>134</v>
      </c>
    </row>
    <row r="17" spans="1:9" x14ac:dyDescent="0.2">
      <c r="B17" s="8" t="s">
        <v>159</v>
      </c>
    </row>
    <row r="21" spans="1:9" ht="15.75" x14ac:dyDescent="0.25">
      <c r="A21" s="40" t="s">
        <v>165</v>
      </c>
    </row>
    <row r="23" spans="1:9" x14ac:dyDescent="0.2">
      <c r="C23" t="s">
        <v>33</v>
      </c>
      <c r="D23" t="s">
        <v>34</v>
      </c>
      <c r="E23" t="s">
        <v>35</v>
      </c>
      <c r="F23" t="s">
        <v>36</v>
      </c>
      <c r="G23" t="s">
        <v>37</v>
      </c>
    </row>
    <row r="24" spans="1:9" x14ac:dyDescent="0.2">
      <c r="B24" t="s">
        <v>11</v>
      </c>
      <c r="C24" s="17">
        <v>0.19524354292484294</v>
      </c>
      <c r="D24" s="17">
        <v>0.50573294206574571</v>
      </c>
      <c r="E24" s="17">
        <v>0.1181679379835459</v>
      </c>
      <c r="F24" s="17">
        <v>0.11134268823298331</v>
      </c>
      <c r="G24" s="17">
        <v>0.14726402646802769</v>
      </c>
      <c r="H24" s="33" t="s">
        <v>58</v>
      </c>
    </row>
    <row r="26" spans="1:9" x14ac:dyDescent="0.2">
      <c r="A26" s="2" t="s">
        <v>69</v>
      </c>
      <c r="B26" s="2" t="s">
        <v>70</v>
      </c>
      <c r="H26" t="s">
        <v>55</v>
      </c>
    </row>
    <row r="27" spans="1:9" x14ac:dyDescent="0.2">
      <c r="A27" t="s">
        <v>51</v>
      </c>
      <c r="C27" s="9">
        <v>1749681.4398710553</v>
      </c>
      <c r="D27" s="9">
        <v>139.40407389268768</v>
      </c>
      <c r="E27" s="9">
        <v>851.82120034775414</v>
      </c>
      <c r="F27" s="9">
        <v>778.03913312271266</v>
      </c>
      <c r="G27" s="9">
        <v>29399.48607750364</v>
      </c>
      <c r="H27" s="35">
        <v>1780850.1903559219</v>
      </c>
      <c r="I27" s="41" t="s">
        <v>133</v>
      </c>
    </row>
    <row r="28" spans="1:9" x14ac:dyDescent="0.2">
      <c r="A28" t="s">
        <v>52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36">
        <v>0</v>
      </c>
      <c r="I28" s="41" t="s">
        <v>138</v>
      </c>
    </row>
    <row r="29" spans="1:9" x14ac:dyDescent="0.2">
      <c r="A29" t="s">
        <v>61</v>
      </c>
      <c r="C29" s="4">
        <v>0</v>
      </c>
      <c r="D29" s="4">
        <v>40</v>
      </c>
      <c r="E29" s="4">
        <v>0</v>
      </c>
      <c r="F29" s="4">
        <v>0</v>
      </c>
      <c r="G29" s="4">
        <v>0</v>
      </c>
      <c r="H29" s="36">
        <v>40</v>
      </c>
    </row>
    <row r="30" spans="1:9" ht="15.75" x14ac:dyDescent="0.25">
      <c r="A30" t="s">
        <v>53</v>
      </c>
      <c r="C30" s="32" t="s">
        <v>131</v>
      </c>
      <c r="D30" s="32"/>
      <c r="E30" s="32"/>
      <c r="F30" s="32"/>
      <c r="G30" s="32"/>
      <c r="H30" s="32"/>
    </row>
    <row r="31" spans="1:9" x14ac:dyDescent="0.2">
      <c r="A31" t="s">
        <v>54</v>
      </c>
      <c r="C31" s="9">
        <v>4039.1289205713824</v>
      </c>
      <c r="D31" s="9">
        <v>-144.83524151985452</v>
      </c>
      <c r="E31" s="9">
        <v>-142.84547898233976</v>
      </c>
      <c r="F31" s="9">
        <v>-215.787329961197</v>
      </c>
      <c r="G31" s="9">
        <v>20.983850561354856</v>
      </c>
      <c r="H31" s="35">
        <v>3556.6447206693447</v>
      </c>
    </row>
    <row r="33" spans="1:8" x14ac:dyDescent="0.2">
      <c r="B33" s="8" t="s">
        <v>139</v>
      </c>
    </row>
    <row r="34" spans="1:8" x14ac:dyDescent="0.2">
      <c r="B34" s="8" t="s">
        <v>155</v>
      </c>
    </row>
    <row r="35" spans="1:8" x14ac:dyDescent="0.2">
      <c r="B35" s="8" t="s">
        <v>158</v>
      </c>
    </row>
    <row r="36" spans="1:8" x14ac:dyDescent="0.2">
      <c r="B36" s="8" t="s">
        <v>157</v>
      </c>
    </row>
    <row r="37" spans="1:8" x14ac:dyDescent="0.2">
      <c r="B37" s="8" t="s">
        <v>156</v>
      </c>
    </row>
    <row r="38" spans="1:8" x14ac:dyDescent="0.2">
      <c r="B38" s="8" t="s">
        <v>160</v>
      </c>
    </row>
    <row r="39" spans="1:8" x14ac:dyDescent="0.2">
      <c r="B39" s="8"/>
    </row>
    <row r="40" spans="1:8" x14ac:dyDescent="0.2">
      <c r="B40" s="8"/>
    </row>
    <row r="41" spans="1:8" x14ac:dyDescent="0.2">
      <c r="B41" s="8"/>
    </row>
    <row r="43" spans="1:8" ht="15.75" x14ac:dyDescent="0.25">
      <c r="A43" s="40" t="s">
        <v>166</v>
      </c>
    </row>
    <row r="45" spans="1:8" x14ac:dyDescent="0.2">
      <c r="C45" t="s">
        <v>33</v>
      </c>
      <c r="D45" t="s">
        <v>34</v>
      </c>
      <c r="E45" t="s">
        <v>35</v>
      </c>
      <c r="F45" t="s">
        <v>36</v>
      </c>
      <c r="G45" t="s">
        <v>37</v>
      </c>
    </row>
    <row r="46" spans="1:8" x14ac:dyDescent="0.2">
      <c r="B46" t="s">
        <v>11</v>
      </c>
      <c r="C46" s="17">
        <v>0.19525468997958209</v>
      </c>
      <c r="D46" s="17">
        <v>0.11003591148286468</v>
      </c>
      <c r="E46" s="17">
        <v>0.11816752020605961</v>
      </c>
      <c r="F46" s="17">
        <v>0.11134538849328265</v>
      </c>
      <c r="G46" s="17">
        <v>0.14713027147744151</v>
      </c>
      <c r="H46" s="33" t="s">
        <v>58</v>
      </c>
    </row>
    <row r="48" spans="1:8" x14ac:dyDescent="0.2">
      <c r="A48" s="2" t="s">
        <v>69</v>
      </c>
      <c r="B48" s="2" t="s">
        <v>70</v>
      </c>
      <c r="H48" t="s">
        <v>55</v>
      </c>
    </row>
    <row r="49" spans="1:9" x14ac:dyDescent="0.2">
      <c r="A49" t="s">
        <v>51</v>
      </c>
      <c r="C49" s="9">
        <v>1749681.4549418148</v>
      </c>
      <c r="D49" s="9">
        <v>124.65721595245778</v>
      </c>
      <c r="E49" s="9">
        <v>851.81650153443411</v>
      </c>
      <c r="F49" s="9">
        <v>778.03455899663982</v>
      </c>
      <c r="G49" s="9">
        <v>29399.465292034951</v>
      </c>
      <c r="H49" s="35">
        <v>1780835.4285103332</v>
      </c>
      <c r="I49" s="41" t="s">
        <v>133</v>
      </c>
    </row>
    <row r="50" spans="1:9" x14ac:dyDescent="0.2">
      <c r="A50" t="s">
        <v>52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36">
        <v>0</v>
      </c>
    </row>
    <row r="51" spans="1:9" x14ac:dyDescent="0.2">
      <c r="A51" t="s">
        <v>61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36">
        <v>0</v>
      </c>
      <c r="I51" s="41" t="s">
        <v>138</v>
      </c>
    </row>
    <row r="52" spans="1:9" ht="15.75" x14ac:dyDescent="0.25">
      <c r="A52" t="s">
        <v>53</v>
      </c>
      <c r="C52" s="32" t="s">
        <v>131</v>
      </c>
      <c r="D52" s="32"/>
      <c r="E52" s="32"/>
      <c r="F52" s="32"/>
      <c r="G52" s="32"/>
      <c r="H52" s="32"/>
    </row>
    <row r="53" spans="1:9" x14ac:dyDescent="0.2">
      <c r="A53" t="s">
        <v>54</v>
      </c>
      <c r="C53" s="9">
        <v>4039.178593012542</v>
      </c>
      <c r="D53" s="9">
        <v>-144.94693408355769</v>
      </c>
      <c r="E53" s="9">
        <v>-142.84548847682481</v>
      </c>
      <c r="F53" s="9">
        <v>-215.7873223149019</v>
      </c>
      <c r="G53" s="9">
        <v>20.966860302572066</v>
      </c>
      <c r="H53" s="35">
        <v>3556.5657084398285</v>
      </c>
    </row>
    <row r="55" spans="1:9" x14ac:dyDescent="0.2">
      <c r="B55" s="8" t="s">
        <v>140</v>
      </c>
    </row>
    <row r="56" spans="1:9" x14ac:dyDescent="0.2">
      <c r="B56" s="8" t="s">
        <v>141</v>
      </c>
    </row>
    <row r="57" spans="1:9" x14ac:dyDescent="0.2">
      <c r="B57" s="8" t="s">
        <v>142</v>
      </c>
    </row>
    <row r="58" spans="1:9" x14ac:dyDescent="0.2">
      <c r="B58" s="8" t="s">
        <v>143</v>
      </c>
    </row>
    <row r="62" spans="1:9" ht="15.75" x14ac:dyDescent="0.25">
      <c r="A62" s="40" t="s">
        <v>167</v>
      </c>
    </row>
    <row r="64" spans="1:9" x14ac:dyDescent="0.2">
      <c r="C64" t="s">
        <v>33</v>
      </c>
      <c r="D64" t="s">
        <v>34</v>
      </c>
      <c r="E64" t="s">
        <v>35</v>
      </c>
      <c r="F64" t="s">
        <v>36</v>
      </c>
      <c r="G64" t="s">
        <v>37</v>
      </c>
    </row>
    <row r="65" spans="1:9" x14ac:dyDescent="0.2">
      <c r="B65" t="s">
        <v>11</v>
      </c>
      <c r="C65" s="17">
        <v>0.237748394</v>
      </c>
      <c r="D65" s="17">
        <v>0</v>
      </c>
      <c r="E65" s="17">
        <v>0</v>
      </c>
      <c r="F65" s="17">
        <v>0</v>
      </c>
      <c r="G65" s="17">
        <v>0.18507300000000002</v>
      </c>
      <c r="H65" s="33" t="s">
        <v>58</v>
      </c>
    </row>
    <row r="67" spans="1:9" x14ac:dyDescent="0.2">
      <c r="A67" s="2" t="s">
        <v>69</v>
      </c>
      <c r="B67" s="2" t="s">
        <v>70</v>
      </c>
      <c r="H67" t="s">
        <v>55</v>
      </c>
    </row>
    <row r="68" spans="1:9" x14ac:dyDescent="0.2">
      <c r="A68" t="s">
        <v>51</v>
      </c>
      <c r="C68" s="9">
        <v>1697425.025686963</v>
      </c>
      <c r="D68" s="9">
        <v>0</v>
      </c>
      <c r="E68" s="9">
        <v>0</v>
      </c>
      <c r="F68" s="9">
        <v>0</v>
      </c>
      <c r="G68" s="9">
        <v>28322.433028999923</v>
      </c>
      <c r="H68" s="35">
        <v>1725747.4587159629</v>
      </c>
      <c r="I68" s="8" t="s">
        <v>153</v>
      </c>
    </row>
    <row r="69" spans="1:9" x14ac:dyDescent="0.2">
      <c r="A69" t="s">
        <v>52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36">
        <v>0</v>
      </c>
    </row>
    <row r="70" spans="1:9" x14ac:dyDescent="0.2">
      <c r="A70" t="s">
        <v>61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36">
        <v>0</v>
      </c>
      <c r="I70" s="41"/>
    </row>
    <row r="71" spans="1:9" ht="15.75" x14ac:dyDescent="0.25">
      <c r="A71" t="s">
        <v>53</v>
      </c>
      <c r="C71" s="32" t="s">
        <v>131</v>
      </c>
      <c r="D71" s="32"/>
      <c r="E71" s="32"/>
      <c r="F71" s="32"/>
      <c r="G71" s="32"/>
      <c r="H71" s="32"/>
    </row>
    <row r="72" spans="1:9" x14ac:dyDescent="0.2">
      <c r="A72" t="s">
        <v>54</v>
      </c>
      <c r="C72" s="9">
        <v>4126.0625602942828</v>
      </c>
      <c r="D72" s="9">
        <v>0</v>
      </c>
      <c r="E72" s="9">
        <v>0</v>
      </c>
      <c r="F72" s="9">
        <v>0</v>
      </c>
      <c r="G72" s="9">
        <v>23.587328545822558</v>
      </c>
      <c r="H72" s="35">
        <v>4149.6498888401047</v>
      </c>
      <c r="I72" s="41" t="s">
        <v>133</v>
      </c>
    </row>
    <row r="74" spans="1:9" x14ac:dyDescent="0.2">
      <c r="B74" s="8" t="s">
        <v>144</v>
      </c>
    </row>
    <row r="75" spans="1:9" x14ac:dyDescent="0.2">
      <c r="B75" s="8" t="s">
        <v>145</v>
      </c>
    </row>
    <row r="76" spans="1:9" x14ac:dyDescent="0.2">
      <c r="B76" s="8" t="s">
        <v>146</v>
      </c>
    </row>
    <row r="77" spans="1:9" x14ac:dyDescent="0.2">
      <c r="B77" s="8" t="s">
        <v>142</v>
      </c>
    </row>
    <row r="78" spans="1:9" x14ac:dyDescent="0.2">
      <c r="B78" s="8" t="s">
        <v>147</v>
      </c>
    </row>
  </sheetData>
  <phoneticPr fontId="18" type="noConversion"/>
  <pageMargins left="0.75" right="0.75" top="1" bottom="1" header="0.5" footer="0.5"/>
  <pageSetup paperSize="9" scale="85" fitToHeight="2" orientation="portrait" r:id="rId1"/>
  <headerFooter alignWithMargins="0">
    <oddHeader>&amp;L&amp;D&amp;C &amp;F  &amp;A&amp;R&amp;"Arial,Halvfet Kursiv"//Jorge Santos 2003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Outline</vt:lpstr>
      <vt:lpstr>Intro</vt:lpstr>
      <vt:lpstr>Input</vt:lpstr>
      <vt:lpstr>License &amp; Reference</vt:lpstr>
      <vt:lpstr>Motor</vt:lpstr>
      <vt:lpstr>Solutions</vt:lpstr>
    </vt:vector>
  </TitlesOfParts>
  <Company>NFH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IARM</dc:creator>
  <cp:lastModifiedBy>Ekanger Aysa Arylova</cp:lastModifiedBy>
  <cp:lastPrinted>2009-03-25T15:13:39Z</cp:lastPrinted>
  <dcterms:created xsi:type="dcterms:W3CDTF">2003-03-27T18:32:44Z</dcterms:created>
  <dcterms:modified xsi:type="dcterms:W3CDTF">2015-08-21T11:38:12Z</dcterms:modified>
</cp:coreProperties>
</file>