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1708 - with license\"/>
    </mc:Choice>
  </mc:AlternateContent>
  <bookViews>
    <workbookView xWindow="0" yWindow="0" windowWidth="21570" windowHeight="9510"/>
  </bookViews>
  <sheets>
    <sheet name="Intro" sheetId="4" r:id="rId1"/>
    <sheet name="Input" sheetId="2" r:id="rId2"/>
    <sheet name="License &amp; Reference" sheetId="8" r:id="rId3"/>
    <sheet name="ev_HiddenInfo" sheetId="6" state="veryHidden" r:id="rId4"/>
    <sheet name="Motor" sheetId="1" state="hidden" r:id="rId5"/>
    <sheet name="Sheet1" sheetId="7" state="hidden" r:id="rId6"/>
    <sheet name="Solutions" sheetId="3" state="hidden" r:id="rId7"/>
  </sheets>
  <functionGroups builtInGroupCount="18"/>
  <definedNames>
    <definedName name="anscount" hidden="1">1</definedName>
    <definedName name="limcount" hidden="1">1</definedName>
    <definedName name="Scientific_Name" localSheetId="0">Intro!$A$5:$A$5</definedName>
    <definedName name="sencount" hidden="1">1</definedName>
    <definedName name="solver_adj" localSheetId="1" hidden="1">Input!$G$11</definedName>
    <definedName name="solver_adj" localSheetId="4" hidden="1">Motor!$C$2:$G$2</definedName>
    <definedName name="solver_cvg" localSheetId="1" hidden="1">0.001</definedName>
    <definedName name="solver_cvg" localSheetId="4" hidden="1">0.001</definedName>
    <definedName name="solver_drv" localSheetId="1" hidden="1">0</definedName>
    <definedName name="solver_drv" localSheetId="4" hidden="1">1</definedName>
    <definedName name="solver_est" localSheetId="1" hidden="1">1</definedName>
    <definedName name="solver_est" localSheetId="4" hidden="1">0</definedName>
    <definedName name="solver_itr" localSheetId="1" hidden="1">100</definedName>
    <definedName name="solver_itr" localSheetId="4" hidden="1">30</definedName>
    <definedName name="solver_lhs1" localSheetId="1" hidden="1">Input!$H$15</definedName>
    <definedName name="solver_lhs1" localSheetId="4" hidden="1">Motor!$E$1</definedName>
    <definedName name="solver_lhs2" localSheetId="1" hidden="1">Input!$H$15</definedName>
    <definedName name="solver_lin" localSheetId="1" hidden="1">2</definedName>
    <definedName name="solver_lin" localSheetId="4" hidden="1">2</definedName>
    <definedName name="solver_neg" localSheetId="1" hidden="1">1</definedName>
    <definedName name="solver_neg" localSheetId="4" hidden="1">1</definedName>
    <definedName name="solver_num" localSheetId="1" hidden="1">0</definedName>
    <definedName name="solver_num" localSheetId="4" hidden="1">0</definedName>
    <definedName name="solver_nwt" localSheetId="1" hidden="1">1</definedName>
    <definedName name="solver_nwt" localSheetId="4" hidden="1">1</definedName>
    <definedName name="solver_opt" localSheetId="1" hidden="1">Input!$H$14</definedName>
    <definedName name="solver_opt" localSheetId="4" hidden="1">Motor!$F$1</definedName>
    <definedName name="solver_pre" localSheetId="1" hidden="1">0.000001</definedName>
    <definedName name="solver_pre" localSheetId="4" hidden="1">0.0001</definedName>
    <definedName name="solver_rel1" localSheetId="1" hidden="1">1</definedName>
    <definedName name="solver_rel1" localSheetId="4" hidden="1">1</definedName>
    <definedName name="solver_rel2" localSheetId="1" hidden="1">1</definedName>
    <definedName name="solver_rhs1" localSheetId="1" hidden="1">0</definedName>
    <definedName name="solver_rhs1" localSheetId="4" hidden="1">0.1</definedName>
    <definedName name="solver_rhs2" localSheetId="1" hidden="1">0</definedName>
    <definedName name="solver_scl" localSheetId="1" hidden="1">1</definedName>
    <definedName name="solver_scl" localSheetId="4" hidden="1">1</definedName>
    <definedName name="solver_sho" localSheetId="1" hidden="1">2</definedName>
    <definedName name="solver_sho" localSheetId="4" hidden="1">2</definedName>
    <definedName name="solver_tim" localSheetId="1" hidden="1">100</definedName>
    <definedName name="solver_tim" localSheetId="4" hidden="1">1000</definedName>
    <definedName name="solver_tol" localSheetId="1" hidden="1">0.05</definedName>
    <definedName name="solver_tol" localSheetId="4" hidden="1">0.05</definedName>
    <definedName name="solver_typ" localSheetId="1" hidden="1">1</definedName>
    <definedName name="solver_typ" localSheetId="4" hidden="1">1</definedName>
    <definedName name="solver_val" localSheetId="1" hidden="1">0</definedName>
    <definedName name="solver_val" localSheetId="4" hidden="1">0</definedName>
    <definedName name="TABLE" localSheetId="0">Intro!$A$5:$C$6</definedName>
  </definedNames>
  <calcPr calcId="152511"/>
</workbook>
</file>

<file path=xl/calcChain.xml><?xml version="1.0" encoding="utf-8"?>
<calcChain xmlns="http://schemas.openxmlformats.org/spreadsheetml/2006/main">
  <c r="H20" i="6" l="1"/>
  <c r="H19" i="6"/>
  <c r="H18" i="6"/>
  <c r="H17" i="6"/>
  <c r="H16" i="6"/>
  <c r="B1" i="6"/>
  <c r="C2" i="1"/>
  <c r="J34" i="1" a="1"/>
  <c r="O34" i="1" a="1"/>
  <c r="C7" i="1"/>
  <c r="C11" i="1"/>
  <c r="C12" i="1" s="1"/>
  <c r="G2" i="1"/>
  <c r="BC36" i="1" s="1"/>
  <c r="F2" i="1"/>
  <c r="BB38" i="1" s="1"/>
  <c r="E2" i="1"/>
  <c r="BA34" i="1" s="1"/>
  <c r="D2" i="1"/>
  <c r="D13" i="1" s="1"/>
  <c r="S34" i="1" a="1"/>
  <c r="G7" i="1"/>
  <c r="G11" i="1"/>
  <c r="G12" i="1"/>
  <c r="R34" i="1" a="1"/>
  <c r="F11" i="1"/>
  <c r="F12" i="1" s="1"/>
  <c r="Q34" i="1" a="1"/>
  <c r="E7" i="1"/>
  <c r="E11" i="1"/>
  <c r="E12" i="1" s="1"/>
  <c r="P34" i="1" a="1"/>
  <c r="D7" i="1"/>
  <c r="D11" i="1"/>
  <c r="D12" i="1"/>
  <c r="AH34" i="1"/>
  <c r="AI34" i="1"/>
  <c r="AJ34" i="1"/>
  <c r="AK34" i="1"/>
  <c r="AL34" i="1"/>
  <c r="E13" i="1"/>
  <c r="N34" i="1"/>
  <c r="M34" i="1"/>
  <c r="L34" i="1"/>
  <c r="K34" i="1"/>
  <c r="J34" i="1"/>
  <c r="P34" i="1"/>
  <c r="AB34" i="1" s="1"/>
  <c r="Q34" i="1"/>
  <c r="R34" i="1"/>
  <c r="AD34" i="1" s="1"/>
  <c r="S34" i="1"/>
  <c r="O34" i="1"/>
  <c r="AA34" i="1" s="1"/>
  <c r="BC34" i="1"/>
  <c r="BC35" i="1"/>
  <c r="AZ36" i="1"/>
  <c r="BB36" i="1"/>
  <c r="AZ37" i="1"/>
  <c r="AZ38" i="1"/>
  <c r="AZ39" i="1"/>
  <c r="BA39" i="1"/>
  <c r="BC40" i="1"/>
  <c r="BC41" i="1"/>
  <c r="AZ42" i="1"/>
  <c r="BA42" i="1"/>
  <c r="AZ43" i="1"/>
  <c r="BA43" i="1"/>
  <c r="AZ44" i="1"/>
  <c r="BC44" i="1"/>
  <c r="AZ45" i="1"/>
  <c r="BC45" i="1"/>
  <c r="BC46" i="1"/>
  <c r="AZ47" i="1"/>
  <c r="BA47" i="1"/>
  <c r="AZ48" i="1"/>
  <c r="BA48" i="1"/>
  <c r="AZ49" i="1"/>
  <c r="AZ50" i="1"/>
  <c r="BC50" i="1"/>
  <c r="BA51" i="1"/>
  <c r="AZ52" i="1"/>
  <c r="BB52" i="1"/>
  <c r="AZ53" i="1"/>
  <c r="BB53" i="1"/>
  <c r="AZ54" i="1"/>
  <c r="AZ55" i="1"/>
  <c r="BC55" i="1"/>
  <c r="BA56" i="1"/>
  <c r="BC57" i="1"/>
  <c r="AZ58" i="1"/>
  <c r="AZ59" i="1"/>
  <c r="AZ60" i="1"/>
  <c r="BA60" i="1"/>
  <c r="AZ61" i="1"/>
  <c r="BC61" i="1"/>
  <c r="BC62" i="1"/>
  <c r="AZ63" i="1"/>
  <c r="AZ64" i="1"/>
  <c r="AZ65" i="1"/>
  <c r="AZ66" i="1"/>
  <c r="BC66" i="1"/>
  <c r="BC67" i="1"/>
  <c r="AZ68" i="1"/>
  <c r="BA68" i="1"/>
  <c r="AZ69" i="1"/>
  <c r="BB69" i="1"/>
  <c r="AZ70" i="1"/>
  <c r="AZ71" i="1"/>
  <c r="BC71" i="1"/>
  <c r="BC72" i="1"/>
  <c r="BC73" i="1"/>
  <c r="AZ74" i="1"/>
  <c r="BB74" i="1"/>
  <c r="AC34" i="1"/>
  <c r="AE34" i="1"/>
  <c r="W34" i="1"/>
  <c r="X34" i="1"/>
  <c r="U34" i="1"/>
  <c r="G35" i="1"/>
  <c r="V34" i="1"/>
  <c r="T34" i="1"/>
  <c r="C35" i="1" s="1"/>
  <c r="AY34" i="1" l="1"/>
  <c r="BA73" i="1"/>
  <c r="BA70" i="1"/>
  <c r="BA69" i="1"/>
  <c r="BA65" i="1"/>
  <c r="BA61" i="1"/>
  <c r="BA52" i="1"/>
  <c r="BA44" i="1"/>
  <c r="BA40" i="1"/>
  <c r="BA35" i="1"/>
  <c r="BA74" i="1"/>
  <c r="BA71" i="1"/>
  <c r="BA66" i="1"/>
  <c r="BB63" i="1"/>
  <c r="BA62" i="1"/>
  <c r="BB58" i="1"/>
  <c r="BA57" i="1"/>
  <c r="BA54" i="1"/>
  <c r="BA53" i="1"/>
  <c r="BA49" i="1"/>
  <c r="BA45" i="1"/>
  <c r="BB37" i="1"/>
  <c r="BA36" i="1"/>
  <c r="BA72" i="1"/>
  <c r="BB68" i="1"/>
  <c r="BA67" i="1"/>
  <c r="BA64" i="1"/>
  <c r="BA63" i="1"/>
  <c r="BC60" i="1"/>
  <c r="BA59" i="1"/>
  <c r="BA58" i="1"/>
  <c r="BC56" i="1"/>
  <c r="BA55" i="1"/>
  <c r="BC51" i="1"/>
  <c r="BA50" i="1"/>
  <c r="BB47" i="1"/>
  <c r="BA46" i="1"/>
  <c r="BB42" i="1"/>
  <c r="BA41" i="1"/>
  <c r="BC39" i="1"/>
  <c r="BA38" i="1"/>
  <c r="BA37" i="1"/>
  <c r="G13" i="1"/>
  <c r="AY35" i="1"/>
  <c r="BB73" i="1"/>
  <c r="BB72" i="1"/>
  <c r="BB67" i="1"/>
  <c r="BB62" i="1"/>
  <c r="BB57" i="1"/>
  <c r="BB56" i="1"/>
  <c r="BB51" i="1"/>
  <c r="BB46" i="1"/>
  <c r="BB41" i="1"/>
  <c r="BB40" i="1"/>
  <c r="BB35" i="1"/>
  <c r="BB34" i="1"/>
  <c r="F13" i="1"/>
  <c r="BB71" i="1"/>
  <c r="BC70" i="1"/>
  <c r="BB66" i="1"/>
  <c r="BC65" i="1"/>
  <c r="BC64" i="1"/>
  <c r="BB61" i="1"/>
  <c r="BB60" i="1"/>
  <c r="BC59" i="1"/>
  <c r="BB55" i="1"/>
  <c r="BC54" i="1"/>
  <c r="BB50" i="1"/>
  <c r="BC49" i="1"/>
  <c r="BC48" i="1"/>
  <c r="BB45" i="1"/>
  <c r="BB44" i="1"/>
  <c r="BC43" i="1"/>
  <c r="BB39" i="1"/>
  <c r="BC38" i="1"/>
  <c r="BC74" i="1"/>
  <c r="AZ73" i="1"/>
  <c r="AZ72" i="1"/>
  <c r="BB70" i="1"/>
  <c r="BC69" i="1"/>
  <c r="BC68" i="1"/>
  <c r="AZ67" i="1"/>
  <c r="BB65" i="1"/>
  <c r="BB64" i="1"/>
  <c r="BC63" i="1"/>
  <c r="AZ62" i="1"/>
  <c r="BB59" i="1"/>
  <c r="BC58" i="1"/>
  <c r="AZ57" i="1"/>
  <c r="AZ56" i="1"/>
  <c r="BB54" i="1"/>
  <c r="BC53" i="1"/>
  <c r="BC52" i="1"/>
  <c r="AZ51" i="1"/>
  <c r="BB49" i="1"/>
  <c r="BB48" i="1"/>
  <c r="BC47" i="1"/>
  <c r="AZ46" i="1"/>
  <c r="BB43" i="1"/>
  <c r="BC42" i="1"/>
  <c r="AZ41" i="1"/>
  <c r="AZ40" i="1"/>
  <c r="BC37" i="1"/>
  <c r="AZ35" i="1"/>
  <c r="AZ34" i="1"/>
  <c r="C13" i="1"/>
  <c r="J35" i="1" a="1"/>
  <c r="AH35" i="1"/>
  <c r="AQ34" i="1"/>
  <c r="AR34" i="1"/>
  <c r="AL35" i="1"/>
  <c r="AU34" i="1"/>
  <c r="AS34" i="1"/>
  <c r="AT34" i="1"/>
  <c r="AN34" i="1"/>
  <c r="AM34" i="1"/>
  <c r="F35" i="1"/>
  <c r="D35" i="1"/>
  <c r="E35" i="1"/>
  <c r="W35" i="1"/>
  <c r="V35" i="1"/>
  <c r="X35" i="1"/>
  <c r="T35" i="1"/>
  <c r="AK35" i="1" l="1"/>
  <c r="AS35" i="1"/>
  <c r="AU35" i="1"/>
  <c r="BJ35" i="1" s="1"/>
  <c r="AQ35" i="1"/>
  <c r="BF35" i="1" s="1"/>
  <c r="AT35" i="1"/>
  <c r="BI35" i="1" s="1"/>
  <c r="AJ35" i="1"/>
  <c r="AI35" i="1"/>
  <c r="AN35" i="1" s="1"/>
  <c r="S35" i="1" a="1"/>
  <c r="S35" i="1" s="1"/>
  <c r="AE35" i="1" s="1"/>
  <c r="R35" i="1" a="1"/>
  <c r="R35" i="1" s="1"/>
  <c r="AD35" i="1" s="1"/>
  <c r="Q35" i="1" a="1"/>
  <c r="Q35" i="1" s="1"/>
  <c r="AC35" i="1" s="1"/>
  <c r="P35" i="1" a="1"/>
  <c r="P35" i="1" s="1"/>
  <c r="AB35" i="1" s="1"/>
  <c r="O35" i="1" a="1"/>
  <c r="O35" i="1" s="1"/>
  <c r="AA35" i="1" s="1"/>
  <c r="BD35" i="1"/>
  <c r="BA75" i="1"/>
  <c r="BC75" i="1"/>
  <c r="BH35" i="1"/>
  <c r="BB75" i="1"/>
  <c r="AZ75" i="1"/>
  <c r="BD34" i="1"/>
  <c r="BH34" i="1"/>
  <c r="AV34" i="1"/>
  <c r="BF34" i="1"/>
  <c r="J35" i="1"/>
  <c r="N35" i="1"/>
  <c r="M35" i="1"/>
  <c r="L35" i="1"/>
  <c r="K35" i="1"/>
  <c r="BI34" i="1"/>
  <c r="BJ34" i="1"/>
  <c r="BG34" i="1"/>
  <c r="F36" i="1"/>
  <c r="C36" i="1"/>
  <c r="G36" i="1"/>
  <c r="U35" i="1"/>
  <c r="D36" i="1"/>
  <c r="E36" i="1"/>
  <c r="U36" i="1"/>
  <c r="W36" i="1"/>
  <c r="X36" i="1"/>
  <c r="T36" i="1"/>
  <c r="AM35" i="1" l="1"/>
  <c r="AR35" i="1"/>
  <c r="AY36" i="1"/>
  <c r="AT36" i="1"/>
  <c r="AU36" i="1"/>
  <c r="AR36" i="1"/>
  <c r="AQ36" i="1"/>
  <c r="AJ36" i="1"/>
  <c r="AK36" i="1"/>
  <c r="AL36" i="1"/>
  <c r="AI36" i="1"/>
  <c r="O36" i="1" a="1"/>
  <c r="O36" i="1" s="1"/>
  <c r="AA36" i="1" s="1"/>
  <c r="S36" i="1" a="1"/>
  <c r="S36" i="1" s="1"/>
  <c r="AE36" i="1" s="1"/>
  <c r="R36" i="1" a="1"/>
  <c r="R36" i="1" s="1"/>
  <c r="AD36" i="1" s="1"/>
  <c r="Q36" i="1" a="1"/>
  <c r="Q36" i="1" s="1"/>
  <c r="AC36" i="1" s="1"/>
  <c r="P36" i="1" a="1"/>
  <c r="P36" i="1" s="1"/>
  <c r="AB36" i="1" s="1"/>
  <c r="J36" i="1" a="1"/>
  <c r="AH36" i="1"/>
  <c r="BK34" i="1"/>
  <c r="V36" i="1"/>
  <c r="AS36" i="1" l="1"/>
  <c r="AV36" i="1" s="1"/>
  <c r="BG35" i="1"/>
  <c r="BK35" i="1" s="1"/>
  <c r="AV35" i="1"/>
  <c r="BD36" i="1"/>
  <c r="J36" i="1"/>
  <c r="N36" i="1"/>
  <c r="M36" i="1"/>
  <c r="L36" i="1"/>
  <c r="K36" i="1"/>
  <c r="BG36" i="1"/>
  <c r="BI36" i="1"/>
  <c r="AM36" i="1"/>
  <c r="AN36" i="1"/>
  <c r="BF36" i="1"/>
  <c r="BJ36" i="1"/>
  <c r="G37" i="1"/>
  <c r="F37" i="1"/>
  <c r="C37" i="1"/>
  <c r="E37" i="1"/>
  <c r="D37" i="1"/>
  <c r="T37" i="1"/>
  <c r="X37" i="1"/>
  <c r="W37" i="1"/>
  <c r="V37" i="1"/>
  <c r="U37" i="1"/>
  <c r="BH36" i="1" l="1"/>
  <c r="BK36" i="1" s="1"/>
  <c r="AY37" i="1"/>
  <c r="AS37" i="1"/>
  <c r="AT37" i="1"/>
  <c r="AU37" i="1"/>
  <c r="AR37" i="1"/>
  <c r="AQ37" i="1"/>
  <c r="AJ37" i="1"/>
  <c r="AK37" i="1"/>
  <c r="AL37" i="1"/>
  <c r="AI37" i="1"/>
  <c r="J37" i="1" a="1"/>
  <c r="O37" i="1" a="1"/>
  <c r="O37" i="1" s="1"/>
  <c r="AA37" i="1" s="1"/>
  <c r="S37" i="1" a="1"/>
  <c r="S37" i="1" s="1"/>
  <c r="AE37" i="1" s="1"/>
  <c r="R37" i="1" a="1"/>
  <c r="R37" i="1" s="1"/>
  <c r="AD37" i="1" s="1"/>
  <c r="Q37" i="1" a="1"/>
  <c r="Q37" i="1" s="1"/>
  <c r="AC37" i="1" s="1"/>
  <c r="P37" i="1" a="1"/>
  <c r="P37" i="1" s="1"/>
  <c r="AB37" i="1" s="1"/>
  <c r="AH37" i="1"/>
  <c r="BD37" i="1" l="1"/>
  <c r="J37" i="1"/>
  <c r="M37" i="1"/>
  <c r="K37" i="1"/>
  <c r="N37" i="1"/>
  <c r="L37" i="1"/>
  <c r="BG37" i="1"/>
  <c r="BI37" i="1"/>
  <c r="AM37" i="1"/>
  <c r="AN37" i="1"/>
  <c r="BF37" i="1"/>
  <c r="AV37" i="1"/>
  <c r="BJ37" i="1"/>
  <c r="BH37" i="1"/>
  <c r="G38" i="1"/>
  <c r="F38" i="1"/>
  <c r="C38" i="1"/>
  <c r="E38" i="1"/>
  <c r="D38" i="1"/>
  <c r="X38" i="1"/>
  <c r="W38" i="1"/>
  <c r="T38" i="1"/>
  <c r="V38" i="1"/>
  <c r="U38" i="1"/>
  <c r="AY38" i="1" l="1"/>
  <c r="AS38" i="1"/>
  <c r="AQ38" i="1"/>
  <c r="AU38" i="1"/>
  <c r="AR38" i="1"/>
  <c r="AT38" i="1"/>
  <c r="AJ38" i="1"/>
  <c r="J38" i="1" a="1"/>
  <c r="S38" i="1" a="1"/>
  <c r="S38" i="1" s="1"/>
  <c r="AE38" i="1" s="1"/>
  <c r="Q38" i="1" a="1"/>
  <c r="Q38" i="1" s="1"/>
  <c r="AC38" i="1" s="1"/>
  <c r="O38" i="1" a="1"/>
  <c r="O38" i="1" s="1"/>
  <c r="AA38" i="1" s="1"/>
  <c r="P38" i="1" a="1"/>
  <c r="P38" i="1" s="1"/>
  <c r="AB38" i="1" s="1"/>
  <c r="R38" i="1" a="1"/>
  <c r="R38" i="1" s="1"/>
  <c r="AD38" i="1" s="1"/>
  <c r="AH38" i="1"/>
  <c r="AL38" i="1"/>
  <c r="AI38" i="1"/>
  <c r="AK38" i="1"/>
  <c r="BK37" i="1"/>
  <c r="BD38" i="1" l="1"/>
  <c r="N38" i="1"/>
  <c r="L38" i="1"/>
  <c r="M38" i="1"/>
  <c r="K38" i="1"/>
  <c r="J38" i="1"/>
  <c r="BG38" i="1"/>
  <c r="AV38" i="1"/>
  <c r="BF38" i="1"/>
  <c r="AM38" i="1"/>
  <c r="AN38" i="1"/>
  <c r="BI38" i="1"/>
  <c r="BJ38" i="1"/>
  <c r="BH38" i="1"/>
  <c r="F39" i="1"/>
  <c r="D39" i="1"/>
  <c r="E39" i="1"/>
  <c r="G39" i="1"/>
  <c r="C39" i="1"/>
  <c r="T39" i="1" s="1"/>
  <c r="U39" i="1"/>
  <c r="X39" i="1"/>
  <c r="W39" i="1"/>
  <c r="V39" i="1"/>
  <c r="AY39" i="1" l="1"/>
  <c r="AU39" i="1"/>
  <c r="AT39" i="1"/>
  <c r="AS39" i="1"/>
  <c r="AQ39" i="1"/>
  <c r="AR39" i="1"/>
  <c r="AL39" i="1"/>
  <c r="AK39" i="1"/>
  <c r="AJ39" i="1"/>
  <c r="J39" i="1" a="1"/>
  <c r="O39" i="1" a="1"/>
  <c r="O39" i="1" s="1"/>
  <c r="AA39" i="1" s="1"/>
  <c r="R39" i="1" a="1"/>
  <c r="R39" i="1" s="1"/>
  <c r="AD39" i="1" s="1"/>
  <c r="P39" i="1" a="1"/>
  <c r="P39" i="1" s="1"/>
  <c r="AB39" i="1" s="1"/>
  <c r="S39" i="1" a="1"/>
  <c r="S39" i="1" s="1"/>
  <c r="AE39" i="1" s="1"/>
  <c r="AH39" i="1"/>
  <c r="Q39" i="1" a="1"/>
  <c r="Q39" i="1" s="1"/>
  <c r="AC39" i="1" s="1"/>
  <c r="AI39" i="1"/>
  <c r="BK38" i="1"/>
  <c r="BD39" i="1" l="1"/>
  <c r="AN39" i="1"/>
  <c r="AM39" i="1"/>
  <c r="AV39" i="1"/>
  <c r="BF39" i="1"/>
  <c r="BI39" i="1"/>
  <c r="J39" i="1"/>
  <c r="N39" i="1"/>
  <c r="M39" i="1"/>
  <c r="L39" i="1"/>
  <c r="K39" i="1"/>
  <c r="BG39" i="1"/>
  <c r="BH39" i="1"/>
  <c r="BJ39" i="1"/>
  <c r="C40" i="1"/>
  <c r="E40" i="1"/>
  <c r="D40" i="1"/>
  <c r="G40" i="1"/>
  <c r="F40" i="1"/>
  <c r="T40" i="1"/>
  <c r="V40" i="1"/>
  <c r="X40" i="1"/>
  <c r="W40" i="1"/>
  <c r="AY40" i="1" l="1"/>
  <c r="AS40" i="1"/>
  <c r="BH40" i="1" s="1"/>
  <c r="AT40" i="1"/>
  <c r="BI40" i="1" s="1"/>
  <c r="AU40" i="1"/>
  <c r="BJ40" i="1" s="1"/>
  <c r="AQ40" i="1"/>
  <c r="AJ40" i="1"/>
  <c r="AK40" i="1"/>
  <c r="AL40" i="1"/>
  <c r="AI40" i="1"/>
  <c r="O40" i="1" a="1"/>
  <c r="O40" i="1" s="1"/>
  <c r="AA40" i="1" s="1"/>
  <c r="S40" i="1" a="1"/>
  <c r="S40" i="1" s="1"/>
  <c r="AE40" i="1" s="1"/>
  <c r="R40" i="1" a="1"/>
  <c r="R40" i="1" s="1"/>
  <c r="AD40" i="1" s="1"/>
  <c r="Q40" i="1" a="1"/>
  <c r="Q40" i="1" s="1"/>
  <c r="AC40" i="1" s="1"/>
  <c r="P40" i="1" a="1"/>
  <c r="P40" i="1" s="1"/>
  <c r="AB40" i="1" s="1"/>
  <c r="J40" i="1" a="1"/>
  <c r="AH40" i="1"/>
  <c r="BK39" i="1"/>
  <c r="U40" i="1"/>
  <c r="AR40" i="1" l="1"/>
  <c r="BG40" i="1" s="1"/>
  <c r="BD40" i="1"/>
  <c r="J40" i="1"/>
  <c r="N40" i="1"/>
  <c r="M40" i="1"/>
  <c r="L40" i="1"/>
  <c r="K40" i="1"/>
  <c r="AM40" i="1"/>
  <c r="AN40" i="1"/>
  <c r="AV40" i="1"/>
  <c r="BF40" i="1"/>
  <c r="BK40" i="1" s="1"/>
  <c r="E41" i="1"/>
  <c r="G41" i="1"/>
  <c r="C41" i="1"/>
  <c r="D41" i="1"/>
  <c r="F41" i="1"/>
  <c r="U41" i="1"/>
  <c r="X41" i="1"/>
  <c r="T41" i="1"/>
  <c r="V41" i="1"/>
  <c r="W41" i="1"/>
  <c r="AY41" i="1" l="1"/>
  <c r="BD41" i="1" s="1"/>
  <c r="AS41" i="1"/>
  <c r="BH41" i="1" s="1"/>
  <c r="AT41" i="1"/>
  <c r="BI41" i="1" s="1"/>
  <c r="AU41" i="1"/>
  <c r="BJ41" i="1" s="1"/>
  <c r="AR41" i="1"/>
  <c r="BG41" i="1" s="1"/>
  <c r="AQ41" i="1"/>
  <c r="AJ41" i="1"/>
  <c r="AK41" i="1"/>
  <c r="AL41" i="1"/>
  <c r="AI41" i="1"/>
  <c r="J41" i="1" a="1"/>
  <c r="O41" i="1" a="1"/>
  <c r="O41" i="1" s="1"/>
  <c r="AA41" i="1" s="1"/>
  <c r="S41" i="1" a="1"/>
  <c r="S41" i="1" s="1"/>
  <c r="AE41" i="1" s="1"/>
  <c r="R41" i="1" a="1"/>
  <c r="R41" i="1" s="1"/>
  <c r="AD41" i="1" s="1"/>
  <c r="Q41" i="1" a="1"/>
  <c r="Q41" i="1" s="1"/>
  <c r="AC41" i="1" s="1"/>
  <c r="P41" i="1" a="1"/>
  <c r="P41" i="1" s="1"/>
  <c r="AB41" i="1" s="1"/>
  <c r="AH41" i="1"/>
  <c r="AN41" i="1" l="1"/>
  <c r="AM41" i="1"/>
  <c r="N41" i="1"/>
  <c r="L41" i="1"/>
  <c r="J41" i="1"/>
  <c r="K41" i="1"/>
  <c r="M41" i="1"/>
  <c r="AV41" i="1"/>
  <c r="BF41" i="1"/>
  <c r="BK41" i="1" s="1"/>
  <c r="E42" i="1"/>
  <c r="F42" i="1"/>
  <c r="C42" i="1"/>
  <c r="G42" i="1"/>
  <c r="D42" i="1"/>
  <c r="T42" i="1"/>
  <c r="W42" i="1"/>
  <c r="X42" i="1"/>
  <c r="V42" i="1"/>
  <c r="U42" i="1"/>
  <c r="AY42" i="1" l="1"/>
  <c r="BD42" i="1" s="1"/>
  <c r="AS42" i="1"/>
  <c r="BH42" i="1" s="1"/>
  <c r="AT42" i="1"/>
  <c r="BI42" i="1" s="1"/>
  <c r="AU42" i="1"/>
  <c r="BJ42" i="1" s="1"/>
  <c r="AR42" i="1"/>
  <c r="BG42" i="1" s="1"/>
  <c r="AQ42" i="1"/>
  <c r="AJ42" i="1"/>
  <c r="AK42" i="1"/>
  <c r="AL42" i="1"/>
  <c r="AI42" i="1"/>
  <c r="J42" i="1" a="1"/>
  <c r="O42" i="1" a="1"/>
  <c r="O42" i="1" s="1"/>
  <c r="AA42" i="1" s="1"/>
  <c r="R42" i="1" a="1"/>
  <c r="R42" i="1" s="1"/>
  <c r="AD42" i="1" s="1"/>
  <c r="P42" i="1" a="1"/>
  <c r="P42" i="1" s="1"/>
  <c r="AB42" i="1" s="1"/>
  <c r="Q42" i="1" a="1"/>
  <c r="Q42" i="1" s="1"/>
  <c r="AC42" i="1" s="1"/>
  <c r="S42" i="1" a="1"/>
  <c r="S42" i="1" s="1"/>
  <c r="AE42" i="1" s="1"/>
  <c r="AH42" i="1"/>
  <c r="J42" i="1" l="1"/>
  <c r="M42" i="1"/>
  <c r="K42" i="1"/>
  <c r="N42" i="1"/>
  <c r="L42" i="1"/>
  <c r="AM42" i="1"/>
  <c r="AN42" i="1"/>
  <c r="BF42" i="1"/>
  <c r="BK42" i="1" s="1"/>
  <c r="AV42" i="1"/>
  <c r="G43" i="1"/>
  <c r="F43" i="1"/>
  <c r="E43" i="1"/>
  <c r="D43" i="1"/>
  <c r="C43" i="1"/>
  <c r="X43" i="1" s="1"/>
  <c r="V43" i="1"/>
  <c r="T43" i="1"/>
  <c r="W43" i="1"/>
  <c r="AY43" i="1" l="1"/>
  <c r="BD43" i="1" s="1"/>
  <c r="AU43" i="1"/>
  <c r="BJ43" i="1" s="1"/>
  <c r="AT43" i="1"/>
  <c r="BI43" i="1" s="1"/>
  <c r="AS43" i="1"/>
  <c r="BH43" i="1" s="1"/>
  <c r="AQ43" i="1"/>
  <c r="AL43" i="1"/>
  <c r="AI43" i="1"/>
  <c r="AK43" i="1"/>
  <c r="AJ43" i="1"/>
  <c r="S43" i="1" a="1"/>
  <c r="S43" i="1" s="1"/>
  <c r="AE43" i="1" s="1"/>
  <c r="Q43" i="1" a="1"/>
  <c r="Q43" i="1" s="1"/>
  <c r="AC43" i="1" s="1"/>
  <c r="J43" i="1" a="1"/>
  <c r="O43" i="1" a="1"/>
  <c r="O43" i="1" s="1"/>
  <c r="AA43" i="1" s="1"/>
  <c r="P43" i="1" a="1"/>
  <c r="P43" i="1" s="1"/>
  <c r="AB43" i="1" s="1"/>
  <c r="AH43" i="1"/>
  <c r="R43" i="1" a="1"/>
  <c r="R43" i="1" s="1"/>
  <c r="AD43" i="1" s="1"/>
  <c r="U43" i="1"/>
  <c r="AR43" i="1" l="1"/>
  <c r="BG43" i="1" s="1"/>
  <c r="J43" i="1"/>
  <c r="N43" i="1"/>
  <c r="M43" i="1"/>
  <c r="L43" i="1"/>
  <c r="K43" i="1"/>
  <c r="AN43" i="1"/>
  <c r="AM43" i="1"/>
  <c r="AV43" i="1"/>
  <c r="BF43" i="1"/>
  <c r="BK43" i="1" s="1"/>
  <c r="C44" i="1"/>
  <c r="D44" i="1"/>
  <c r="G44" i="1"/>
  <c r="F44" i="1"/>
  <c r="E44" i="1"/>
  <c r="V44" i="1" s="1"/>
  <c r="T44" i="1"/>
  <c r="X44" i="1"/>
  <c r="U44" i="1"/>
  <c r="W44" i="1"/>
  <c r="AY44" i="1" l="1"/>
  <c r="BD44" i="1" s="1"/>
  <c r="AS44" i="1"/>
  <c r="BH44" i="1" s="1"/>
  <c r="AT44" i="1"/>
  <c r="BI44" i="1" s="1"/>
  <c r="AU44" i="1"/>
  <c r="BJ44" i="1" s="1"/>
  <c r="AR44" i="1"/>
  <c r="BG44" i="1" s="1"/>
  <c r="AQ44" i="1"/>
  <c r="AJ44" i="1"/>
  <c r="AK44" i="1"/>
  <c r="AL44" i="1"/>
  <c r="AI44" i="1"/>
  <c r="O44" i="1" a="1"/>
  <c r="O44" i="1" s="1"/>
  <c r="AA44" i="1" s="1"/>
  <c r="S44" i="1" a="1"/>
  <c r="S44" i="1" s="1"/>
  <c r="AE44" i="1" s="1"/>
  <c r="R44" i="1" a="1"/>
  <c r="R44" i="1" s="1"/>
  <c r="AD44" i="1" s="1"/>
  <c r="Q44" i="1" a="1"/>
  <c r="Q44" i="1" s="1"/>
  <c r="AC44" i="1" s="1"/>
  <c r="P44" i="1" a="1"/>
  <c r="P44" i="1" s="1"/>
  <c r="AB44" i="1" s="1"/>
  <c r="J44" i="1" a="1"/>
  <c r="AH44" i="1"/>
  <c r="J44" i="1" l="1"/>
  <c r="N44" i="1"/>
  <c r="M44" i="1"/>
  <c r="L44" i="1"/>
  <c r="K44" i="1"/>
  <c r="AM44" i="1"/>
  <c r="AN44" i="1"/>
  <c r="AV44" i="1"/>
  <c r="BF44" i="1"/>
  <c r="BK44" i="1" s="1"/>
  <c r="D45" i="1"/>
  <c r="C45" i="1"/>
  <c r="E45" i="1"/>
  <c r="G45" i="1"/>
  <c r="F45" i="1"/>
  <c r="W45" i="1" s="1"/>
  <c r="V45" i="1"/>
  <c r="X45" i="1"/>
  <c r="T45" i="1"/>
  <c r="U45" i="1"/>
  <c r="AY45" i="1" l="1"/>
  <c r="BD45" i="1" s="1"/>
  <c r="AS45" i="1"/>
  <c r="BH45" i="1" s="1"/>
  <c r="AT45" i="1"/>
  <c r="BI45" i="1" s="1"/>
  <c r="AU45" i="1"/>
  <c r="BJ45" i="1" s="1"/>
  <c r="AR45" i="1"/>
  <c r="BG45" i="1" s="1"/>
  <c r="AQ45" i="1"/>
  <c r="AJ45" i="1"/>
  <c r="AK45" i="1"/>
  <c r="AL45" i="1"/>
  <c r="AI45" i="1"/>
  <c r="J45" i="1" a="1"/>
  <c r="O45" i="1" a="1"/>
  <c r="O45" i="1" s="1"/>
  <c r="AA45" i="1" s="1"/>
  <c r="S45" i="1" a="1"/>
  <c r="S45" i="1" s="1"/>
  <c r="AE45" i="1" s="1"/>
  <c r="R45" i="1" a="1"/>
  <c r="R45" i="1" s="1"/>
  <c r="AD45" i="1" s="1"/>
  <c r="Q45" i="1" a="1"/>
  <c r="Q45" i="1" s="1"/>
  <c r="AC45" i="1" s="1"/>
  <c r="P45" i="1" a="1"/>
  <c r="P45" i="1" s="1"/>
  <c r="AB45" i="1" s="1"/>
  <c r="AH45" i="1"/>
  <c r="J45" i="1" l="1"/>
  <c r="M45" i="1"/>
  <c r="K45" i="1"/>
  <c r="L45" i="1"/>
  <c r="N45" i="1"/>
  <c r="AM45" i="1"/>
  <c r="AN45" i="1"/>
  <c r="AV45" i="1"/>
  <c r="BF45" i="1"/>
  <c r="BK45" i="1" s="1"/>
  <c r="F46" i="1"/>
  <c r="C46" i="1"/>
  <c r="G46" i="1"/>
  <c r="D46" i="1"/>
  <c r="E46" i="1"/>
  <c r="V46" i="1" s="1"/>
  <c r="U46" i="1"/>
  <c r="W46" i="1"/>
  <c r="T46" i="1"/>
  <c r="X46" i="1"/>
  <c r="AY46" i="1" l="1"/>
  <c r="BD46" i="1" s="1"/>
  <c r="AS46" i="1"/>
  <c r="BH46" i="1" s="1"/>
  <c r="AR46" i="1"/>
  <c r="BG46" i="1" s="1"/>
  <c r="AT46" i="1"/>
  <c r="BI46" i="1" s="1"/>
  <c r="AU46" i="1"/>
  <c r="BJ46" i="1" s="1"/>
  <c r="AQ46" i="1"/>
  <c r="AJ46" i="1"/>
  <c r="AI46" i="1"/>
  <c r="AK46" i="1"/>
  <c r="AL46" i="1"/>
  <c r="J46" i="1" a="1"/>
  <c r="S46" i="1" a="1"/>
  <c r="S46" i="1" s="1"/>
  <c r="AE46" i="1" s="1"/>
  <c r="Q46" i="1" a="1"/>
  <c r="Q46" i="1" s="1"/>
  <c r="AC46" i="1" s="1"/>
  <c r="R46" i="1" a="1"/>
  <c r="R46" i="1" s="1"/>
  <c r="AD46" i="1" s="1"/>
  <c r="O46" i="1" a="1"/>
  <c r="O46" i="1" s="1"/>
  <c r="AA46" i="1" s="1"/>
  <c r="P46" i="1" a="1"/>
  <c r="P46" i="1" s="1"/>
  <c r="AB46" i="1" s="1"/>
  <c r="AH46" i="1"/>
  <c r="AM46" i="1" l="1"/>
  <c r="AN46" i="1"/>
  <c r="N46" i="1"/>
  <c r="L46" i="1"/>
  <c r="J46" i="1"/>
  <c r="K46" i="1"/>
  <c r="M46" i="1"/>
  <c r="BF46" i="1"/>
  <c r="BK46" i="1" s="1"/>
  <c r="AV46" i="1"/>
  <c r="G47" i="1"/>
  <c r="C47" i="1"/>
  <c r="E47" i="1"/>
  <c r="D47" i="1"/>
  <c r="F47" i="1"/>
  <c r="T47" i="1"/>
  <c r="U47" i="1"/>
  <c r="V47" i="1"/>
  <c r="X47" i="1"/>
  <c r="W47" i="1"/>
  <c r="AY47" i="1" l="1"/>
  <c r="BD47" i="1" s="1"/>
  <c r="AS47" i="1"/>
  <c r="BH47" i="1" s="1"/>
  <c r="AT47" i="1"/>
  <c r="BI47" i="1" s="1"/>
  <c r="AU47" i="1"/>
  <c r="BJ47" i="1" s="1"/>
  <c r="AR47" i="1"/>
  <c r="BG47" i="1" s="1"/>
  <c r="AQ47" i="1"/>
  <c r="AJ47" i="1"/>
  <c r="AK47" i="1"/>
  <c r="AL47" i="1"/>
  <c r="AI47" i="1"/>
  <c r="J47" i="1" a="1"/>
  <c r="O47" i="1" a="1"/>
  <c r="O47" i="1" s="1"/>
  <c r="AA47" i="1" s="1"/>
  <c r="R47" i="1" a="1"/>
  <c r="R47" i="1" s="1"/>
  <c r="AD47" i="1" s="1"/>
  <c r="P47" i="1" a="1"/>
  <c r="P47" i="1" s="1"/>
  <c r="AB47" i="1" s="1"/>
  <c r="Q47" i="1" a="1"/>
  <c r="Q47" i="1" s="1"/>
  <c r="AC47" i="1" s="1"/>
  <c r="AH47" i="1"/>
  <c r="S47" i="1" a="1"/>
  <c r="S47" i="1" s="1"/>
  <c r="AE47" i="1" s="1"/>
  <c r="AN47" i="1" l="1"/>
  <c r="AM47" i="1"/>
  <c r="J47" i="1"/>
  <c r="N47" i="1"/>
  <c r="M47" i="1"/>
  <c r="L47" i="1"/>
  <c r="K47" i="1"/>
  <c r="AV47" i="1"/>
  <c r="BF47" i="1"/>
  <c r="BK47" i="1" s="1"/>
  <c r="E48" i="1"/>
  <c r="D48" i="1"/>
  <c r="F48" i="1"/>
  <c r="G48" i="1"/>
  <c r="C48" i="1"/>
  <c r="U48" i="1"/>
  <c r="W48" i="1"/>
  <c r="V48" i="1"/>
  <c r="X48" i="1"/>
  <c r="AY48" i="1" l="1"/>
  <c r="BD48" i="1" s="1"/>
  <c r="AU48" i="1"/>
  <c r="BJ48" i="1" s="1"/>
  <c r="AT48" i="1"/>
  <c r="BI48" i="1" s="1"/>
  <c r="AR48" i="1"/>
  <c r="BG48" i="1" s="1"/>
  <c r="AS48" i="1"/>
  <c r="BH48" i="1" s="1"/>
  <c r="AL48" i="1"/>
  <c r="AK48" i="1"/>
  <c r="AI48" i="1"/>
  <c r="O48" i="1" a="1"/>
  <c r="O48" i="1" s="1"/>
  <c r="AA48" i="1" s="1"/>
  <c r="S48" i="1" a="1"/>
  <c r="S48" i="1" s="1"/>
  <c r="AE48" i="1" s="1"/>
  <c r="R48" i="1" a="1"/>
  <c r="R48" i="1" s="1"/>
  <c r="AD48" i="1" s="1"/>
  <c r="Q48" i="1" a="1"/>
  <c r="Q48" i="1" s="1"/>
  <c r="AC48" i="1" s="1"/>
  <c r="P48" i="1" a="1"/>
  <c r="P48" i="1" s="1"/>
  <c r="AB48" i="1" s="1"/>
  <c r="AH48" i="1"/>
  <c r="J48" i="1" a="1"/>
  <c r="AJ48" i="1"/>
  <c r="T48" i="1"/>
  <c r="AQ48" i="1" l="1"/>
  <c r="BF48" i="1"/>
  <c r="BK48" i="1" s="1"/>
  <c r="AV48" i="1"/>
  <c r="J48" i="1"/>
  <c r="N48" i="1"/>
  <c r="M48" i="1"/>
  <c r="L48" i="1"/>
  <c r="K48" i="1"/>
  <c r="AM48" i="1"/>
  <c r="AN48" i="1"/>
  <c r="E49" i="1"/>
  <c r="G49" i="1"/>
  <c r="C49" i="1"/>
  <c r="F49" i="1"/>
  <c r="D49" i="1"/>
  <c r="X49" i="1"/>
  <c r="V49" i="1"/>
  <c r="U49" i="1"/>
  <c r="W49" i="1"/>
  <c r="T49" i="1"/>
  <c r="AY49" i="1" l="1"/>
  <c r="BD49" i="1" s="1"/>
  <c r="AR49" i="1"/>
  <c r="BG49" i="1" s="1"/>
  <c r="AQ49" i="1"/>
  <c r="AU49" i="1"/>
  <c r="BJ49" i="1" s="1"/>
  <c r="AS49" i="1"/>
  <c r="BH49" i="1" s="1"/>
  <c r="AT49" i="1"/>
  <c r="BI49" i="1" s="1"/>
  <c r="AI49" i="1"/>
  <c r="J49" i="1" a="1"/>
  <c r="O49" i="1" a="1"/>
  <c r="O49" i="1" s="1"/>
  <c r="AA49" i="1" s="1"/>
  <c r="S49" i="1" a="1"/>
  <c r="S49" i="1" s="1"/>
  <c r="AE49" i="1" s="1"/>
  <c r="R49" i="1" a="1"/>
  <c r="R49" i="1" s="1"/>
  <c r="AD49" i="1" s="1"/>
  <c r="Q49" i="1" a="1"/>
  <c r="Q49" i="1" s="1"/>
  <c r="AC49" i="1" s="1"/>
  <c r="P49" i="1" a="1"/>
  <c r="P49" i="1" s="1"/>
  <c r="AB49" i="1" s="1"/>
  <c r="AH49" i="1"/>
  <c r="AL49" i="1"/>
  <c r="AJ49" i="1"/>
  <c r="AK49" i="1"/>
  <c r="N49" i="1" l="1"/>
  <c r="L49" i="1"/>
  <c r="M49" i="1"/>
  <c r="J49" i="1"/>
  <c r="K49" i="1"/>
  <c r="AV49" i="1"/>
  <c r="BF49" i="1"/>
  <c r="BK49" i="1" s="1"/>
  <c r="AN49" i="1"/>
  <c r="AM49" i="1"/>
  <c r="C50" i="1"/>
  <c r="D50" i="1"/>
  <c r="E50" i="1"/>
  <c r="G50" i="1"/>
  <c r="F50" i="1"/>
  <c r="V50" i="1"/>
  <c r="X50" i="1"/>
  <c r="T50" i="1"/>
  <c r="U50" i="1"/>
  <c r="W50" i="1"/>
  <c r="AY50" i="1" l="1"/>
  <c r="BD50" i="1" s="1"/>
  <c r="AT50" i="1"/>
  <c r="BI50" i="1" s="1"/>
  <c r="AQ50" i="1"/>
  <c r="AS50" i="1"/>
  <c r="BH50" i="1" s="1"/>
  <c r="AR50" i="1"/>
  <c r="BG50" i="1" s="1"/>
  <c r="AU50" i="1"/>
  <c r="BJ50" i="1" s="1"/>
  <c r="AK50" i="1"/>
  <c r="J50" i="1" a="1"/>
  <c r="O50" i="1" a="1"/>
  <c r="O50" i="1" s="1"/>
  <c r="AA50" i="1" s="1"/>
  <c r="R50" i="1" a="1"/>
  <c r="R50" i="1" s="1"/>
  <c r="AD50" i="1" s="1"/>
  <c r="P50" i="1" a="1"/>
  <c r="P50" i="1" s="1"/>
  <c r="AB50" i="1" s="1"/>
  <c r="S50" i="1" a="1"/>
  <c r="S50" i="1" s="1"/>
  <c r="AE50" i="1" s="1"/>
  <c r="Q50" i="1" a="1"/>
  <c r="Q50" i="1" s="1"/>
  <c r="AC50" i="1" s="1"/>
  <c r="AH50" i="1"/>
  <c r="AJ50" i="1"/>
  <c r="AI50" i="1"/>
  <c r="AL50" i="1"/>
  <c r="J50" i="1" l="1"/>
  <c r="M50" i="1"/>
  <c r="K50" i="1"/>
  <c r="L50" i="1"/>
  <c r="N50" i="1"/>
  <c r="BF50" i="1"/>
  <c r="BK50" i="1" s="1"/>
  <c r="AV50" i="1"/>
  <c r="AM50" i="1"/>
  <c r="AN50" i="1"/>
  <c r="C51" i="1"/>
  <c r="G51" i="1"/>
  <c r="F51" i="1"/>
  <c r="D51" i="1"/>
  <c r="E51" i="1"/>
  <c r="V51" i="1"/>
  <c r="T51" i="1"/>
  <c r="W51" i="1"/>
  <c r="X51" i="1"/>
  <c r="AY51" i="1" l="1"/>
  <c r="BD51" i="1" s="1"/>
  <c r="AS51" i="1"/>
  <c r="BH51" i="1" s="1"/>
  <c r="AT51" i="1"/>
  <c r="BI51" i="1" s="1"/>
  <c r="AU51" i="1"/>
  <c r="BJ51" i="1" s="1"/>
  <c r="AQ51" i="1"/>
  <c r="AJ51" i="1"/>
  <c r="AI51" i="1"/>
  <c r="AK51" i="1"/>
  <c r="AL51" i="1"/>
  <c r="R51" i="1" a="1"/>
  <c r="R51" i="1" s="1"/>
  <c r="AD51" i="1" s="1"/>
  <c r="S51" i="1" a="1"/>
  <c r="S51" i="1" s="1"/>
  <c r="AE51" i="1" s="1"/>
  <c r="J51" i="1" a="1"/>
  <c r="P51" i="1" a="1"/>
  <c r="P51" i="1" s="1"/>
  <c r="AB51" i="1" s="1"/>
  <c r="AH51" i="1"/>
  <c r="O51" i="1" a="1"/>
  <c r="O51" i="1" s="1"/>
  <c r="AA51" i="1" s="1"/>
  <c r="Q51" i="1" a="1"/>
  <c r="Q51" i="1" s="1"/>
  <c r="AC51" i="1" s="1"/>
  <c r="U51" i="1"/>
  <c r="AR51" i="1" l="1"/>
  <c r="BG51" i="1" s="1"/>
  <c r="J51" i="1"/>
  <c r="L51" i="1"/>
  <c r="M51" i="1"/>
  <c r="N51" i="1"/>
  <c r="K51" i="1"/>
  <c r="AN51" i="1"/>
  <c r="AM51" i="1"/>
  <c r="AV51" i="1"/>
  <c r="BF51" i="1"/>
  <c r="BK51" i="1" s="1"/>
  <c r="C52" i="1"/>
  <c r="G52" i="1"/>
  <c r="D52" i="1"/>
  <c r="F52" i="1"/>
  <c r="E52" i="1"/>
  <c r="V52" i="1" s="1"/>
  <c r="U52" i="1"/>
  <c r="T52" i="1"/>
  <c r="X52" i="1"/>
  <c r="W52" i="1"/>
  <c r="AY52" i="1" l="1"/>
  <c r="BD52" i="1" s="1"/>
  <c r="AU52" i="1"/>
  <c r="BJ52" i="1" s="1"/>
  <c r="AT52" i="1"/>
  <c r="BI52" i="1" s="1"/>
  <c r="AS52" i="1"/>
  <c r="BH52" i="1" s="1"/>
  <c r="AR52" i="1"/>
  <c r="BG52" i="1" s="1"/>
  <c r="AQ52" i="1"/>
  <c r="AL52" i="1"/>
  <c r="AK52" i="1"/>
  <c r="AJ52" i="1"/>
  <c r="AI52" i="1"/>
  <c r="R52" i="1" a="1"/>
  <c r="R52" i="1" s="1"/>
  <c r="AD52" i="1" s="1"/>
  <c r="J52" i="1" a="1"/>
  <c r="S52" i="1" a="1"/>
  <c r="S52" i="1" s="1"/>
  <c r="AE52" i="1" s="1"/>
  <c r="O52" i="1" a="1"/>
  <c r="O52" i="1" s="1"/>
  <c r="AA52" i="1" s="1"/>
  <c r="P52" i="1" a="1"/>
  <c r="P52" i="1" s="1"/>
  <c r="AB52" i="1" s="1"/>
  <c r="AH52" i="1"/>
  <c r="Q52" i="1" a="1"/>
  <c r="Q52" i="1" s="1"/>
  <c r="AC52" i="1" s="1"/>
  <c r="AM52" i="1" l="1"/>
  <c r="AN52" i="1"/>
  <c r="J52" i="1"/>
  <c r="N52" i="1"/>
  <c r="M52" i="1"/>
  <c r="L52" i="1"/>
  <c r="K52" i="1"/>
  <c r="AV52" i="1"/>
  <c r="BF52" i="1"/>
  <c r="BK52" i="1" s="1"/>
  <c r="D53" i="1"/>
  <c r="C53" i="1"/>
  <c r="F53" i="1"/>
  <c r="G53" i="1"/>
  <c r="E53" i="1"/>
  <c r="V53" i="1" s="1"/>
  <c r="T53" i="1"/>
  <c r="W53" i="1"/>
  <c r="X53" i="1"/>
  <c r="AY53" i="1" l="1"/>
  <c r="BD53" i="1" s="1"/>
  <c r="AU53" i="1"/>
  <c r="BJ53" i="1" s="1"/>
  <c r="AQ53" i="1"/>
  <c r="AS53" i="1"/>
  <c r="BH53" i="1" s="1"/>
  <c r="AT53" i="1"/>
  <c r="BI53" i="1" s="1"/>
  <c r="AL53" i="1"/>
  <c r="AI53" i="1"/>
  <c r="O53" i="1" a="1"/>
  <c r="O53" i="1" s="1"/>
  <c r="AA53" i="1" s="1"/>
  <c r="S53" i="1" a="1"/>
  <c r="S53" i="1" s="1"/>
  <c r="AE53" i="1" s="1"/>
  <c r="R53" i="1" a="1"/>
  <c r="R53" i="1" s="1"/>
  <c r="AD53" i="1" s="1"/>
  <c r="J53" i="1" a="1"/>
  <c r="P53" i="1" a="1"/>
  <c r="P53" i="1" s="1"/>
  <c r="AB53" i="1" s="1"/>
  <c r="AH53" i="1"/>
  <c r="Q53" i="1" a="1"/>
  <c r="Q53" i="1" s="1"/>
  <c r="AC53" i="1" s="1"/>
  <c r="AJ53" i="1"/>
  <c r="AK53" i="1"/>
  <c r="U53" i="1"/>
  <c r="AR53" i="1" l="1"/>
  <c r="BG53" i="1" s="1"/>
  <c r="M53" i="1"/>
  <c r="L53" i="1"/>
  <c r="K53" i="1"/>
  <c r="N53" i="1"/>
  <c r="J53" i="1"/>
  <c r="BF53" i="1"/>
  <c r="AM53" i="1"/>
  <c r="AN53" i="1"/>
  <c r="F54" i="1"/>
  <c r="G54" i="1"/>
  <c r="C54" i="1"/>
  <c r="E54" i="1"/>
  <c r="D54" i="1"/>
  <c r="X54" i="1"/>
  <c r="W54" i="1"/>
  <c r="T54" i="1"/>
  <c r="V54" i="1"/>
  <c r="AV53" i="1" l="1"/>
  <c r="BK53" i="1"/>
  <c r="AY54" i="1"/>
  <c r="BD54" i="1" s="1"/>
  <c r="AU54" i="1"/>
  <c r="BJ54" i="1" s="1"/>
  <c r="AS54" i="1"/>
  <c r="BH54" i="1" s="1"/>
  <c r="AQ54" i="1"/>
  <c r="AT54" i="1"/>
  <c r="BI54" i="1" s="1"/>
  <c r="AL54" i="1"/>
  <c r="AI54" i="1"/>
  <c r="AJ54" i="1"/>
  <c r="O54" i="1" a="1"/>
  <c r="O54" i="1" s="1"/>
  <c r="AA54" i="1" s="1"/>
  <c r="S54" i="1" a="1"/>
  <c r="S54" i="1" s="1"/>
  <c r="AE54" i="1" s="1"/>
  <c r="R54" i="1" a="1"/>
  <c r="R54" i="1" s="1"/>
  <c r="AD54" i="1" s="1"/>
  <c r="Q54" i="1" a="1"/>
  <c r="Q54" i="1" s="1"/>
  <c r="AC54" i="1" s="1"/>
  <c r="P54" i="1" a="1"/>
  <c r="P54" i="1" s="1"/>
  <c r="AB54" i="1" s="1"/>
  <c r="AH54" i="1"/>
  <c r="J54" i="1" a="1"/>
  <c r="AK54" i="1"/>
  <c r="U54" i="1"/>
  <c r="AR54" i="1" l="1"/>
  <c r="BG54" i="1" s="1"/>
  <c r="J54" i="1"/>
  <c r="N54" i="1"/>
  <c r="M54" i="1"/>
  <c r="L54" i="1"/>
  <c r="K54" i="1"/>
  <c r="BF54" i="1"/>
  <c r="BK54" i="1" s="1"/>
  <c r="AV54" i="1"/>
  <c r="AM54" i="1"/>
  <c r="AN54" i="1"/>
  <c r="F55" i="1"/>
  <c r="D55" i="1"/>
  <c r="C55" i="1"/>
  <c r="G55" i="1"/>
  <c r="E55" i="1"/>
  <c r="U55" i="1"/>
  <c r="X55" i="1"/>
  <c r="W55" i="1"/>
  <c r="T55" i="1"/>
  <c r="AY55" i="1" l="1"/>
  <c r="BD55" i="1" s="1"/>
  <c r="AT55" i="1"/>
  <c r="BI55" i="1" s="1"/>
  <c r="AU55" i="1"/>
  <c r="BJ55" i="1" s="1"/>
  <c r="AR55" i="1"/>
  <c r="BG55" i="1" s="1"/>
  <c r="AQ55" i="1"/>
  <c r="AJ55" i="1"/>
  <c r="AK55" i="1"/>
  <c r="AL55" i="1"/>
  <c r="AI55" i="1"/>
  <c r="J55" i="1" a="1"/>
  <c r="O55" i="1" a="1"/>
  <c r="O55" i="1" s="1"/>
  <c r="AA55" i="1" s="1"/>
  <c r="S55" i="1" a="1"/>
  <c r="S55" i="1" s="1"/>
  <c r="AE55" i="1" s="1"/>
  <c r="R55" i="1" a="1"/>
  <c r="R55" i="1" s="1"/>
  <c r="AD55" i="1" s="1"/>
  <c r="Q55" i="1" a="1"/>
  <c r="Q55" i="1" s="1"/>
  <c r="AC55" i="1" s="1"/>
  <c r="P55" i="1" a="1"/>
  <c r="P55" i="1" s="1"/>
  <c r="AB55" i="1" s="1"/>
  <c r="AH55" i="1"/>
  <c r="V55" i="1"/>
  <c r="AS55" i="1" l="1"/>
  <c r="BH55" i="1" s="1"/>
  <c r="AN55" i="1"/>
  <c r="AM55" i="1"/>
  <c r="J55" i="1"/>
  <c r="M55" i="1"/>
  <c r="K55" i="1"/>
  <c r="N55" i="1"/>
  <c r="L55" i="1"/>
  <c r="AV55" i="1"/>
  <c r="BF55" i="1"/>
  <c r="BK55" i="1" s="1"/>
  <c r="E56" i="1"/>
  <c r="F56" i="1"/>
  <c r="G56" i="1"/>
  <c r="D56" i="1"/>
  <c r="C56" i="1"/>
  <c r="T56" i="1" s="1"/>
  <c r="W56" i="1"/>
  <c r="X56" i="1"/>
  <c r="V56" i="1"/>
  <c r="U56" i="1"/>
  <c r="AY56" i="1" l="1"/>
  <c r="BD56" i="1" s="1"/>
  <c r="AT56" i="1"/>
  <c r="BI56" i="1" s="1"/>
  <c r="AS56" i="1"/>
  <c r="BH56" i="1" s="1"/>
  <c r="AQ56" i="1"/>
  <c r="AU56" i="1"/>
  <c r="BJ56" i="1" s="1"/>
  <c r="AR56" i="1"/>
  <c r="BG56" i="1" s="1"/>
  <c r="AK56" i="1"/>
  <c r="AJ56" i="1"/>
  <c r="J56" i="1" a="1"/>
  <c r="S56" i="1" a="1"/>
  <c r="S56" i="1" s="1"/>
  <c r="AE56" i="1" s="1"/>
  <c r="Q56" i="1" a="1"/>
  <c r="Q56" i="1" s="1"/>
  <c r="AC56" i="1" s="1"/>
  <c r="O56" i="1" a="1"/>
  <c r="O56" i="1" s="1"/>
  <c r="AA56" i="1" s="1"/>
  <c r="R56" i="1" a="1"/>
  <c r="R56" i="1" s="1"/>
  <c r="AD56" i="1" s="1"/>
  <c r="P56" i="1" a="1"/>
  <c r="P56" i="1" s="1"/>
  <c r="AB56" i="1" s="1"/>
  <c r="AH56" i="1"/>
  <c r="AL56" i="1"/>
  <c r="AI56" i="1"/>
  <c r="J56" i="1" l="1"/>
  <c r="K56" i="1"/>
  <c r="M56" i="1"/>
  <c r="N56" i="1"/>
  <c r="L56" i="1"/>
  <c r="AV56" i="1"/>
  <c r="BF56" i="1"/>
  <c r="BK56" i="1" s="1"/>
  <c r="AM56" i="1"/>
  <c r="AN56" i="1"/>
  <c r="D57" i="1"/>
  <c r="C57" i="1"/>
  <c r="F57" i="1"/>
  <c r="E57" i="1"/>
  <c r="G57" i="1"/>
  <c r="W57" i="1"/>
  <c r="T57" i="1"/>
  <c r="X57" i="1"/>
  <c r="V57" i="1"/>
  <c r="U57" i="1"/>
  <c r="AY57" i="1" l="1"/>
  <c r="BD57" i="1" s="1"/>
  <c r="AT57" i="1"/>
  <c r="BI57" i="1" s="1"/>
  <c r="AR57" i="1"/>
  <c r="BG57" i="1" s="1"/>
  <c r="AU57" i="1"/>
  <c r="BJ57" i="1" s="1"/>
  <c r="AS57" i="1"/>
  <c r="BH57" i="1" s="1"/>
  <c r="AQ57" i="1"/>
  <c r="AK57" i="1"/>
  <c r="AI57" i="1"/>
  <c r="AL57" i="1"/>
  <c r="AJ57" i="1"/>
  <c r="J57" i="1" a="1"/>
  <c r="Q57" i="1" a="1"/>
  <c r="Q57" i="1" s="1"/>
  <c r="AC57" i="1" s="1"/>
  <c r="S57" i="1" a="1"/>
  <c r="S57" i="1" s="1"/>
  <c r="AE57" i="1" s="1"/>
  <c r="AH57" i="1"/>
  <c r="P57" i="1" a="1"/>
  <c r="P57" i="1" s="1"/>
  <c r="AB57" i="1" s="1"/>
  <c r="O57" i="1" a="1"/>
  <c r="O57" i="1" s="1"/>
  <c r="AA57" i="1" s="1"/>
  <c r="R57" i="1" a="1"/>
  <c r="R57" i="1" s="1"/>
  <c r="AD57" i="1" s="1"/>
  <c r="J57" i="1" l="1"/>
  <c r="N57" i="1"/>
  <c r="M57" i="1"/>
  <c r="L57" i="1"/>
  <c r="K57" i="1"/>
  <c r="AM57" i="1"/>
  <c r="AN57" i="1"/>
  <c r="BF57" i="1"/>
  <c r="BK57" i="1" s="1"/>
  <c r="AV57" i="1"/>
  <c r="F58" i="1"/>
  <c r="C58" i="1"/>
  <c r="E58" i="1"/>
  <c r="D58" i="1"/>
  <c r="G58" i="1"/>
  <c r="T58" i="1"/>
  <c r="U58" i="1"/>
  <c r="V58" i="1"/>
  <c r="W58" i="1"/>
  <c r="X58" i="1"/>
  <c r="AY58" i="1" l="1"/>
  <c r="BD58" i="1" s="1"/>
  <c r="AS58" i="1"/>
  <c r="BH58" i="1" s="1"/>
  <c r="AT58" i="1"/>
  <c r="BI58" i="1" s="1"/>
  <c r="AU58" i="1"/>
  <c r="BJ58" i="1" s="1"/>
  <c r="AR58" i="1"/>
  <c r="BG58" i="1" s="1"/>
  <c r="AQ58" i="1"/>
  <c r="AJ58" i="1"/>
  <c r="AK58" i="1"/>
  <c r="AL58" i="1"/>
  <c r="AI58" i="1"/>
  <c r="O58" i="1" a="1"/>
  <c r="O58" i="1" s="1"/>
  <c r="AA58" i="1" s="1"/>
  <c r="S58" i="1" a="1"/>
  <c r="S58" i="1" s="1"/>
  <c r="AE58" i="1" s="1"/>
  <c r="R58" i="1" a="1"/>
  <c r="R58" i="1" s="1"/>
  <c r="AD58" i="1" s="1"/>
  <c r="Q58" i="1" a="1"/>
  <c r="Q58" i="1" s="1"/>
  <c r="AC58" i="1" s="1"/>
  <c r="P58" i="1" a="1"/>
  <c r="P58" i="1" s="1"/>
  <c r="AB58" i="1" s="1"/>
  <c r="AH58" i="1"/>
  <c r="J58" i="1" a="1"/>
  <c r="J58" i="1" l="1"/>
  <c r="N58" i="1"/>
  <c r="M58" i="1"/>
  <c r="L58" i="1"/>
  <c r="K58" i="1"/>
  <c r="AM58" i="1"/>
  <c r="AN58" i="1"/>
  <c r="BF58" i="1"/>
  <c r="BK58" i="1" s="1"/>
  <c r="AV58" i="1"/>
  <c r="E59" i="1"/>
  <c r="C59" i="1"/>
  <c r="F59" i="1"/>
  <c r="D59" i="1"/>
  <c r="G59" i="1"/>
  <c r="V59" i="1"/>
  <c r="U59" i="1"/>
  <c r="X59" i="1"/>
  <c r="W59" i="1"/>
  <c r="T59" i="1"/>
  <c r="AY59" i="1" l="1"/>
  <c r="BD59" i="1" s="1"/>
  <c r="AS59" i="1"/>
  <c r="BH59" i="1" s="1"/>
  <c r="AT59" i="1"/>
  <c r="BI59" i="1" s="1"/>
  <c r="AU59" i="1"/>
  <c r="BJ59" i="1" s="1"/>
  <c r="AR59" i="1"/>
  <c r="BG59" i="1" s="1"/>
  <c r="AQ59" i="1"/>
  <c r="AJ59" i="1"/>
  <c r="AK59" i="1"/>
  <c r="AL59" i="1"/>
  <c r="AI59" i="1"/>
  <c r="J59" i="1" a="1"/>
  <c r="O59" i="1" a="1"/>
  <c r="O59" i="1" s="1"/>
  <c r="AA59" i="1" s="1"/>
  <c r="S59" i="1" a="1"/>
  <c r="S59" i="1" s="1"/>
  <c r="AE59" i="1" s="1"/>
  <c r="R59" i="1" a="1"/>
  <c r="R59" i="1" s="1"/>
  <c r="AD59" i="1" s="1"/>
  <c r="Q59" i="1" a="1"/>
  <c r="Q59" i="1" s="1"/>
  <c r="AC59" i="1" s="1"/>
  <c r="P59" i="1" a="1"/>
  <c r="P59" i="1" s="1"/>
  <c r="AB59" i="1" s="1"/>
  <c r="AH59" i="1"/>
  <c r="N59" i="1" l="1"/>
  <c r="L59" i="1"/>
  <c r="J59" i="1"/>
  <c r="M59" i="1"/>
  <c r="K59" i="1"/>
  <c r="AN59" i="1"/>
  <c r="AM59" i="1"/>
  <c r="AV59" i="1"/>
  <c r="BF59" i="1"/>
  <c r="BK59" i="1" s="1"/>
  <c r="D60" i="1"/>
  <c r="F60" i="1"/>
  <c r="C60" i="1"/>
  <c r="E60" i="1"/>
  <c r="G60" i="1"/>
  <c r="V60" i="1"/>
  <c r="W60" i="1"/>
  <c r="U60" i="1"/>
  <c r="X60" i="1"/>
  <c r="AY60" i="1" l="1"/>
  <c r="BD60" i="1" s="1"/>
  <c r="AT60" i="1"/>
  <c r="BI60" i="1" s="1"/>
  <c r="AS60" i="1"/>
  <c r="BH60" i="1" s="1"/>
  <c r="AR60" i="1"/>
  <c r="BG60" i="1" s="1"/>
  <c r="AU60" i="1"/>
  <c r="BJ60" i="1" s="1"/>
  <c r="AK60" i="1"/>
  <c r="J60" i="1" a="1"/>
  <c r="O60" i="1" a="1"/>
  <c r="O60" i="1" s="1"/>
  <c r="AA60" i="1" s="1"/>
  <c r="R60" i="1" a="1"/>
  <c r="R60" i="1" s="1"/>
  <c r="AD60" i="1" s="1"/>
  <c r="S60" i="1" a="1"/>
  <c r="S60" i="1" s="1"/>
  <c r="AE60" i="1" s="1"/>
  <c r="P60" i="1" a="1"/>
  <c r="P60" i="1" s="1"/>
  <c r="AB60" i="1" s="1"/>
  <c r="Q60" i="1" a="1"/>
  <c r="Q60" i="1" s="1"/>
  <c r="AC60" i="1" s="1"/>
  <c r="AH60" i="1"/>
  <c r="AJ60" i="1"/>
  <c r="AI60" i="1"/>
  <c r="AL60" i="1"/>
  <c r="T60" i="1"/>
  <c r="AQ60" i="1" l="1"/>
  <c r="AV60" i="1" s="1"/>
  <c r="L60" i="1"/>
  <c r="N60" i="1"/>
  <c r="K60" i="1"/>
  <c r="J60" i="1"/>
  <c r="M60" i="1"/>
  <c r="AM60" i="1"/>
  <c r="AN60" i="1"/>
  <c r="F61" i="1"/>
  <c r="D61" i="1"/>
  <c r="E61" i="1"/>
  <c r="C61" i="1"/>
  <c r="G61" i="1"/>
  <c r="T61" i="1"/>
  <c r="V61" i="1"/>
  <c r="U61" i="1"/>
  <c r="X61" i="1"/>
  <c r="W61" i="1"/>
  <c r="BF60" i="1" l="1"/>
  <c r="BK60" i="1" s="1"/>
  <c r="AY61" i="1"/>
  <c r="BD61" i="1" s="1"/>
  <c r="AQ61" i="1"/>
  <c r="AR61" i="1"/>
  <c r="BG61" i="1" s="1"/>
  <c r="AU61" i="1"/>
  <c r="BJ61" i="1" s="1"/>
  <c r="AT61" i="1"/>
  <c r="BI61" i="1" s="1"/>
  <c r="AS61" i="1"/>
  <c r="BH61" i="1" s="1"/>
  <c r="R61" i="1" a="1"/>
  <c r="R61" i="1" s="1"/>
  <c r="AD61" i="1" s="1"/>
  <c r="O61" i="1" a="1"/>
  <c r="O61" i="1" s="1"/>
  <c r="AA61" i="1" s="1"/>
  <c r="P61" i="1" a="1"/>
  <c r="P61" i="1" s="1"/>
  <c r="AB61" i="1" s="1"/>
  <c r="Q61" i="1" a="1"/>
  <c r="Q61" i="1" s="1"/>
  <c r="AC61" i="1" s="1"/>
  <c r="AH61" i="1"/>
  <c r="J61" i="1" a="1"/>
  <c r="S61" i="1" a="1"/>
  <c r="S61" i="1" s="1"/>
  <c r="AE61" i="1" s="1"/>
  <c r="AI61" i="1"/>
  <c r="AL61" i="1"/>
  <c r="AK61" i="1"/>
  <c r="AJ61" i="1"/>
  <c r="J61" i="1" l="1"/>
  <c r="N61" i="1"/>
  <c r="M61" i="1"/>
  <c r="L61" i="1"/>
  <c r="K61" i="1"/>
  <c r="AM61" i="1"/>
  <c r="AN61" i="1"/>
  <c r="AV61" i="1"/>
  <c r="BF61" i="1"/>
  <c r="BK61" i="1" s="1"/>
  <c r="C62" i="1"/>
  <c r="D62" i="1"/>
  <c r="F62" i="1"/>
  <c r="G62" i="1"/>
  <c r="E62" i="1"/>
  <c r="X62" i="1"/>
  <c r="W62" i="1"/>
  <c r="T62" i="1"/>
  <c r="U62" i="1"/>
  <c r="V62" i="1"/>
  <c r="AY62" i="1" l="1"/>
  <c r="BD62" i="1" s="1"/>
  <c r="AS62" i="1"/>
  <c r="BH62" i="1" s="1"/>
  <c r="AT62" i="1"/>
  <c r="BI62" i="1" s="1"/>
  <c r="AU62" i="1"/>
  <c r="BJ62" i="1" s="1"/>
  <c r="AR62" i="1"/>
  <c r="BG62" i="1" s="1"/>
  <c r="AQ62" i="1"/>
  <c r="AJ62" i="1"/>
  <c r="AK62" i="1"/>
  <c r="AL62" i="1"/>
  <c r="AI62" i="1"/>
  <c r="O62" i="1" a="1"/>
  <c r="O62" i="1" s="1"/>
  <c r="AA62" i="1" s="1"/>
  <c r="S62" i="1" a="1"/>
  <c r="S62" i="1" s="1"/>
  <c r="AE62" i="1" s="1"/>
  <c r="R62" i="1" a="1"/>
  <c r="R62" i="1" s="1"/>
  <c r="AD62" i="1" s="1"/>
  <c r="Q62" i="1" a="1"/>
  <c r="Q62" i="1" s="1"/>
  <c r="AC62" i="1" s="1"/>
  <c r="P62" i="1" a="1"/>
  <c r="P62" i="1" s="1"/>
  <c r="AB62" i="1" s="1"/>
  <c r="AH62" i="1"/>
  <c r="J62" i="1" a="1"/>
  <c r="J62" i="1" l="1"/>
  <c r="L62" i="1"/>
  <c r="K62" i="1"/>
  <c r="N62" i="1"/>
  <c r="M62" i="1"/>
  <c r="AM62" i="1"/>
  <c r="AN62" i="1"/>
  <c r="BF62" i="1"/>
  <c r="BK62" i="1" s="1"/>
  <c r="AV62" i="1"/>
  <c r="D63" i="1"/>
  <c r="F63" i="1"/>
  <c r="C63" i="1"/>
  <c r="E63" i="1"/>
  <c r="G63" i="1"/>
  <c r="T63" i="1"/>
  <c r="X63" i="1"/>
  <c r="W63" i="1"/>
  <c r="U63" i="1"/>
  <c r="AY63" i="1" l="1"/>
  <c r="BD63" i="1" s="1"/>
  <c r="AU63" i="1"/>
  <c r="BJ63" i="1" s="1"/>
  <c r="AR63" i="1"/>
  <c r="BG63" i="1" s="1"/>
  <c r="AT63" i="1"/>
  <c r="BI63" i="1" s="1"/>
  <c r="AQ63" i="1"/>
  <c r="AL63" i="1"/>
  <c r="AI63" i="1"/>
  <c r="AJ63" i="1"/>
  <c r="AK63" i="1"/>
  <c r="J63" i="1" a="1"/>
  <c r="AH63" i="1"/>
  <c r="R63" i="1" a="1"/>
  <c r="R63" i="1" s="1"/>
  <c r="AD63" i="1" s="1"/>
  <c r="Q63" i="1" a="1"/>
  <c r="Q63" i="1" s="1"/>
  <c r="AC63" i="1" s="1"/>
  <c r="O63" i="1" a="1"/>
  <c r="O63" i="1" s="1"/>
  <c r="AA63" i="1" s="1"/>
  <c r="P63" i="1" a="1"/>
  <c r="P63" i="1" s="1"/>
  <c r="AB63" i="1" s="1"/>
  <c r="S63" i="1" a="1"/>
  <c r="S63" i="1" s="1"/>
  <c r="AE63" i="1" s="1"/>
  <c r="V63" i="1"/>
  <c r="AS63" i="1" l="1"/>
  <c r="BH63" i="1" s="1"/>
  <c r="AN63" i="1"/>
  <c r="AM63" i="1"/>
  <c r="J63" i="1"/>
  <c r="N63" i="1"/>
  <c r="M63" i="1"/>
  <c r="L63" i="1"/>
  <c r="K63" i="1"/>
  <c r="BF63" i="1"/>
  <c r="G64" i="1"/>
  <c r="D64" i="1"/>
  <c r="E64" i="1"/>
  <c r="F64" i="1"/>
  <c r="C64" i="1"/>
  <c r="V64" i="1"/>
  <c r="U64" i="1"/>
  <c r="X64" i="1"/>
  <c r="W64" i="1"/>
  <c r="AV63" i="1" l="1"/>
  <c r="BK63" i="1"/>
  <c r="AY64" i="1"/>
  <c r="BD64" i="1" s="1"/>
  <c r="AT64" i="1"/>
  <c r="BI64" i="1" s="1"/>
  <c r="AU64" i="1"/>
  <c r="BJ64" i="1" s="1"/>
  <c r="AR64" i="1"/>
  <c r="BG64" i="1" s="1"/>
  <c r="AS64" i="1"/>
  <c r="BH64" i="1" s="1"/>
  <c r="AK64" i="1"/>
  <c r="AL64" i="1"/>
  <c r="AI64" i="1"/>
  <c r="O64" i="1" a="1"/>
  <c r="O64" i="1" s="1"/>
  <c r="AA64" i="1" s="1"/>
  <c r="S64" i="1" a="1"/>
  <c r="S64" i="1" s="1"/>
  <c r="AE64" i="1" s="1"/>
  <c r="R64" i="1" a="1"/>
  <c r="R64" i="1" s="1"/>
  <c r="AD64" i="1" s="1"/>
  <c r="Q64" i="1" a="1"/>
  <c r="Q64" i="1" s="1"/>
  <c r="AC64" i="1" s="1"/>
  <c r="P64" i="1" a="1"/>
  <c r="P64" i="1" s="1"/>
  <c r="AB64" i="1" s="1"/>
  <c r="AH64" i="1"/>
  <c r="J64" i="1" a="1"/>
  <c r="AJ64" i="1"/>
  <c r="T64" i="1"/>
  <c r="AQ64" i="1" l="1"/>
  <c r="BF64" i="1" s="1"/>
  <c r="BK64" i="1" s="1"/>
  <c r="AM64" i="1"/>
  <c r="AN64" i="1"/>
  <c r="J64" i="1"/>
  <c r="M64" i="1"/>
  <c r="K64" i="1"/>
  <c r="N64" i="1"/>
  <c r="L64" i="1"/>
  <c r="C65" i="1"/>
  <c r="D65" i="1"/>
  <c r="G65" i="1"/>
  <c r="F65" i="1"/>
  <c r="E65" i="1"/>
  <c r="X65" i="1"/>
  <c r="W65" i="1"/>
  <c r="U65" i="1"/>
  <c r="T65" i="1"/>
  <c r="AV64" i="1" l="1"/>
  <c r="AY65" i="1"/>
  <c r="BD65" i="1" s="1"/>
  <c r="AU65" i="1"/>
  <c r="BJ65" i="1" s="1"/>
  <c r="AT65" i="1"/>
  <c r="BI65" i="1" s="1"/>
  <c r="AR65" i="1"/>
  <c r="BG65" i="1" s="1"/>
  <c r="AQ65" i="1"/>
  <c r="AL65" i="1"/>
  <c r="AK65" i="1"/>
  <c r="AI65" i="1"/>
  <c r="AJ65" i="1"/>
  <c r="J65" i="1" a="1"/>
  <c r="S65" i="1" a="1"/>
  <c r="S65" i="1" s="1"/>
  <c r="AE65" i="1" s="1"/>
  <c r="Q65" i="1" a="1"/>
  <c r="Q65" i="1" s="1"/>
  <c r="AC65" i="1" s="1"/>
  <c r="O65" i="1" a="1"/>
  <c r="O65" i="1" s="1"/>
  <c r="AA65" i="1" s="1"/>
  <c r="R65" i="1" a="1"/>
  <c r="R65" i="1" s="1"/>
  <c r="AD65" i="1" s="1"/>
  <c r="P65" i="1" a="1"/>
  <c r="P65" i="1" s="1"/>
  <c r="AB65" i="1" s="1"/>
  <c r="AH65" i="1"/>
  <c r="V65" i="1"/>
  <c r="AS65" i="1" l="1"/>
  <c r="BH65" i="1" s="1"/>
  <c r="J65" i="1"/>
  <c r="N65" i="1"/>
  <c r="M65" i="1"/>
  <c r="L65" i="1"/>
  <c r="K65" i="1"/>
  <c r="AM65" i="1"/>
  <c r="AN65" i="1"/>
  <c r="AV65" i="1"/>
  <c r="BF65" i="1"/>
  <c r="BK65" i="1" s="1"/>
  <c r="G66" i="1"/>
  <c r="F66" i="1"/>
  <c r="C66" i="1"/>
  <c r="E66" i="1"/>
  <c r="D66" i="1"/>
  <c r="V66" i="1"/>
  <c r="X66" i="1"/>
  <c r="W66" i="1"/>
  <c r="U66" i="1"/>
  <c r="AY66" i="1" l="1"/>
  <c r="BD66" i="1" s="1"/>
  <c r="AS66" i="1"/>
  <c r="BH66" i="1" s="1"/>
  <c r="AT66" i="1"/>
  <c r="BI66" i="1" s="1"/>
  <c r="AU66" i="1"/>
  <c r="BJ66" i="1" s="1"/>
  <c r="AR66" i="1"/>
  <c r="BG66" i="1" s="1"/>
  <c r="AJ66" i="1"/>
  <c r="AK66" i="1"/>
  <c r="AL66" i="1"/>
  <c r="AI66" i="1"/>
  <c r="O66" i="1" a="1"/>
  <c r="O66" i="1" s="1"/>
  <c r="AA66" i="1" s="1"/>
  <c r="S66" i="1" a="1"/>
  <c r="S66" i="1" s="1"/>
  <c r="AE66" i="1" s="1"/>
  <c r="R66" i="1" a="1"/>
  <c r="R66" i="1" s="1"/>
  <c r="AD66" i="1" s="1"/>
  <c r="Q66" i="1" a="1"/>
  <c r="Q66" i="1" s="1"/>
  <c r="AC66" i="1" s="1"/>
  <c r="P66" i="1" a="1"/>
  <c r="P66" i="1" s="1"/>
  <c r="AB66" i="1" s="1"/>
  <c r="J66" i="1" a="1"/>
  <c r="AH66" i="1"/>
  <c r="T66" i="1"/>
  <c r="AQ66" i="1" l="1"/>
  <c r="AV66" i="1" s="1"/>
  <c r="M66" i="1"/>
  <c r="L66" i="1"/>
  <c r="J66" i="1"/>
  <c r="K66" i="1"/>
  <c r="N66" i="1"/>
  <c r="AM66" i="1"/>
  <c r="AN66" i="1"/>
  <c r="C67" i="1"/>
  <c r="D67" i="1"/>
  <c r="E67" i="1"/>
  <c r="F67" i="1"/>
  <c r="G67" i="1"/>
  <c r="X67" i="1"/>
  <c r="W67" i="1"/>
  <c r="U67" i="1"/>
  <c r="T67" i="1"/>
  <c r="BF66" i="1" l="1"/>
  <c r="BK66" i="1" s="1"/>
  <c r="AY67" i="1"/>
  <c r="BD67" i="1" s="1"/>
  <c r="AR67" i="1"/>
  <c r="BG67" i="1" s="1"/>
  <c r="AQ67" i="1"/>
  <c r="AU67" i="1"/>
  <c r="BJ67" i="1" s="1"/>
  <c r="AT67" i="1"/>
  <c r="BI67" i="1" s="1"/>
  <c r="AI67" i="1"/>
  <c r="J67" i="1" a="1"/>
  <c r="AH67" i="1"/>
  <c r="S67" i="1" a="1"/>
  <c r="S67" i="1" s="1"/>
  <c r="AE67" i="1" s="1"/>
  <c r="R67" i="1" a="1"/>
  <c r="R67" i="1" s="1"/>
  <c r="AD67" i="1" s="1"/>
  <c r="Q67" i="1" a="1"/>
  <c r="Q67" i="1" s="1"/>
  <c r="AC67" i="1" s="1"/>
  <c r="O67" i="1" a="1"/>
  <c r="O67" i="1" s="1"/>
  <c r="AA67" i="1" s="1"/>
  <c r="P67" i="1" a="1"/>
  <c r="P67" i="1" s="1"/>
  <c r="AB67" i="1" s="1"/>
  <c r="AJ67" i="1"/>
  <c r="AL67" i="1"/>
  <c r="AK67" i="1"/>
  <c r="V67" i="1"/>
  <c r="AS67" i="1" l="1"/>
  <c r="BH67" i="1" s="1"/>
  <c r="BF67" i="1"/>
  <c r="AN67" i="1"/>
  <c r="AM67" i="1"/>
  <c r="J67" i="1"/>
  <c r="N67" i="1"/>
  <c r="M67" i="1"/>
  <c r="L67" i="1"/>
  <c r="K67" i="1"/>
  <c r="G68" i="1"/>
  <c r="F68" i="1"/>
  <c r="C68" i="1"/>
  <c r="E68" i="1"/>
  <c r="D68" i="1"/>
  <c r="X68" i="1"/>
  <c r="T68" i="1"/>
  <c r="W68" i="1"/>
  <c r="V68" i="1"/>
  <c r="AV67" i="1" l="1"/>
  <c r="BK67" i="1"/>
  <c r="AY68" i="1"/>
  <c r="BD68" i="1" s="1"/>
  <c r="AS68" i="1"/>
  <c r="BH68" i="1" s="1"/>
  <c r="AT68" i="1"/>
  <c r="BI68" i="1" s="1"/>
  <c r="AU68" i="1"/>
  <c r="BJ68" i="1" s="1"/>
  <c r="AQ68" i="1"/>
  <c r="AJ68" i="1"/>
  <c r="AK68" i="1"/>
  <c r="AL68" i="1"/>
  <c r="AI68" i="1"/>
  <c r="O68" i="1" a="1"/>
  <c r="O68" i="1" s="1"/>
  <c r="AA68" i="1" s="1"/>
  <c r="S68" i="1" a="1"/>
  <c r="S68" i="1" s="1"/>
  <c r="AE68" i="1" s="1"/>
  <c r="R68" i="1" a="1"/>
  <c r="R68" i="1" s="1"/>
  <c r="AD68" i="1" s="1"/>
  <c r="Q68" i="1" a="1"/>
  <c r="Q68" i="1" s="1"/>
  <c r="AC68" i="1" s="1"/>
  <c r="P68" i="1" a="1"/>
  <c r="P68" i="1" s="1"/>
  <c r="AB68" i="1" s="1"/>
  <c r="AH68" i="1"/>
  <c r="J68" i="1" a="1"/>
  <c r="U68" i="1"/>
  <c r="AR68" i="1" l="1"/>
  <c r="BG68" i="1" s="1"/>
  <c r="N68" i="1"/>
  <c r="L68" i="1"/>
  <c r="J68" i="1"/>
  <c r="M68" i="1"/>
  <c r="K68" i="1"/>
  <c r="AM68" i="1"/>
  <c r="AN68" i="1"/>
  <c r="AV68" i="1"/>
  <c r="BF68" i="1"/>
  <c r="BK68" i="1" s="1"/>
  <c r="E69" i="1"/>
  <c r="C69" i="1"/>
  <c r="F69" i="1"/>
  <c r="G69" i="1"/>
  <c r="D69" i="1"/>
  <c r="X69" i="1"/>
  <c r="W69" i="1"/>
  <c r="T69" i="1"/>
  <c r="V69" i="1"/>
  <c r="AY69" i="1" l="1"/>
  <c r="BD69" i="1" s="1"/>
  <c r="AT69" i="1"/>
  <c r="BI69" i="1" s="1"/>
  <c r="AQ69" i="1"/>
  <c r="AS69" i="1"/>
  <c r="BH69" i="1" s="1"/>
  <c r="AU69" i="1"/>
  <c r="BJ69" i="1" s="1"/>
  <c r="AK69" i="1"/>
  <c r="J69" i="1" a="1"/>
  <c r="O69" i="1" a="1"/>
  <c r="O69" i="1" s="1"/>
  <c r="AA69" i="1" s="1"/>
  <c r="R69" i="1" a="1"/>
  <c r="R69" i="1" s="1"/>
  <c r="AD69" i="1" s="1"/>
  <c r="P69" i="1" a="1"/>
  <c r="P69" i="1" s="1"/>
  <c r="AB69" i="1" s="1"/>
  <c r="S69" i="1" a="1"/>
  <c r="S69" i="1" s="1"/>
  <c r="AE69" i="1" s="1"/>
  <c r="Q69" i="1" a="1"/>
  <c r="Q69" i="1" s="1"/>
  <c r="AC69" i="1" s="1"/>
  <c r="AH69" i="1"/>
  <c r="AJ69" i="1"/>
  <c r="AI69" i="1"/>
  <c r="AL69" i="1"/>
  <c r="U69" i="1"/>
  <c r="AR69" i="1" l="1"/>
  <c r="BG69" i="1" s="1"/>
  <c r="J69" i="1"/>
  <c r="N69" i="1"/>
  <c r="M69" i="1"/>
  <c r="L69" i="1"/>
  <c r="K69" i="1"/>
  <c r="AV69" i="1"/>
  <c r="BF69" i="1"/>
  <c r="AM69" i="1"/>
  <c r="AN69" i="1"/>
  <c r="F70" i="1"/>
  <c r="C70" i="1"/>
  <c r="E70" i="1"/>
  <c r="D70" i="1"/>
  <c r="G70" i="1"/>
  <c r="U70" i="1"/>
  <c r="V70" i="1"/>
  <c r="W70" i="1"/>
  <c r="T70" i="1"/>
  <c r="X70" i="1"/>
  <c r="BK69" i="1" l="1"/>
  <c r="AY70" i="1"/>
  <c r="BD70" i="1" s="1"/>
  <c r="AS70" i="1"/>
  <c r="BH70" i="1" s="1"/>
  <c r="AT70" i="1"/>
  <c r="BI70" i="1" s="1"/>
  <c r="AU70" i="1"/>
  <c r="BJ70" i="1" s="1"/>
  <c r="AR70" i="1"/>
  <c r="BG70" i="1" s="1"/>
  <c r="AQ70" i="1"/>
  <c r="AJ70" i="1"/>
  <c r="AK70" i="1"/>
  <c r="AL70" i="1"/>
  <c r="AI70" i="1"/>
  <c r="O70" i="1" a="1"/>
  <c r="O70" i="1" s="1"/>
  <c r="AA70" i="1" s="1"/>
  <c r="S70" i="1" a="1"/>
  <c r="S70" i="1" s="1"/>
  <c r="AE70" i="1" s="1"/>
  <c r="R70" i="1" a="1"/>
  <c r="R70" i="1" s="1"/>
  <c r="AD70" i="1" s="1"/>
  <c r="Q70" i="1" a="1"/>
  <c r="Q70" i="1" s="1"/>
  <c r="AC70" i="1" s="1"/>
  <c r="P70" i="1" a="1"/>
  <c r="P70" i="1" s="1"/>
  <c r="AB70" i="1" s="1"/>
  <c r="AH70" i="1"/>
  <c r="J70" i="1" a="1"/>
  <c r="N70" i="1" l="1"/>
  <c r="M70" i="1"/>
  <c r="L70" i="1"/>
  <c r="J70" i="1"/>
  <c r="K70" i="1"/>
  <c r="AM70" i="1"/>
  <c r="AN70" i="1"/>
  <c r="BF70" i="1"/>
  <c r="BK70" i="1" s="1"/>
  <c r="AV70" i="1"/>
  <c r="C71" i="1"/>
  <c r="D71" i="1"/>
  <c r="F71" i="1"/>
  <c r="E71" i="1"/>
  <c r="G71" i="1"/>
  <c r="X71" i="1"/>
  <c r="T71" i="1"/>
  <c r="V71" i="1"/>
  <c r="W71" i="1"/>
  <c r="AY71" i="1" l="1"/>
  <c r="BD71" i="1" s="1"/>
  <c r="AQ71" i="1"/>
  <c r="AS71" i="1"/>
  <c r="BH71" i="1" s="1"/>
  <c r="AT71" i="1"/>
  <c r="BI71" i="1" s="1"/>
  <c r="AU71" i="1"/>
  <c r="BJ71" i="1" s="1"/>
  <c r="J71" i="1" a="1"/>
  <c r="P71" i="1" a="1"/>
  <c r="P71" i="1" s="1"/>
  <c r="AB71" i="1" s="1"/>
  <c r="AH71" i="1"/>
  <c r="O71" i="1" a="1"/>
  <c r="O71" i="1" s="1"/>
  <c r="AA71" i="1" s="1"/>
  <c r="S71" i="1" a="1"/>
  <c r="S71" i="1" s="1"/>
  <c r="AE71" i="1" s="1"/>
  <c r="R71" i="1" a="1"/>
  <c r="R71" i="1" s="1"/>
  <c r="AD71" i="1" s="1"/>
  <c r="Q71" i="1" a="1"/>
  <c r="Q71" i="1" s="1"/>
  <c r="AC71" i="1" s="1"/>
  <c r="AJ71" i="1"/>
  <c r="AK71" i="1"/>
  <c r="AI71" i="1"/>
  <c r="AL71" i="1"/>
  <c r="U71" i="1"/>
  <c r="AR71" i="1" l="1"/>
  <c r="BG71" i="1" s="1"/>
  <c r="AN71" i="1"/>
  <c r="AM71" i="1"/>
  <c r="J71" i="1"/>
  <c r="N71" i="1"/>
  <c r="M71" i="1"/>
  <c r="L71" i="1"/>
  <c r="K71" i="1"/>
  <c r="AV71" i="1"/>
  <c r="BF71" i="1"/>
  <c r="BK71" i="1" s="1"/>
  <c r="G72" i="1"/>
  <c r="E72" i="1"/>
  <c r="F72" i="1"/>
  <c r="D72" i="1"/>
  <c r="C72" i="1"/>
  <c r="X72" i="1"/>
  <c r="V72" i="1"/>
  <c r="W72" i="1"/>
  <c r="U72" i="1"/>
  <c r="T72" i="1"/>
  <c r="AY72" i="1" l="1"/>
  <c r="BD72" i="1" s="1"/>
  <c r="AU72" i="1"/>
  <c r="BJ72" i="1" s="1"/>
  <c r="AR72" i="1"/>
  <c r="BG72" i="1" s="1"/>
  <c r="AQ72" i="1"/>
  <c r="AS72" i="1"/>
  <c r="BH72" i="1" s="1"/>
  <c r="AT72" i="1"/>
  <c r="BI72" i="1" s="1"/>
  <c r="AL72" i="1"/>
  <c r="AI72" i="1"/>
  <c r="AH72" i="1"/>
  <c r="J72" i="1" a="1"/>
  <c r="S72" i="1" a="1"/>
  <c r="S72" i="1" s="1"/>
  <c r="AE72" i="1" s="1"/>
  <c r="Q72" i="1" a="1"/>
  <c r="Q72" i="1" s="1"/>
  <c r="AC72" i="1" s="1"/>
  <c r="R72" i="1" a="1"/>
  <c r="R72" i="1" s="1"/>
  <c r="AD72" i="1" s="1"/>
  <c r="O72" i="1" a="1"/>
  <c r="O72" i="1" s="1"/>
  <c r="AA72" i="1" s="1"/>
  <c r="P72" i="1" a="1"/>
  <c r="P72" i="1" s="1"/>
  <c r="AB72" i="1" s="1"/>
  <c r="AJ72" i="1"/>
  <c r="AK72" i="1"/>
  <c r="AM72" i="1" l="1"/>
  <c r="AN72" i="1"/>
  <c r="BF72" i="1"/>
  <c r="BK72" i="1" s="1"/>
  <c r="AV72" i="1"/>
  <c r="J72" i="1"/>
  <c r="N72" i="1"/>
  <c r="M72" i="1"/>
  <c r="L72" i="1"/>
  <c r="K72" i="1"/>
  <c r="F73" i="1"/>
  <c r="C73" i="1"/>
  <c r="E73" i="1"/>
  <c r="G73" i="1"/>
  <c r="D73" i="1"/>
  <c r="W73" i="1"/>
  <c r="T73" i="1"/>
  <c r="V73" i="1"/>
  <c r="X73" i="1"/>
  <c r="AY73" i="1" l="1"/>
  <c r="BD73" i="1" s="1"/>
  <c r="AS73" i="1"/>
  <c r="BH73" i="1" s="1"/>
  <c r="AT73" i="1"/>
  <c r="BI73" i="1" s="1"/>
  <c r="AU73" i="1"/>
  <c r="BJ73" i="1" s="1"/>
  <c r="AQ73" i="1"/>
  <c r="AJ73" i="1"/>
  <c r="AK73" i="1"/>
  <c r="AL73" i="1"/>
  <c r="AI73" i="1"/>
  <c r="O73" i="1" a="1"/>
  <c r="O73" i="1" s="1"/>
  <c r="AA73" i="1" s="1"/>
  <c r="S73" i="1" a="1"/>
  <c r="S73" i="1" s="1"/>
  <c r="AE73" i="1" s="1"/>
  <c r="R73" i="1" a="1"/>
  <c r="R73" i="1" s="1"/>
  <c r="AD73" i="1" s="1"/>
  <c r="Q73" i="1" a="1"/>
  <c r="Q73" i="1" s="1"/>
  <c r="AC73" i="1" s="1"/>
  <c r="P73" i="1" a="1"/>
  <c r="P73" i="1" s="1"/>
  <c r="AB73" i="1" s="1"/>
  <c r="AH73" i="1"/>
  <c r="J73" i="1" a="1"/>
  <c r="U73" i="1"/>
  <c r="AR73" i="1" l="1"/>
  <c r="BG73" i="1" s="1"/>
  <c r="N73" i="1"/>
  <c r="L73" i="1"/>
  <c r="J73" i="1"/>
  <c r="M73" i="1"/>
  <c r="K73" i="1"/>
  <c r="AM73" i="1"/>
  <c r="AN73" i="1"/>
  <c r="AV73" i="1"/>
  <c r="BF73" i="1"/>
  <c r="BK73" i="1" s="1"/>
  <c r="C74" i="1"/>
  <c r="G74" i="1"/>
  <c r="F74" i="1"/>
  <c r="E74" i="1"/>
  <c r="D74" i="1"/>
  <c r="T74" i="1"/>
  <c r="X74" i="1"/>
  <c r="W74" i="1"/>
  <c r="V74" i="1"/>
  <c r="AY74" i="1" l="1"/>
  <c r="AT74" i="1"/>
  <c r="W76" i="1"/>
  <c r="F14" i="2" s="1"/>
  <c r="AQ74" i="1"/>
  <c r="T76" i="1"/>
  <c r="AS74" i="1"/>
  <c r="V76" i="1"/>
  <c r="E14" i="2" s="1"/>
  <c r="AU74" i="1"/>
  <c r="X76" i="1"/>
  <c r="G14" i="2" s="1"/>
  <c r="AK74" i="1"/>
  <c r="AK75" i="1" s="1"/>
  <c r="F15" i="2" s="1"/>
  <c r="AH74" i="1"/>
  <c r="J74" i="1" a="1"/>
  <c r="P74" i="1" a="1"/>
  <c r="P74" i="1" s="1"/>
  <c r="AB74" i="1" s="1"/>
  <c r="AB78" i="1" s="1"/>
  <c r="D16" i="2" s="1"/>
  <c r="R74" i="1" a="1"/>
  <c r="R74" i="1" s="1"/>
  <c r="AD74" i="1" s="1"/>
  <c r="AD78" i="1" s="1"/>
  <c r="F16" i="2" s="1"/>
  <c r="Q74" i="1" a="1"/>
  <c r="Q74" i="1" s="1"/>
  <c r="AC74" i="1" s="1"/>
  <c r="AC78" i="1" s="1"/>
  <c r="E16" i="2" s="1"/>
  <c r="O74" i="1" a="1"/>
  <c r="O74" i="1" s="1"/>
  <c r="AA74" i="1" s="1"/>
  <c r="AA78" i="1" s="1"/>
  <c r="S74" i="1" a="1"/>
  <c r="S74" i="1" s="1"/>
  <c r="AE74" i="1" s="1"/>
  <c r="AJ74" i="1"/>
  <c r="AJ75" i="1" s="1"/>
  <c r="E15" i="2" s="1"/>
  <c r="AI74" i="1"/>
  <c r="AI75" i="1" s="1"/>
  <c r="D15" i="2" s="1"/>
  <c r="AL74" i="1"/>
  <c r="AL75" i="1" s="1"/>
  <c r="G15" i="2" s="1"/>
  <c r="U74" i="1"/>
  <c r="AR74" i="1" l="1"/>
  <c r="BG74" i="1" s="1"/>
  <c r="BG75" i="1" s="1"/>
  <c r="U76" i="1"/>
  <c r="D14" i="2" s="1"/>
  <c r="BD74" i="1"/>
  <c r="BD75" i="1" s="1"/>
  <c r="AY75" i="1"/>
  <c r="AM74" i="1"/>
  <c r="AM75" i="1" s="1"/>
  <c r="H15" i="2" s="1"/>
  <c r="AN74" i="1"/>
  <c r="AN76" i="1" s="1"/>
  <c r="C17" i="2" s="1"/>
  <c r="AH75" i="1"/>
  <c r="C15" i="2" s="1"/>
  <c r="T78" i="1"/>
  <c r="H14" i="2" s="1"/>
  <c r="C14" i="2"/>
  <c r="BF74" i="1"/>
  <c r="AQ75" i="1"/>
  <c r="AB76" i="1"/>
  <c r="AE78" i="1"/>
  <c r="G16" i="2" s="1"/>
  <c r="C16" i="2"/>
  <c r="M74" i="1"/>
  <c r="L74" i="1"/>
  <c r="N74" i="1"/>
  <c r="J74" i="1"/>
  <c r="K74" i="1"/>
  <c r="BJ74" i="1"/>
  <c r="BJ75" i="1" s="1"/>
  <c r="AU75" i="1"/>
  <c r="BH74" i="1"/>
  <c r="BH75" i="1" s="1"/>
  <c r="AS75" i="1"/>
  <c r="BI74" i="1"/>
  <c r="BI75" i="1" s="1"/>
  <c r="AT75" i="1"/>
  <c r="AR75" i="1" l="1"/>
  <c r="AV74" i="1"/>
  <c r="AV75" i="1" s="1"/>
  <c r="BK74" i="1"/>
  <c r="BK75" i="1" s="1"/>
  <c r="BF75" i="1"/>
  <c r="AA79" i="1"/>
  <c r="H16" i="2" s="1"/>
</calcChain>
</file>

<file path=xl/comments1.xml><?xml version="1.0" encoding="utf-8"?>
<comments xmlns="http://schemas.openxmlformats.org/spreadsheetml/2006/main">
  <authors>
    <author>IARM</author>
  </authors>
  <commentList>
    <comment ref="J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Q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<sst xmlns="http://schemas.openxmlformats.org/spreadsheetml/2006/main" count="304" uniqueCount="226">
  <si>
    <t>Surface</t>
  </si>
  <si>
    <t>Distance</t>
  </si>
  <si>
    <t>K</t>
  </si>
  <si>
    <t>d</t>
  </si>
  <si>
    <t>d(rand)</t>
  </si>
  <si>
    <t>F</t>
  </si>
  <si>
    <t>Costf(0)</t>
  </si>
  <si>
    <t>Costunit</t>
  </si>
  <si>
    <t>Price</t>
  </si>
  <si>
    <t>input F</t>
  </si>
  <si>
    <t>b0</t>
  </si>
  <si>
    <t>fishing pressure: varies from 0 upwards, decimals e.g. 0.2</t>
  </si>
  <si>
    <t>fixed cost of fishing function of distance</t>
  </si>
  <si>
    <t>unit price: constant equal for all</t>
  </si>
  <si>
    <t>unit cost of fishing: constant equal for all</t>
  </si>
  <si>
    <t>Fishing mortality in units of d: input F</t>
  </si>
  <si>
    <t>Migration matrix</t>
  </si>
  <si>
    <t>TO</t>
  </si>
  <si>
    <t>FROM</t>
  </si>
  <si>
    <t>sum</t>
  </si>
  <si>
    <t>max</t>
  </si>
  <si>
    <t>Migration from each area</t>
  </si>
  <si>
    <t>time</t>
  </si>
  <si>
    <t>BIOMASS</t>
  </si>
  <si>
    <r>
      <t xml:space="preserve">MIGRATION </t>
    </r>
    <r>
      <rPr>
        <b/>
        <sz val="10"/>
        <color indexed="17"/>
        <rFont val="Arial"/>
        <family val="2"/>
      </rPr>
      <t>TO</t>
    </r>
    <r>
      <rPr>
        <sz val="10"/>
        <color indexed="17"/>
        <rFont val="Arial"/>
        <family val="2"/>
      </rPr>
      <t xml:space="preserve"> </t>
    </r>
  </si>
  <si>
    <r>
      <t xml:space="preserve">MIGRATION </t>
    </r>
    <r>
      <rPr>
        <b/>
        <sz val="10"/>
        <color indexed="12"/>
        <rFont val="Arial"/>
        <family val="2"/>
      </rPr>
      <t>OUT</t>
    </r>
    <r>
      <rPr>
        <sz val="10"/>
        <color indexed="12"/>
        <rFont val="Arial"/>
        <family val="2"/>
      </rPr>
      <t xml:space="preserve"> OF</t>
    </r>
  </si>
  <si>
    <t>possibility to stochacity of exctinction rate: small pop=&gt; larger prob of extinction</t>
  </si>
  <si>
    <t>r</t>
  </si>
  <si>
    <t>r = b-d: the common pop intrinsic rate of growth</t>
  </si>
  <si>
    <t>Area 1</t>
  </si>
  <si>
    <t>Area 2</t>
  </si>
  <si>
    <t>Area 3</t>
  </si>
  <si>
    <t>Area 4</t>
  </si>
  <si>
    <t>Area 5</t>
  </si>
  <si>
    <t>tot catch</t>
  </si>
  <si>
    <t>All catches</t>
  </si>
  <si>
    <t>eq. biomasses</t>
  </si>
  <si>
    <t>K=0.5*surface^2</t>
  </si>
  <si>
    <t>birth rate constant</t>
  </si>
  <si>
    <t>dmin</t>
  </si>
  <si>
    <t>IMMIGRATED POPULATION</t>
  </si>
  <si>
    <t>limit</t>
  </si>
  <si>
    <t>EXTIRPATIONS</t>
  </si>
  <si>
    <t>Sum</t>
  </si>
  <si>
    <t>Yield</t>
  </si>
  <si>
    <t>Extirpations</t>
  </si>
  <si>
    <t>Extinction</t>
  </si>
  <si>
    <t>Present value</t>
  </si>
  <si>
    <t>Total</t>
  </si>
  <si>
    <t>extirpations</t>
  </si>
  <si>
    <t>extinction?</t>
  </si>
  <si>
    <t>Immigration rate</t>
  </si>
  <si>
    <t>REVENUES</t>
  </si>
  <si>
    <t>revenue</t>
  </si>
  <si>
    <t>COSTS</t>
  </si>
  <si>
    <t>PROFIT (PRESENT VALUE)</t>
  </si>
  <si>
    <t>Interest</t>
  </si>
  <si>
    <t>interest rate in bank</t>
  </si>
  <si>
    <t>profit PV</t>
  </si>
  <si>
    <t>OUTPUT</t>
  </si>
  <si>
    <t>Years 0-40</t>
  </si>
  <si>
    <t>Optimize</t>
  </si>
  <si>
    <t>FindThe</t>
  </si>
  <si>
    <t>Stop Trials</t>
  </si>
  <si>
    <t>Stop Minutes</t>
  </si>
  <si>
    <t>Stop Change</t>
  </si>
  <si>
    <t>Stop Formula</t>
  </si>
  <si>
    <t>Pop. Size</t>
  </si>
  <si>
    <t>UNUSED</t>
  </si>
  <si>
    <t>Up. Display</t>
  </si>
  <si>
    <t>PauseOnErr</t>
  </si>
  <si>
    <t>Graph</t>
  </si>
  <si>
    <t>MACROS</t>
  </si>
  <si>
    <t>Start</t>
  </si>
  <si>
    <t>BeforeCalc</t>
  </si>
  <si>
    <t>AfterCalc</t>
  </si>
  <si>
    <t>EndTrial</t>
  </si>
  <si>
    <t>Finish</t>
  </si>
  <si>
    <t>Seed</t>
  </si>
  <si>
    <t>FORMAT</t>
  </si>
  <si>
    <t>L.FORMULA</t>
  </si>
  <si>
    <t>RISKOPT/obj</t>
  </si>
  <si>
    <t>MaxIter</t>
  </si>
  <si>
    <t>SmartStop</t>
  </si>
  <si>
    <t>SameSeed</t>
  </si>
  <si>
    <t>SampleType</t>
  </si>
  <si>
    <t>MacroBeforeSim</t>
  </si>
  <si>
    <t>MacroAfterSim</t>
  </si>
  <si>
    <t>#Chrom.</t>
  </si>
  <si>
    <t>#Const.</t>
  </si>
  <si>
    <t>Meth+OtherOps</t>
  </si>
  <si>
    <t>Mut.+Op</t>
  </si>
  <si>
    <t>Cross+Op</t>
  </si>
  <si>
    <t>Descr.</t>
  </si>
  <si>
    <t>TimeBlocks</t>
  </si>
  <si>
    <t>Const</t>
  </si>
  <si>
    <t>#Ranges</t>
  </si>
  <si>
    <t>Range</t>
  </si>
  <si>
    <t>Min</t>
  </si>
  <si>
    <t>Max</t>
  </si>
  <si>
    <t>Flags</t>
  </si>
  <si>
    <t>Type</t>
  </si>
  <si>
    <t>Entry M.</t>
  </si>
  <si>
    <t>Form.</t>
  </si>
  <si>
    <t>Description</t>
  </si>
  <si>
    <t>LeftVal</t>
  </si>
  <si>
    <t>LeftOp</t>
  </si>
  <si>
    <t>Ref.</t>
  </si>
  <si>
    <t>RightOp</t>
  </si>
  <si>
    <t>RightVal</t>
  </si>
  <si>
    <t>PenaltyFct</t>
  </si>
  <si>
    <t>ROevaltime</t>
  </si>
  <si>
    <t>ROfunc</t>
  </si>
  <si>
    <t>ROparam</t>
  </si>
  <si>
    <t>ROFUNCEVAL</t>
  </si>
  <si>
    <t>RISKOPT</t>
  </si>
  <si>
    <t>DEVEVAL</t>
  </si>
  <si>
    <t>EVAL</t>
  </si>
  <si>
    <t>Gen.Log</t>
  </si>
  <si>
    <t>RECIPE</t>
  </si>
  <si>
    <t>False,False,False</t>
  </si>
  <si>
    <t>no</t>
  </si>
  <si>
    <t>SOLUTIONS</t>
  </si>
  <si>
    <t>&lt;- max</t>
  </si>
  <si>
    <t>optimization values</t>
  </si>
  <si>
    <t xml:space="preserve">Immigration above the limit (set to 10%) indicates rescue effect, </t>
  </si>
  <si>
    <t>and possible loss of population structure</t>
  </si>
  <si>
    <t>Define inst. fishing mortality rates for each area, and use macro to calculate the totals for 40 years of exploitation</t>
  </si>
  <si>
    <t>b) Maximise total yield but avoid any local extirpations</t>
  </si>
  <si>
    <t>The graphics below show population development and the proportion of migrants</t>
  </si>
  <si>
    <t>// Jorge Santos 2003</t>
  </si>
  <si>
    <t>Inst. Fishing mort. rate: 0- no fishing; 0.1-3.0</t>
  </si>
  <si>
    <t xml:space="preserve"> (maintenaince of population structure) in these particular settings?</t>
  </si>
  <si>
    <t>Are policies that seek maximisation of yield or profit contradictory to the conservation target</t>
  </si>
  <si>
    <t>Conservation of exploited populations</t>
  </si>
  <si>
    <t>Definitions in this exercise</t>
  </si>
  <si>
    <r>
      <t>Extinction</t>
    </r>
    <r>
      <rPr>
        <sz val="10"/>
        <rFont val="Arial"/>
        <family val="2"/>
      </rPr>
      <t xml:space="preserve"> - when there is only 1 individual left in each of the 5 populations</t>
    </r>
  </si>
  <si>
    <r>
      <t>Extirpation</t>
    </r>
    <r>
      <rPr>
        <sz val="10"/>
        <rFont val="Arial"/>
        <family val="2"/>
      </rPr>
      <t>- when biomass levels drop to K/10, where K is the carrying capacity in that area</t>
    </r>
  </si>
  <si>
    <r>
      <t>Immigration turnover</t>
    </r>
    <r>
      <rPr>
        <sz val="10"/>
        <rFont val="Arial"/>
        <family val="2"/>
      </rPr>
      <t>- the ratio of immigrants in year t to the local biomass in year t-1.</t>
    </r>
  </si>
  <si>
    <r>
      <t>Rescue</t>
    </r>
    <r>
      <rPr>
        <sz val="10"/>
        <rFont val="Arial"/>
        <family val="2"/>
      </rPr>
      <t>- number of times the immigration turnover exceeds 10% (0.1). Indicates excessive mixing and smoothing of traits.</t>
    </r>
  </si>
  <si>
    <t>status fsh</t>
  </si>
  <si>
    <t>a) Maximise total yield (by hand first, use the macro. Use Solver thereafter)</t>
  </si>
  <si>
    <t xml:space="preserve"> structure</t>
  </si>
  <si>
    <t>distance between populations: not relevant</t>
  </si>
  <si>
    <t>Area/population</t>
  </si>
  <si>
    <t>proportion migrating from population to population</t>
  </si>
  <si>
    <t>proportional migration among populations</t>
  </si>
  <si>
    <t>death rate variable: manual input. Although conditions seem similar, some populations have unexplained higher natural mortality than others</t>
  </si>
  <si>
    <t>scaling factor (percentage leaving the stocks)</t>
  </si>
  <si>
    <t>manual input</t>
  </si>
  <si>
    <t xml:space="preserve">Rescues </t>
  </si>
  <si>
    <t>not considered here</t>
  </si>
  <si>
    <t>The populations are structured. This means that they are somewhat different in traits,</t>
  </si>
  <si>
    <t>despite mixing and straying every year.</t>
  </si>
  <si>
    <t>This happens because the number of migrants relative to locals is normally low (&lt; 5%),</t>
  </si>
  <si>
    <t>and the local neutral genes are not replaced by foreign ones. (Recall population genetics.)</t>
  </si>
  <si>
    <t>Thus, adjacent populations cannot (or should not) be responsible for quick' rescue effects' after local bottlenecks.</t>
  </si>
  <si>
    <t>It is not very interesting to calculate the profitability of different fishing strategies, because they are very dependent</t>
  </si>
  <si>
    <t>on hypothetical settings. It should be borne in mind that because of this setting-dependency simulations should be</t>
  </si>
  <si>
    <t>performed for each fishery analysed (difficult to generalise).</t>
  </si>
  <si>
    <t xml:space="preserve">Mixing of genes occurs among </t>
  </si>
  <si>
    <r>
      <t xml:space="preserve">What can be the </t>
    </r>
    <r>
      <rPr>
        <b/>
        <sz val="10"/>
        <color indexed="10"/>
        <rFont val="Arial"/>
        <family val="2"/>
      </rPr>
      <t>losses</t>
    </r>
    <r>
      <rPr>
        <sz val="10"/>
        <rFont val="Arial"/>
        <family val="2"/>
      </rPr>
      <t xml:space="preserve"> incurred by structured fisheries in terms of yield?</t>
    </r>
  </si>
  <si>
    <t>Pop. 3</t>
  </si>
  <si>
    <t xml:space="preserve">A study of a set of populations of 'stepping-stone' type </t>
  </si>
  <si>
    <t>The Salmon</t>
  </si>
  <si>
    <t>Adjacent fisheries and populations</t>
  </si>
  <si>
    <t>c) Maximise total yield but avoid too high rescuing and mixing by (immigrating) recruits from neighbouring areas</t>
  </si>
  <si>
    <t>CATCH in area 1 of population</t>
  </si>
  <si>
    <t>Function cumcatch(Bt As Range, F As Range, population As Integer)</t>
  </si>
  <si>
    <t>Stepping-stone type</t>
  </si>
  <si>
    <t>f) Structured Fishery: maximisation of total yield</t>
  </si>
  <si>
    <t>simple systems.</t>
  </si>
  <si>
    <t>This result may seem counter-intuitive but it only shows the complexity of seemingly</t>
  </si>
  <si>
    <t>adjacent populations only.</t>
  </si>
  <si>
    <t>The other populations are</t>
  </si>
  <si>
    <t>very similar.</t>
  </si>
  <si>
    <t>highest productivity.</t>
  </si>
  <si>
    <t>Pop 2</t>
  </si>
  <si>
    <t>Pop 1</t>
  </si>
  <si>
    <t>Pop 4</t>
  </si>
  <si>
    <t>Pop 5</t>
  </si>
  <si>
    <t>LAND</t>
  </si>
  <si>
    <t>SEA</t>
  </si>
  <si>
    <t>rivers</t>
  </si>
  <si>
    <t>Migration route</t>
  </si>
  <si>
    <t>Under some conditions, at least, structured fisheries might lead to increased returns!!!</t>
  </si>
  <si>
    <r>
      <t>Population 3</t>
    </r>
    <r>
      <rPr>
        <sz val="10"/>
        <rFont val="Arial"/>
        <family val="2"/>
      </rPr>
      <t xml:space="preserve"> has the </t>
    </r>
  </si>
  <si>
    <t>Salmo salar</t>
  </si>
  <si>
    <t>The following map shows the structure of 5 laterally-connected populations of salmon.</t>
  </si>
  <si>
    <t xml:space="preserve">The populations mix in summer during their feeding migration to the high sea. </t>
  </si>
  <si>
    <t>In the migration to their home rivers for spawning they approach the coast from the South.</t>
  </si>
  <si>
    <t>There is always some limited straying of fish (&lt;5%) among adjacent populations.</t>
  </si>
  <si>
    <t>One river is larger than the others, and has higher surplus productivity.</t>
  </si>
  <si>
    <t>Coastal and sport fisherman in area 1 can catch fish from all populations, and in area 2</t>
  </si>
  <si>
    <t>The question is how you can manage the fisheries for populations 1-5 in areas 1-5 without damaging</t>
  </si>
  <si>
    <t xml:space="preserve">populations 2-5 are available to the fishery, and so on. </t>
  </si>
  <si>
    <r>
      <t xml:space="preserve">population structure, and still get most out of it. This is a complex example of </t>
    </r>
    <r>
      <rPr>
        <b/>
        <sz val="10"/>
        <color indexed="12"/>
        <rFont val="Arial"/>
        <family val="2"/>
      </rPr>
      <t>structured</t>
    </r>
    <r>
      <rPr>
        <sz val="10"/>
        <rFont val="Arial"/>
        <family val="2"/>
      </rPr>
      <t xml:space="preserve"> fisheries.</t>
    </r>
  </si>
  <si>
    <t>a) Maximisation in each river/population: independent, un-structured exploitation</t>
  </si>
  <si>
    <t>This is a stepping-stone type population (one-dimensional), i.e. isolation by distance.</t>
  </si>
  <si>
    <t>Examples of two dimensional st.-stone populations are human populations in Thailand and Greenland.</t>
  </si>
  <si>
    <t>Yield in that area</t>
  </si>
  <si>
    <t>TotalYield</t>
  </si>
  <si>
    <t>Total Extirpations</t>
  </si>
  <si>
    <t xml:space="preserve">Total rescues </t>
  </si>
  <si>
    <t>Total Extinction</t>
  </si>
  <si>
    <t>&lt;- extirpations occur in areas 4 and 5</t>
  </si>
  <si>
    <t>This table gives the results for exploitation limited to one river at the time.</t>
  </si>
  <si>
    <t>For instance, only fishing in area 1 (fish caught come from all populations)</t>
  </si>
  <si>
    <t>But, fishing restricted to area 5 would only result in exploitation of population 5, owing to spawning route.</t>
  </si>
  <si>
    <t>As expected yields would be higher if only fishing in area 1, because all populations are available.</t>
  </si>
  <si>
    <t>Provided that fishing in area 1 is cautios this wouldn't not affect integrity of populations upriver.</t>
  </si>
  <si>
    <t>&lt;- constrained to 0</t>
  </si>
  <si>
    <t>&lt;- yield of fish from that particular population</t>
  </si>
  <si>
    <r>
      <t xml:space="preserve">&lt;- </t>
    </r>
    <r>
      <rPr>
        <b/>
        <sz val="10"/>
        <color indexed="12"/>
        <rFont val="Arial"/>
        <family val="2"/>
      </rPr>
      <t>maximised</t>
    </r>
    <r>
      <rPr>
        <sz val="10"/>
        <color indexed="17"/>
        <rFont val="Arial"/>
        <family val="2"/>
      </rPr>
      <t>: Total yield of fish from all populations in that area</t>
    </r>
  </si>
  <si>
    <t>Average F=0.19, increasing upriver.</t>
  </si>
  <si>
    <t>For a much lower F the total yield would be higher than in the previous example</t>
  </si>
  <si>
    <t>A policy that allowed slight fishing in two rivers seemed to maximise yield and stabilise population structure.</t>
  </si>
  <si>
    <t>from all areas relative to the survivors in the different areas. An arbitrary limit of 10% was set for immigration turnover.</t>
  </si>
  <si>
    <t>INPUT</t>
  </si>
  <si>
    <t xml:space="preserve">Set of populations of 'stepping-stone' type </t>
  </si>
  <si>
    <t>Santos, J. 2015. CONΣERV IT 1.0 – Student Manual: A Training System for Aquatic Conservation Managers. Septentrio Educational 2015(2).</t>
  </si>
  <si>
    <t>DOI: http://dx.doi.org/10.7557/8.3516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</si>
  <si>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</si>
  <si>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http://dx.doi.org/10.7557/se.2015.2</t>
  </si>
  <si>
    <t>Chapter 6. Population Sub-Structure and Management</t>
  </si>
  <si>
    <t>Go to worksheet Input (/output) and answer questions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</si>
</sst>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0"/>
    <numFmt numFmtId="165" formatCode="0.000"/>
    <numFmt numFmtId="166" formatCode="0.0"/>
    <numFmt numFmtId="167" formatCode="0.00E+00;\נּ"/>
    <numFmt numFmtId="168" formatCode="#,##0_ ;[Red]\-#,##0\ "/>
  </numFmts>
  <fonts count="35" x14ac:knownFonts="1">
    <font>
      <sz val="10"/>
      <name val="Arial"/>
    </font>
    <font>
      <b/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16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2"/>
      <color indexed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sz val="16"/>
      <color indexed="20"/>
      <name val="Arial"/>
      <family val="2"/>
    </font>
    <font>
      <b/>
      <sz val="16"/>
      <color indexed="10"/>
      <name val="Arial"/>
      <family val="2"/>
    </font>
    <font>
      <b/>
      <sz val="22"/>
      <color indexed="12"/>
      <name val="Arial"/>
      <family val="2"/>
    </font>
    <font>
      <b/>
      <sz val="10"/>
      <color indexed="16"/>
      <name val="Arial"/>
      <family val="2"/>
    </font>
    <font>
      <sz val="9"/>
      <name val="Arial"/>
      <family val="2"/>
    </font>
    <font>
      <b/>
      <sz val="12"/>
      <color indexed="21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0"/>
      <color theme="8" tint="-0.499984740745262"/>
      <name val="Arial"/>
      <family val="2"/>
    </font>
    <font>
      <sz val="12"/>
      <color theme="9" tint="-0.499984740745262"/>
      <name val="Arial"/>
      <family val="2"/>
    </font>
    <font>
      <b/>
      <sz val="20"/>
      <color theme="8" tint="-0.499984740745262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8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0" fontId="25" fillId="9" borderId="16" applyNumberFormat="0" applyAlignment="0" applyProtection="0"/>
    <xf numFmtId="0" fontId="26" fillId="10" borderId="17" applyNumberFormat="0" applyAlignment="0" applyProtection="0"/>
    <xf numFmtId="0" fontId="27" fillId="11" borderId="0" applyNumberFormat="0" applyBorder="0" applyAlignment="0" applyProtection="0"/>
    <xf numFmtId="0" fontId="15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</cellStyleXfs>
  <cellXfs count="134">
    <xf numFmtId="0" fontId="0" fillId="0" borderId="0" xfId="0"/>
    <xf numFmtId="0" fontId="0" fillId="0" borderId="0" xfId="0" quotePrefix="1"/>
    <xf numFmtId="0" fontId="1" fillId="0" borderId="0" xfId="0" applyFont="1"/>
    <xf numFmtId="0" fontId="0" fillId="2" borderId="0" xfId="0" applyFill="1"/>
    <xf numFmtId="0" fontId="0" fillId="3" borderId="0" xfId="0" applyFill="1"/>
    <xf numFmtId="0" fontId="2" fillId="0" borderId="0" xfId="0" applyFont="1"/>
    <xf numFmtId="1" fontId="0" fillId="0" borderId="0" xfId="0" applyNumberFormat="1"/>
    <xf numFmtId="0" fontId="4" fillId="0" borderId="0" xfId="0" applyFont="1"/>
    <xf numFmtId="1" fontId="0" fillId="3" borderId="0" xfId="0" applyNumberFormat="1" applyFill="1"/>
    <xf numFmtId="0" fontId="1" fillId="0" borderId="1" xfId="0" applyFont="1" applyBorder="1"/>
    <xf numFmtId="0" fontId="1" fillId="0" borderId="0" xfId="0" applyFont="1" applyBorder="1"/>
    <xf numFmtId="2" fontId="0" fillId="2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8" fillId="0" borderId="0" xfId="0" applyFont="1" applyFill="1"/>
    <xf numFmtId="1" fontId="0" fillId="0" borderId="0" xfId="0" applyNumberFormat="1" applyFill="1"/>
    <xf numFmtId="165" fontId="0" fillId="2" borderId="0" xfId="0" applyNumberFormat="1" applyFill="1"/>
    <xf numFmtId="1" fontId="0" fillId="4" borderId="0" xfId="0" applyNumberFormat="1" applyFill="1"/>
    <xf numFmtId="1" fontId="1" fillId="3" borderId="0" xfId="0" applyNumberFormat="1" applyFont="1" applyFill="1"/>
    <xf numFmtId="167" fontId="0" fillId="0" borderId="0" xfId="0" applyNumberFormat="1"/>
    <xf numFmtId="2" fontId="0" fillId="0" borderId="0" xfId="0" applyNumberFormat="1"/>
    <xf numFmtId="165" fontId="0" fillId="3" borderId="2" xfId="0" applyNumberFormat="1" applyFill="1" applyBorder="1"/>
    <xf numFmtId="165" fontId="0" fillId="3" borderId="3" xfId="0" applyNumberFormat="1" applyFill="1" applyBorder="1"/>
    <xf numFmtId="165" fontId="0" fillId="3" borderId="4" xfId="0" applyNumberFormat="1" applyFill="1" applyBorder="1"/>
    <xf numFmtId="0" fontId="12" fillId="3" borderId="0" xfId="0" applyFont="1" applyFill="1"/>
    <xf numFmtId="0" fontId="14" fillId="0" borderId="0" xfId="0" applyFont="1"/>
    <xf numFmtId="165" fontId="0" fillId="0" borderId="0" xfId="0" applyNumberFormat="1"/>
    <xf numFmtId="1" fontId="0" fillId="5" borderId="0" xfId="0" applyNumberFormat="1" applyFill="1"/>
    <xf numFmtId="0" fontId="0" fillId="5" borderId="0" xfId="0" applyFill="1"/>
    <xf numFmtId="168" fontId="0" fillId="0" borderId="0" xfId="0" applyNumberFormat="1"/>
    <xf numFmtId="0" fontId="0" fillId="0" borderId="5" xfId="0" applyBorder="1"/>
    <xf numFmtId="0" fontId="5" fillId="0" borderId="0" xfId="0" applyFont="1"/>
    <xf numFmtId="0" fontId="5" fillId="0" borderId="0" xfId="0" quotePrefix="1" applyFont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1" xfId="0" applyBorder="1"/>
    <xf numFmtId="0" fontId="0" fillId="0" borderId="0" xfId="0" applyBorder="1"/>
    <xf numFmtId="0" fontId="13" fillId="0" borderId="9" xfId="0" applyFont="1" applyBorder="1"/>
    <xf numFmtId="0" fontId="0" fillId="0" borderId="9" xfId="0" applyBorder="1"/>
    <xf numFmtId="1" fontId="0" fillId="3" borderId="0" xfId="0" applyNumberFormat="1" applyFill="1" applyBorder="1"/>
    <xf numFmtId="0" fontId="0" fillId="3" borderId="0" xfId="0" applyFill="1" applyBorder="1"/>
    <xf numFmtId="0" fontId="12" fillId="3" borderId="0" xfId="0" applyFont="1" applyFill="1" applyBorder="1"/>
    <xf numFmtId="0" fontId="12" fillId="3" borderId="9" xfId="0" applyFont="1" applyFill="1" applyBorder="1"/>
    <xf numFmtId="0" fontId="0" fillId="0" borderId="10" xfId="0" applyBorder="1"/>
    <xf numFmtId="0" fontId="0" fillId="0" borderId="11" xfId="0" applyBorder="1"/>
    <xf numFmtId="1" fontId="0" fillId="3" borderId="11" xfId="0" applyNumberFormat="1" applyFill="1" applyBorder="1"/>
    <xf numFmtId="1" fontId="0" fillId="5" borderId="12" xfId="0" applyNumberFormat="1" applyFill="1" applyBorder="1"/>
    <xf numFmtId="0" fontId="3" fillId="0" borderId="0" xfId="0" applyFont="1"/>
    <xf numFmtId="0" fontId="15" fillId="0" borderId="0" xfId="0" applyFont="1"/>
    <xf numFmtId="0" fontId="16" fillId="0" borderId="0" xfId="0" applyFont="1"/>
    <xf numFmtId="0" fontId="15" fillId="5" borderId="0" xfId="0" applyFont="1" applyFill="1" applyBorder="1"/>
    <xf numFmtId="0" fontId="0" fillId="6" borderId="0" xfId="0" applyFill="1"/>
    <xf numFmtId="0" fontId="18" fillId="6" borderId="0" xfId="0" applyFont="1" applyFill="1"/>
    <xf numFmtId="0" fontId="17" fillId="6" borderId="0" xfId="0" applyFont="1" applyFill="1"/>
    <xf numFmtId="0" fontId="1" fillId="6" borderId="0" xfId="0" applyFont="1" applyFill="1"/>
    <xf numFmtId="0" fontId="3" fillId="6" borderId="0" xfId="0" applyFont="1" applyFill="1"/>
    <xf numFmtId="0" fontId="0" fillId="0" borderId="0" xfId="0" applyFill="1"/>
    <xf numFmtId="0" fontId="1" fillId="0" borderId="0" xfId="0" applyFont="1" applyFill="1"/>
    <xf numFmtId="0" fontId="15" fillId="2" borderId="6" xfId="0" applyFont="1" applyFill="1" applyBorder="1"/>
    <xf numFmtId="2" fontId="15" fillId="2" borderId="7" xfId="0" applyNumberFormat="1" applyFont="1" applyFill="1" applyBorder="1"/>
    <xf numFmtId="2" fontId="15" fillId="2" borderId="8" xfId="0" applyNumberFormat="1" applyFont="1" applyFill="1" applyBorder="1"/>
    <xf numFmtId="0" fontId="15" fillId="2" borderId="1" xfId="0" applyFont="1" applyFill="1" applyBorder="1"/>
    <xf numFmtId="0" fontId="15" fillId="2" borderId="0" xfId="0" applyFont="1" applyFill="1" applyBorder="1"/>
    <xf numFmtId="0" fontId="15" fillId="2" borderId="9" xfId="0" applyFont="1" applyFill="1" applyBorder="1"/>
    <xf numFmtId="0" fontId="15" fillId="2" borderId="10" xfId="0" applyFont="1" applyFill="1" applyBorder="1"/>
    <xf numFmtId="0" fontId="15" fillId="2" borderId="11" xfId="0" applyFont="1" applyFill="1" applyBorder="1"/>
    <xf numFmtId="0" fontId="15" fillId="2" borderId="12" xfId="0" applyFont="1" applyFill="1" applyBorder="1"/>
    <xf numFmtId="0" fontId="11" fillId="0" borderId="0" xfId="0" applyFont="1" applyFill="1"/>
    <xf numFmtId="0" fontId="10" fillId="0" borderId="0" xfId="0" applyFont="1" applyFill="1"/>
    <xf numFmtId="0" fontId="5" fillId="0" borderId="0" xfId="0" applyFont="1" applyFill="1"/>
    <xf numFmtId="0" fontId="9" fillId="0" borderId="0" xfId="0" applyFont="1"/>
    <xf numFmtId="0" fontId="21" fillId="0" borderId="0" xfId="0" applyFont="1"/>
    <xf numFmtId="0" fontId="15" fillId="7" borderId="6" xfId="0" applyFont="1" applyFill="1" applyBorder="1"/>
    <xf numFmtId="0" fontId="15" fillId="7" borderId="7" xfId="0" applyFont="1" applyFill="1" applyBorder="1"/>
    <xf numFmtId="0" fontId="15" fillId="5" borderId="1" xfId="0" applyFont="1" applyFill="1" applyBorder="1"/>
    <xf numFmtId="0" fontId="15" fillId="7" borderId="0" xfId="0" applyFont="1" applyFill="1" applyBorder="1"/>
    <xf numFmtId="0" fontId="15" fillId="7" borderId="1" xfId="0" applyFont="1" applyFill="1" applyBorder="1"/>
    <xf numFmtId="0" fontId="15" fillId="8" borderId="0" xfId="0" applyFont="1" applyFill="1" applyBorder="1"/>
    <xf numFmtId="0" fontId="15" fillId="7" borderId="0" xfId="0" applyFont="1" applyFill="1" applyBorder="1" applyAlignment="1">
      <alignment horizontal="center"/>
    </xf>
    <xf numFmtId="0" fontId="23" fillId="7" borderId="0" xfId="0" quotePrefix="1" applyFont="1" applyFill="1" applyBorder="1"/>
    <xf numFmtId="0" fontId="1" fillId="5" borderId="0" xfId="0" applyFont="1" applyFill="1" applyBorder="1"/>
    <xf numFmtId="0" fontId="1" fillId="7" borderId="1" xfId="0" applyFont="1" applyFill="1" applyBorder="1"/>
    <xf numFmtId="0" fontId="15" fillId="7" borderId="1" xfId="0" applyFont="1" applyFill="1" applyBorder="1" applyAlignment="1">
      <alignment horizontal="center"/>
    </xf>
    <xf numFmtId="166" fontId="0" fillId="0" borderId="0" xfId="0" applyNumberFormat="1"/>
    <xf numFmtId="1" fontId="1" fillId="0" borderId="0" xfId="0" applyNumberFormat="1" applyFont="1"/>
    <xf numFmtId="1" fontId="19" fillId="0" borderId="0" xfId="0" applyNumberFormat="1" applyFont="1" applyFill="1"/>
    <xf numFmtId="0" fontId="0" fillId="0" borderId="13" xfId="0" applyBorder="1"/>
    <xf numFmtId="2" fontId="0" fillId="2" borderId="14" xfId="0" applyNumberFormat="1" applyFill="1" applyBorder="1"/>
    <xf numFmtId="0" fontId="0" fillId="0" borderId="14" xfId="0" applyBorder="1"/>
    <xf numFmtId="2" fontId="1" fillId="2" borderId="0" xfId="0" applyNumberFormat="1" applyFont="1" applyFill="1"/>
    <xf numFmtId="1" fontId="5" fillId="0" borderId="0" xfId="0" quotePrefix="1" applyNumberFormat="1" applyFont="1"/>
    <xf numFmtId="0" fontId="1" fillId="7" borderId="0" xfId="0" applyFont="1" applyFill="1" applyBorder="1"/>
    <xf numFmtId="0" fontId="15" fillId="5" borderId="10" xfId="0" applyFont="1" applyFill="1" applyBorder="1"/>
    <xf numFmtId="0" fontId="15" fillId="5" borderId="11" xfId="0" applyFont="1" applyFill="1" applyBorder="1"/>
    <xf numFmtId="0" fontId="15" fillId="5" borderId="0" xfId="0" applyFont="1" applyFill="1" applyBorder="1" applyAlignment="1">
      <alignment horizontal="center"/>
    </xf>
    <xf numFmtId="0" fontId="15" fillId="5" borderId="7" xfId="0" applyFont="1" applyFill="1" applyBorder="1"/>
    <xf numFmtId="0" fontId="15" fillId="5" borderId="8" xfId="0" applyFont="1" applyFill="1" applyBorder="1"/>
    <xf numFmtId="0" fontId="15" fillId="5" borderId="9" xfId="0" applyFont="1" applyFill="1" applyBorder="1"/>
    <xf numFmtId="0" fontId="15" fillId="5" borderId="9" xfId="0" applyFont="1" applyFill="1" applyBorder="1" applyAlignment="1">
      <alignment horizontal="center"/>
    </xf>
    <xf numFmtId="0" fontId="1" fillId="5" borderId="9" xfId="0" applyFont="1" applyFill="1" applyBorder="1"/>
    <xf numFmtId="0" fontId="15" fillId="5" borderId="12" xfId="0" applyFont="1" applyFill="1" applyBorder="1"/>
    <xf numFmtId="0" fontId="0" fillId="7" borderId="0" xfId="0" applyFill="1"/>
    <xf numFmtId="2" fontId="15" fillId="2" borderId="0" xfId="0" applyNumberFormat="1" applyFont="1" applyFill="1"/>
    <xf numFmtId="164" fontId="0" fillId="0" borderId="0" xfId="0" applyNumberFormat="1"/>
    <xf numFmtId="1" fontId="10" fillId="0" borderId="0" xfId="0" applyNumberFormat="1" applyFont="1"/>
    <xf numFmtId="1" fontId="0" fillId="0" borderId="14" xfId="0" applyNumberFormat="1" applyBorder="1"/>
    <xf numFmtId="0" fontId="12" fillId="0" borderId="0" xfId="0" applyFont="1" applyFill="1"/>
    <xf numFmtId="1" fontId="0" fillId="5" borderId="14" xfId="0" applyNumberFormat="1" applyFill="1" applyBorder="1"/>
    <xf numFmtId="0" fontId="0" fillId="5" borderId="14" xfId="0" applyFill="1" applyBorder="1"/>
    <xf numFmtId="0" fontId="0" fillId="5" borderId="15" xfId="0" applyFill="1" applyBorder="1"/>
    <xf numFmtId="0" fontId="15" fillId="5" borderId="15" xfId="0" applyFont="1" applyFill="1" applyBorder="1"/>
    <xf numFmtId="0" fontId="0" fillId="0" borderId="13" xfId="0" applyFill="1" applyBorder="1"/>
    <xf numFmtId="0" fontId="0" fillId="0" borderId="14" xfId="0" applyFill="1" applyBorder="1"/>
    <xf numFmtId="1" fontId="0" fillId="0" borderId="14" xfId="0" applyNumberFormat="1" applyFill="1" applyBorder="1"/>
    <xf numFmtId="1" fontId="2" fillId="0" borderId="0" xfId="0" applyNumberFormat="1" applyFont="1" applyFill="1"/>
    <xf numFmtId="0" fontId="2" fillId="0" borderId="0" xfId="0" applyFont="1" applyFill="1"/>
    <xf numFmtId="0" fontId="28" fillId="11" borderId="0" xfId="3" applyFont="1"/>
    <xf numFmtId="0" fontId="29" fillId="11" borderId="0" xfId="3" applyFont="1"/>
    <xf numFmtId="0" fontId="31" fillId="0" borderId="0" xfId="0" applyFont="1"/>
    <xf numFmtId="0" fontId="25" fillId="9" borderId="16" xfId="1"/>
    <xf numFmtId="2" fontId="25" fillId="9" borderId="16" xfId="1" applyNumberFormat="1" applyAlignment="1">
      <alignment horizontal="center"/>
    </xf>
    <xf numFmtId="1" fontId="26" fillId="10" borderId="17" xfId="2" applyNumberFormat="1"/>
    <xf numFmtId="0" fontId="26" fillId="10" borderId="17" xfId="2"/>
    <xf numFmtId="0" fontId="32" fillId="12" borderId="0" xfId="0" applyFont="1" applyFill="1"/>
    <xf numFmtId="0" fontId="30" fillId="12" borderId="0" xfId="0" applyFont="1" applyFill="1"/>
    <xf numFmtId="0" fontId="15" fillId="0" borderId="0" xfId="4"/>
    <xf numFmtId="0" fontId="34" fillId="0" borderId="0" xfId="5"/>
    <xf numFmtId="0" fontId="34" fillId="0" borderId="0" xfId="5" applyFont="1"/>
    <xf numFmtId="0" fontId="15" fillId="0" borderId="0" xfId="5" applyFont="1"/>
    <xf numFmtId="0" fontId="34" fillId="0" borderId="0" xfId="6"/>
    <xf numFmtId="0" fontId="22" fillId="0" borderId="0" xfId="0" applyFont="1" applyAlignment="1">
      <alignment horizontal="left" wrapText="1"/>
    </xf>
    <xf numFmtId="0" fontId="20" fillId="0" borderId="0" xfId="0" applyFont="1"/>
  </cellXfs>
  <cellStyles count="7">
    <cellStyle name="Accent5" xfId="3" builtinId="45"/>
    <cellStyle name="Hyperlink" xfId="6" builtinId="8"/>
    <cellStyle name="Hyperlink 2" xfId="5"/>
    <cellStyle name="Input" xfId="1" builtinId="20"/>
    <cellStyle name="Normal" xfId="0" builtinId="0"/>
    <cellStyle name="Normal 2" xfId="4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900" b="0"/>
              <a:t>Populations</a:t>
            </a:r>
          </a:p>
        </c:rich>
      </c:tx>
      <c:layout>
        <c:manualLayout>
          <c:xMode val="edge"/>
          <c:yMode val="edge"/>
          <c:x val="0.44814131110323541"/>
          <c:y val="8.17610062893081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655592258967041"/>
          <c:y val="0.16172506738544473"/>
          <c:w val="0.69863080455640414"/>
          <c:h val="0.68194070080862534"/>
        </c:manualLayout>
      </c:layout>
      <c:scatterChart>
        <c:scatterStyle val="lineMarker"/>
        <c:varyColors val="0"/>
        <c:ser>
          <c:idx val="1"/>
          <c:order val="0"/>
          <c:tx>
            <c:strRef>
              <c:f>Motor!$C$33</c:f>
              <c:strCache>
                <c:ptCount val="1"/>
                <c:pt idx="0">
                  <c:v>Area 1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Motor!$C$34:$C$74</c:f>
              <c:numCache>
                <c:formatCode>0</c:formatCode>
                <c:ptCount val="41"/>
                <c:pt idx="0">
                  <c:v>52.46735148521352</c:v>
                </c:pt>
                <c:pt idx="1">
                  <c:v>50.890605343943413</c:v>
                </c:pt>
                <c:pt idx="2">
                  <c:v>49.590301273066416</c:v>
                </c:pt>
                <c:pt idx="3">
                  <c:v>48.508798952517651</c:v>
                </c:pt>
                <c:pt idx="4">
                  <c:v>47.60253527312473</c:v>
                </c:pt>
                <c:pt idx="5">
                  <c:v>46.838070037568855</c:v>
                </c:pt>
                <c:pt idx="6">
                  <c:v>46.1893900354914</c:v>
                </c:pt>
                <c:pt idx="7">
                  <c:v>45.636024042919885</c:v>
                </c:pt>
                <c:pt idx="8">
                  <c:v>45.161696521297387</c:v>
                </c:pt>
                <c:pt idx="9">
                  <c:v>44.753348554450277</c:v>
                </c:pt>
                <c:pt idx="10">
                  <c:v>44.400414729893107</c:v>
                </c:pt>
                <c:pt idx="11">
                  <c:v>44.094281816180761</c:v>
                </c:pt>
                <c:pt idx="12">
                  <c:v>43.827878705285372</c:v>
                </c:pt>
                <c:pt idx="13">
                  <c:v>43.595362499883798</c:v>
                </c:pt>
                <c:pt idx="14">
                  <c:v>43.391875913850562</c:v>
                </c:pt>
                <c:pt idx="15">
                  <c:v>43.2133581623239</c:v>
                </c:pt>
                <c:pt idx="16">
                  <c:v>43.056396376679054</c:v>
                </c:pt>
                <c:pt idx="17">
                  <c:v>42.918108001850193</c:v>
                </c:pt>
                <c:pt idx="18">
                  <c:v>42.796047077370069</c:v>
                </c:pt>
                <c:pt idx="19">
                  <c:v>42.688129070685804</c:v>
                </c:pt>
                <c:pt idx="20">
                  <c:v>42.592570223512737</c:v>
                </c:pt>
                <c:pt idx="21">
                  <c:v>42.507838326469098</c:v>
                </c:pt>
                <c:pt idx="22">
                  <c:v>42.432612548768581</c:v>
                </c:pt>
                <c:pt idx="23">
                  <c:v>42.365750484653979</c:v>
                </c:pt>
                <c:pt idx="24">
                  <c:v>42.306260983502142</c:v>
                </c:pt>
                <c:pt idx="25">
                  <c:v>42.253281639751414</c:v>
                </c:pt>
                <c:pt idx="26">
                  <c:v>42.206060056325015</c:v>
                </c:pt>
                <c:pt idx="27">
                  <c:v>42.163938178806831</c:v>
                </c:pt>
                <c:pt idx="28">
                  <c:v>42.126339140345465</c:v>
                </c:pt>
                <c:pt idx="29">
                  <c:v>42.092756168822326</c:v>
                </c:pt>
                <c:pt idx="30">
                  <c:v>42.062743195474141</c:v>
                </c:pt>
                <c:pt idx="31">
                  <c:v>42.035906873370109</c:v>
                </c:pt>
                <c:pt idx="32">
                  <c:v>42.011899769046153</c:v>
                </c:pt>
                <c:pt idx="33">
                  <c:v>41.990414534345433</c:v>
                </c:pt>
                <c:pt idx="34">
                  <c:v>41.971178900522382</c:v>
                </c:pt>
                <c:pt idx="35">
                  <c:v>41.953951364798371</c:v>
                </c:pt>
                <c:pt idx="36">
                  <c:v>41.938517462252797</c:v>
                </c:pt>
                <c:pt idx="37">
                  <c:v>41.924686534315498</c:v>
                </c:pt>
                <c:pt idx="38">
                  <c:v>41.912288920071482</c:v>
                </c:pt>
                <c:pt idx="39">
                  <c:v>41.901173508785575</c:v>
                </c:pt>
                <c:pt idx="40">
                  <c:v>41.891205602044089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Motor!$D$33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Motor!$D$34:$D$74</c:f>
              <c:numCache>
                <c:formatCode>0</c:formatCode>
                <c:ptCount val="41"/>
                <c:pt idx="0">
                  <c:v>52.46749116336585</c:v>
                </c:pt>
                <c:pt idx="1">
                  <c:v>53.481120902980848</c:v>
                </c:pt>
                <c:pt idx="2">
                  <c:v>54.256503441137205</c:v>
                </c:pt>
                <c:pt idx="3">
                  <c:v>54.842569571842361</c:v>
                </c:pt>
                <c:pt idx="4">
                  <c:v>55.279382187215582</c:v>
                </c:pt>
                <c:pt idx="5">
                  <c:v>55.599385826267742</c:v>
                </c:pt>
                <c:pt idx="6">
                  <c:v>55.828619920218706</c:v>
                </c:pt>
                <c:pt idx="7">
                  <c:v>55.987828450833796</c:v>
                </c:pt>
                <c:pt idx="8">
                  <c:v>56.093433854097171</c:v>
                </c:pt>
                <c:pt idx="9">
                  <c:v>56.158367067516593</c:v>
                </c:pt>
                <c:pt idx="10">
                  <c:v>56.192760077400862</c:v>
                </c:pt>
                <c:pt idx="11">
                  <c:v>56.204514781165706</c:v>
                </c:pt>
                <c:pt idx="12">
                  <c:v>56.199764873386954</c:v>
                </c:pt>
                <c:pt idx="13">
                  <c:v>56.183247649711923</c:v>
                </c:pt>
                <c:pt idx="14">
                  <c:v>56.158601369012942</c:v>
                </c:pt>
                <c:pt idx="15">
                  <c:v>56.128601922758037</c:v>
                </c:pt>
                <c:pt idx="16">
                  <c:v>56.095350502119217</c:v>
                </c:pt>
                <c:pt idx="17">
                  <c:v>56.060421981613771</c:v>
                </c:pt>
                <c:pt idx="18">
                  <c:v>56.024981972968796</c:v>
                </c:pt>
                <c:pt idx="19">
                  <c:v>55.989878986290194</c:v>
                </c:pt>
                <c:pt idx="20">
                  <c:v>55.955716866952066</c:v>
                </c:pt>
                <c:pt idx="21">
                  <c:v>55.922911634530536</c:v>
                </c:pt>
                <c:pt idx="22">
                  <c:v>55.89173600492667</c:v>
                </c:pt>
                <c:pt idx="23">
                  <c:v>55.862354197454415</c:v>
                </c:pt>
                <c:pt idx="24">
                  <c:v>55.834849086016767</c:v>
                </c:pt>
                <c:pt idx="25">
                  <c:v>55.809243321951314</c:v>
                </c:pt>
                <c:pt idx="26">
                  <c:v>55.78551571397842</c:v>
                </c:pt>
                <c:pt idx="27">
                  <c:v>55.76361387995528</c:v>
                </c:pt>
                <c:pt idx="28">
                  <c:v>55.74346397118466</c:v>
                </c:pt>
                <c:pt idx="29">
                  <c:v>55.724978101059037</c:v>
                </c:pt>
                <c:pt idx="30">
                  <c:v>55.708059976419285</c:v>
                </c:pt>
                <c:pt idx="31">
                  <c:v>55.69260912468814</c:v>
                </c:pt>
                <c:pt idx="32">
                  <c:v>55.678524026677955</c:v>
                </c:pt>
                <c:pt idx="33">
                  <c:v>55.665704399291137</c:v>
                </c:pt>
                <c:pt idx="34">
                  <c:v>55.654052820441592</c:v>
                </c:pt>
                <c:pt idx="35">
                  <c:v>55.643475847519667</c:v>
                </c:pt>
                <c:pt idx="36">
                  <c:v>55.633884748312163</c:v>
                </c:pt>
                <c:pt idx="37">
                  <c:v>55.625195937668863</c:v>
                </c:pt>
                <c:pt idx="38">
                  <c:v>55.617331192955987</c:v>
                </c:pt>
                <c:pt idx="39">
                  <c:v>55.610217705333383</c:v>
                </c:pt>
                <c:pt idx="40">
                  <c:v>55.603788011250799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Motor!$E$33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Motor!$E$34:$E$74</c:f>
              <c:numCache>
                <c:formatCode>0</c:formatCode>
                <c:ptCount val="41"/>
                <c:pt idx="0">
                  <c:v>51.148731233542733</c:v>
                </c:pt>
                <c:pt idx="1">
                  <c:v>51.4443440669694</c:v>
                </c:pt>
                <c:pt idx="2">
                  <c:v>51.689703144619074</c:v>
                </c:pt>
                <c:pt idx="3">
                  <c:v>51.891448321979425</c:v>
                </c:pt>
                <c:pt idx="4">
                  <c:v>52.056149903424249</c:v>
                </c:pt>
                <c:pt idx="5">
                  <c:v>52.189870377238421</c:v>
                </c:pt>
                <c:pt idx="6">
                  <c:v>52.297967897711111</c:v>
                </c:pt>
                <c:pt idx="7">
                  <c:v>52.385045565179226</c:v>
                </c:pt>
                <c:pt idx="8">
                  <c:v>52.454981773675293</c:v>
                </c:pt>
                <c:pt idx="9">
                  <c:v>52.511000342172551</c:v>
                </c:pt>
                <c:pt idx="10">
                  <c:v>52.555755564699915</c:v>
                </c:pt>
                <c:pt idx="11">
                  <c:v>52.591418174792928</c:v>
                </c:pt>
                <c:pt idx="12">
                  <c:v>52.619755049462533</c:v>
                </c:pt>
                <c:pt idx="13">
                  <c:v>52.642199564688887</c:v>
                </c:pt>
                <c:pt idx="14">
                  <c:v>52.659911826041778</c:v>
                </c:pt>
                <c:pt idx="15">
                  <c:v>52.673829209859207</c:v>
                </c:pt>
                <c:pt idx="16">
                  <c:v>52.684708209434497</c:v>
                </c:pt>
                <c:pt idx="17">
                  <c:v>52.69315877030575</c:v>
                </c:pt>
                <c:pt idx="18">
                  <c:v>52.699672292166994</c:v>
                </c:pt>
                <c:pt idx="19">
                  <c:v>52.704644374101449</c:v>
                </c:pt>
                <c:pt idx="20">
                  <c:v>52.708393242397563</c:v>
                </c:pt>
                <c:pt idx="21">
                  <c:v>52.71117465700469</c:v>
                </c:pt>
                <c:pt idx="22">
                  <c:v>52.713193958922986</c:v>
                </c:pt>
                <c:pt idx="23">
                  <c:v>52.714615802878548</c:v>
                </c:pt>
                <c:pt idx="24">
                  <c:v>52.715572019137809</c:v>
                </c:pt>
                <c:pt idx="25">
                  <c:v>52.716167964508884</c:v>
                </c:pt>
                <c:pt idx="26">
                  <c:v>52.716487653659691</c:v>
                </c:pt>
                <c:pt idx="27">
                  <c:v>52.716597905721599</c:v>
                </c:pt>
                <c:pt idx="28">
                  <c:v>52.716551695648569</c:v>
                </c:pt>
                <c:pt idx="29">
                  <c:v>52.716390863074821</c:v>
                </c:pt>
                <c:pt idx="30">
                  <c:v>52.716148301828646</c:v>
                </c:pt>
                <c:pt idx="31">
                  <c:v>52.715849729451136</c:v>
                </c:pt>
                <c:pt idx="32">
                  <c:v>52.715515116913203</c:v>
                </c:pt>
                <c:pt idx="33">
                  <c:v>52.715159843308321</c:v>
                </c:pt>
                <c:pt idx="34">
                  <c:v>52.71479562788479</c:v>
                </c:pt>
                <c:pt idx="35">
                  <c:v>52.71443128177701</c:v>
                </c:pt>
                <c:pt idx="36">
                  <c:v>52.7140733137254</c:v>
                </c:pt>
                <c:pt idx="37">
                  <c:v>52.713726417558675</c:v>
                </c:pt>
                <c:pt idx="38">
                  <c:v>52.713393863946351</c:v>
                </c:pt>
                <c:pt idx="39">
                  <c:v>52.713077814669177</c:v>
                </c:pt>
                <c:pt idx="40">
                  <c:v>52.7127795742066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Motor!$F$33</c:f>
              <c:strCache>
                <c:ptCount val="1"/>
                <c:pt idx="0">
                  <c:v>Area 4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Motor!$F$34:$F$74</c:f>
              <c:numCache>
                <c:formatCode>0</c:formatCode>
                <c:ptCount val="41"/>
                <c:pt idx="0">
                  <c:v>75.867703613724601</c:v>
                </c:pt>
                <c:pt idx="1">
                  <c:v>77.196042525520738</c:v>
                </c:pt>
                <c:pt idx="2">
                  <c:v>78.320477121461295</c:v>
                </c:pt>
                <c:pt idx="3">
                  <c:v>79.271053121630501</c:v>
                </c:pt>
                <c:pt idx="4">
                  <c:v>80.073758737721903</c:v>
                </c:pt>
                <c:pt idx="5">
                  <c:v>80.750986255133483</c:v>
                </c:pt>
                <c:pt idx="6">
                  <c:v>81.321954906630694</c:v>
                </c:pt>
                <c:pt idx="7">
                  <c:v>81.803099855953917</c:v>
                </c:pt>
                <c:pt idx="8">
                  <c:v>82.20842822208904</c:v>
                </c:pt>
                <c:pt idx="9">
                  <c:v>82.549842010605914</c:v>
                </c:pt>
                <c:pt idx="10">
                  <c:v>82.83742803293157</c:v>
                </c:pt>
                <c:pt idx="11">
                  <c:v>83.079715561824941</c:v>
                </c:pt>
                <c:pt idx="12">
                  <c:v>83.283903178797004</c:v>
                </c:pt>
                <c:pt idx="13">
                  <c:v>83.456056837008788</c:v>
                </c:pt>
                <c:pt idx="14">
                  <c:v>83.601281537019943</c:v>
                </c:pt>
                <c:pt idx="15">
                  <c:v>83.723869200395839</c:v>
                </c:pt>
                <c:pt idx="16">
                  <c:v>83.827425361232926</c:v>
                </c:pt>
                <c:pt idx="17">
                  <c:v>83.91497721829235</c:v>
                </c:pt>
                <c:pt idx="18">
                  <c:v>83.989065437961131</c:v>
                </c:pt>
                <c:pt idx="19">
                  <c:v>84.051821901430458</c:v>
                </c:pt>
                <c:pt idx="20">
                  <c:v>84.10503537168033</c:v>
                </c:pt>
                <c:pt idx="21">
                  <c:v>84.150206833773993</c:v>
                </c:pt>
                <c:pt idx="22">
                  <c:v>84.188596046751087</c:v>
                </c:pt>
                <c:pt idx="23">
                  <c:v>84.2212606439588</c:v>
                </c:pt>
                <c:pt idx="24">
                  <c:v>84.24908893474533</c:v>
                </c:pt>
                <c:pt idx="25">
                  <c:v>84.272827395637222</c:v>
                </c:pt>
                <c:pt idx="26">
                  <c:v>84.29310369354836</c:v>
                </c:pt>
                <c:pt idx="27">
                  <c:v>84.310445956414284</c:v>
                </c:pt>
                <c:pt idx="28">
                  <c:v>84.325298896568242</c:v>
                </c:pt>
                <c:pt idx="29">
                  <c:v>84.338037297561826</c:v>
                </c:pt>
                <c:pt idx="30">
                  <c:v>84.348977294283088</c:v>
                </c:pt>
                <c:pt idx="31">
                  <c:v>84.358385807464103</c:v>
                </c:pt>
                <c:pt idx="32">
                  <c:v>84.366488435417622</c:v>
                </c:pt>
                <c:pt idx="33">
                  <c:v>84.373476056652009</c:v>
                </c:pt>
                <c:pt idx="34">
                  <c:v>84.37951035558423</c:v>
                </c:pt>
                <c:pt idx="35">
                  <c:v>84.384728448755467</c:v>
                </c:pt>
                <c:pt idx="36">
                  <c:v>84.389246759749454</c:v>
                </c:pt>
                <c:pt idx="37">
                  <c:v>84.393164266551878</c:v>
                </c:pt>
                <c:pt idx="38">
                  <c:v>84.396565224626414</c:v>
                </c:pt>
                <c:pt idx="39">
                  <c:v>84.399521451880673</c:v>
                </c:pt>
                <c:pt idx="40">
                  <c:v>84.402094247415334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Motor!$G$33</c:f>
              <c:strCache>
                <c:ptCount val="1"/>
                <c:pt idx="0">
                  <c:v>Area 5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Motor!$G$34:$G$74</c:f>
              <c:numCache>
                <c:formatCode>0</c:formatCode>
                <c:ptCount val="41"/>
                <c:pt idx="0">
                  <c:v>52.467365616277625</c:v>
                </c:pt>
                <c:pt idx="1">
                  <c:v>51.475622490232183</c:v>
                </c:pt>
                <c:pt idx="2">
                  <c:v>50.676213750236137</c:v>
                </c:pt>
                <c:pt idx="3">
                  <c:v>50.0302497909815</c:v>
                </c:pt>
                <c:pt idx="4">
                  <c:v>49.507414864354885</c:v>
                </c:pt>
                <c:pt idx="5">
                  <c:v>49.083820802308004</c:v>
                </c:pt>
                <c:pt idx="6">
                  <c:v>48.740481680815321</c:v>
                </c:pt>
                <c:pt idx="7">
                  <c:v>48.462204338320284</c:v>
                </c:pt>
                <c:pt idx="8">
                  <c:v>48.236764896668831</c:v>
                </c:pt>
                <c:pt idx="9">
                  <c:v>48.054286766751133</c:v>
                </c:pt>
                <c:pt idx="10">
                  <c:v>47.906763720839422</c:v>
                </c:pt>
                <c:pt idx="11">
                  <c:v>47.78768948106346</c:v>
                </c:pt>
                <c:pt idx="12">
                  <c:v>47.69176690388263</c:v>
                </c:pt>
                <c:pt idx="13">
                  <c:v>47.614677577862338</c:v>
                </c:pt>
                <c:pt idx="14">
                  <c:v>47.552897906397348</c:v>
                </c:pt>
                <c:pt idx="15">
                  <c:v>47.503551385353909</c:v>
                </c:pt>
                <c:pt idx="16">
                  <c:v>47.464289352163192</c:v>
                </c:pt>
                <c:pt idx="17">
                  <c:v>47.43319432571532</c:v>
                </c:pt>
                <c:pt idx="18">
                  <c:v>47.408701401939744</c:v>
                </c:pt>
                <c:pt idx="19">
                  <c:v>47.389534168017882</c:v>
                </c:pt>
                <c:pt idx="20">
                  <c:v>47.374652349430164</c:v>
                </c:pt>
                <c:pt idx="21">
                  <c:v>47.363208977189359</c:v>
                </c:pt>
                <c:pt idx="22">
                  <c:v>47.354515305243332</c:v>
                </c:pt>
                <c:pt idx="23">
                  <c:v>47.348012053603902</c:v>
                </c:pt>
                <c:pt idx="24">
                  <c:v>47.343245825148159</c:v>
                </c:pt>
                <c:pt idx="25">
                  <c:v>47.339849760530349</c:v>
                </c:pt>
                <c:pt idx="26">
                  <c:v>47.337527668931664</c:v>
                </c:pt>
                <c:pt idx="27">
                  <c:v>47.336041011915832</c:v>
                </c:pt>
                <c:pt idx="28">
                  <c:v>47.335198230585931</c:v>
                </c:pt>
                <c:pt idx="29">
                  <c:v>47.334845998004816</c:v>
                </c:pt>
                <c:pt idx="30">
                  <c:v>47.334862053663649</c:v>
                </c:pt>
                <c:pt idx="31">
                  <c:v>47.335149337954519</c:v>
                </c:pt>
                <c:pt idx="32">
                  <c:v>47.33563119472133</c:v>
                </c:pt>
                <c:pt idx="33">
                  <c:v>47.336247451095034</c:v>
                </c:pt>
                <c:pt idx="34">
                  <c:v>47.336951217619045</c:v>
                </c:pt>
                <c:pt idx="35">
                  <c:v>47.337706279472741</c:v>
                </c:pt>
                <c:pt idx="36">
                  <c:v>47.338484972485027</c:v>
                </c:pt>
                <c:pt idx="37">
                  <c:v>47.339266456475599</c:v>
                </c:pt>
                <c:pt idx="38">
                  <c:v>47.340035313985219</c:v>
                </c:pt>
                <c:pt idx="39">
                  <c:v>47.340780415246265</c:v>
                </c:pt>
                <c:pt idx="40">
                  <c:v>47.341494000781751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057096"/>
        <c:axId val="238059448"/>
      </c:scatterChart>
      <c:valAx>
        <c:axId val="238057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42922415519977808"/>
              <c:y val="0.91913746630727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38059448"/>
        <c:crosses val="autoZero"/>
        <c:crossBetween val="midCat"/>
      </c:valAx>
      <c:valAx>
        <c:axId val="238059448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BIOMASS</a:t>
                </a:r>
              </a:p>
            </c:rich>
          </c:tx>
          <c:layout>
            <c:manualLayout>
              <c:xMode val="edge"/>
              <c:yMode val="edge"/>
              <c:x val="4.6314416177429873E-2"/>
              <c:y val="0.342318059299191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380570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50159483489228"/>
          <c:y val="0.39532794249775383"/>
          <c:w val="0.14090033033070337"/>
          <c:h val="0.31266846361185985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1000" b="0"/>
              <a:t> Turnover:</a:t>
            </a:r>
            <a:r>
              <a:rPr lang="nb-NO" sz="1000" b="0" baseline="0"/>
              <a:t> </a:t>
            </a:r>
            <a:r>
              <a:rPr lang="nb-NO" sz="1000" b="0"/>
              <a:t>immigrated  (t) / existing population (t-1)</a:t>
            </a:r>
          </a:p>
        </c:rich>
      </c:tx>
      <c:layout>
        <c:manualLayout>
          <c:xMode val="edge"/>
          <c:yMode val="edge"/>
          <c:x val="0.20650114881575349"/>
          <c:y val="3.3613537326946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05176626337524"/>
          <c:y val="0.15126091797126109"/>
          <c:w val="0.780752673602224"/>
          <c:h val="0.64145833732257018"/>
        </c:manualLayout>
      </c:layout>
      <c:scatterChart>
        <c:scatterStyle val="lineMarker"/>
        <c:varyColors val="0"/>
        <c:ser>
          <c:idx val="24"/>
          <c:order val="0"/>
          <c:tx>
            <c:strRef>
              <c:f>Motor!$AA$33</c:f>
              <c:strCache>
                <c:ptCount val="1"/>
                <c:pt idx="0">
                  <c:v>Area 1</c:v>
                </c:pt>
              </c:strCache>
            </c:strRef>
          </c:tx>
          <c:spPr>
            <a:ln w="3175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Motor!$AA$34:$AA$74</c:f>
              <c:numCache>
                <c:formatCode>0.00</c:formatCode>
                <c:ptCount val="41"/>
                <c:pt idx="0" formatCode="0.000">
                  <c:v>2.5000066554794732E-2</c:v>
                </c:pt>
                <c:pt idx="1">
                  <c:v>2.6272590265693185E-2</c:v>
                </c:pt>
                <c:pt idx="2">
                  <c:v>2.7352376396332315E-2</c:v>
                </c:pt>
                <c:pt idx="3">
                  <c:v>2.8264238012532767E-2</c:v>
                </c:pt>
                <c:pt idx="4">
                  <c:v>2.9031742674021518E-2</c:v>
                </c:pt>
                <c:pt idx="5">
                  <c:v>2.9676385994166405E-2</c:v>
                </c:pt>
                <c:pt idx="6">
                  <c:v>3.0217231639842308E-2</c:v>
                </c:pt>
                <c:pt idx="7">
                  <c:v>3.0670851386055357E-2</c:v>
                </c:pt>
                <c:pt idx="8">
                  <c:v>3.1051443022985525E-2</c:v>
                </c:pt>
                <c:pt idx="9">
                  <c:v>3.1371041989846929E-2</c:v>
                </c:pt>
                <c:pt idx="10">
                  <c:v>3.1639772071525511E-2</c:v>
                </c:pt>
                <c:pt idx="11">
                  <c:v>3.1866101717831476E-2</c:v>
                </c:pt>
                <c:pt idx="12">
                  <c:v>3.2057087026327841E-2</c:v>
                </c:pt>
                <c:pt idx="13">
                  <c:v>3.2218591857024748E-2</c:v>
                </c:pt>
                <c:pt idx="14">
                  <c:v>3.2355481404231751E-2</c:v>
                </c:pt>
                <c:pt idx="15">
                  <c:v>3.2471788996309973E-2</c:v>
                </c:pt>
                <c:pt idx="16">
                  <c:v>3.2570857771844645E-2</c:v>
                </c:pt>
                <c:pt idx="17">
                  <c:v>3.2655459776556914E-2</c:v>
                </c:pt>
                <c:pt idx="18">
                  <c:v>3.2727895330894943E-2</c:v>
                </c:pt>
                <c:pt idx="19">
                  <c:v>3.2790075487718423E-2</c:v>
                </c:pt>
                <c:pt idx="20">
                  <c:v>3.2843590192675409E-2</c:v>
                </c:pt>
                <c:pt idx="21">
                  <c:v>3.2889764474160546E-2</c:v>
                </c:pt>
                <c:pt idx="22">
                  <c:v>3.2929704682152956E-2</c:v>
                </c:pt>
                <c:pt idx="23">
                  <c:v>3.2964336497289998E-2</c:v>
                </c:pt>
                <c:pt idx="24">
                  <c:v>3.2994436159100818E-2</c:v>
                </c:pt>
                <c:pt idx="25">
                  <c:v>3.3020656121917999E-2</c:v>
                </c:pt>
                <c:pt idx="26">
                  <c:v>3.3043546139779036E-2</c:v>
                </c:pt>
                <c:pt idx="27">
                  <c:v>3.3063570605926088E-2</c:v>
                </c:pt>
                <c:pt idx="28">
                  <c:v>3.3081122825243156E-2</c:v>
                </c:pt>
                <c:pt idx="29">
                  <c:v>3.3096536775568744E-2</c:v>
                </c:pt>
                <c:pt idx="30">
                  <c:v>3.3110096812714152E-2</c:v>
                </c:pt>
                <c:pt idx="31">
                  <c:v>3.312204569087672E-2</c:v>
                </c:pt>
                <c:pt idx="32">
                  <c:v>3.3132591201993924E-2</c:v>
                </c:pt>
                <c:pt idx="33">
                  <c:v>3.314191168186742E-2</c:v>
                </c:pt>
                <c:pt idx="34">
                  <c:v>3.315016058540407E-2</c:v>
                </c:pt>
                <c:pt idx="35">
                  <c:v>3.3157470296235052E-2</c:v>
                </c:pt>
                <c:pt idx="36">
                  <c:v>3.3163955305755638E-2</c:v>
                </c:pt>
                <c:pt idx="37">
                  <c:v>3.3169714872011896E-2</c:v>
                </c:pt>
                <c:pt idx="38">
                  <c:v>3.3174835248810083E-2</c:v>
                </c:pt>
                <c:pt idx="39">
                  <c:v>3.3179391559089264E-2</c:v>
                </c:pt>
                <c:pt idx="40">
                  <c:v>3.3183449373284213E-2</c:v>
                </c:pt>
              </c:numCache>
            </c:numRef>
          </c:yVal>
          <c:smooth val="0"/>
        </c:ser>
        <c:ser>
          <c:idx val="25"/>
          <c:order val="1"/>
          <c:tx>
            <c:strRef>
              <c:f>Motor!$AB$33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Motor!$AB$34:$AB$74</c:f>
              <c:numCache>
                <c:formatCode>0.00</c:formatCode>
                <c:ptCount val="41"/>
                <c:pt idx="0" formatCode="0.000">
                  <c:v>7.4371496875074161E-2</c:v>
                </c:pt>
                <c:pt idx="1">
                  <c:v>7.1626001927306282E-2</c:v>
                </c:pt>
                <c:pt idx="2">
                  <c:v>6.9517152839765506E-2</c:v>
                </c:pt>
                <c:pt idx="3">
                  <c:v>6.7880228529385231E-2</c:v>
                </c:pt>
                <c:pt idx="4">
                  <c:v>6.6598618971057663E-2</c:v>
                </c:pt>
                <c:pt idx="5">
                  <c:v>6.5587959419266748E-2</c:v>
                </c:pt>
                <c:pt idx="6">
                  <c:v>6.4786102618801369E-2</c:v>
                </c:pt>
                <c:pt idx="7">
                  <c:v>6.4146573293681466E-2</c:v>
                </c:pt>
                <c:pt idx="8">
                  <c:v>6.3634174718045583E-2</c:v>
                </c:pt>
                <c:pt idx="9">
                  <c:v>6.3221967120381112E-2</c:v>
                </c:pt>
                <c:pt idx="10">
                  <c:v>6.2889144806990788E-2</c:v>
                </c:pt>
                <c:pt idx="11">
                  <c:v>6.2619516579444895E-2</c:v>
                </c:pt>
                <c:pt idx="12">
                  <c:v>6.2400400062198429E-2</c:v>
                </c:pt>
                <c:pt idx="13">
                  <c:v>6.2221805615563001E-2</c:v>
                </c:pt>
                <c:pt idx="14">
                  <c:v>6.2075826433724543E-2</c:v>
                </c:pt>
                <c:pt idx="15">
                  <c:v>6.1956177763848326E-2</c:v>
                </c:pt>
                <c:pt idx="16">
                  <c:v>6.1857845490041544E-2</c:v>
                </c:pt>
                <c:pt idx="17">
                  <c:v>6.1776815923469078E-2</c:v>
                </c:pt>
                <c:pt idx="18">
                  <c:v>6.1709866552759812E-2</c:v>
                </c:pt>
                <c:pt idx="19">
                  <c:v>6.1654402999015166E-2</c:v>
                </c:pt>
                <c:pt idx="20">
                  <c:v>6.1608331288694543E-2</c:v>
                </c:pt>
                <c:pt idx="21">
                  <c:v>6.1569957323583432E-2</c:v>
                </c:pt>
                <c:pt idx="22">
                  <c:v>6.1537907430685761E-2</c:v>
                </c:pt>
                <c:pt idx="23">
                  <c:v>6.1511065343917148E-2</c:v>
                </c:pt>
                <c:pt idx="24">
                  <c:v>6.1488522058410301E-2</c:v>
                </c:pt>
                <c:pt idx="25">
                  <c:v>6.1469535813451097E-2</c:v>
                </c:pt>
                <c:pt idx="26">
                  <c:v>6.1453500075804086E-2</c:v>
                </c:pt>
                <c:pt idx="27">
                  <c:v>6.14399178639842E-2</c:v>
                </c:pt>
                <c:pt idx="28">
                  <c:v>6.1428381113498215E-2</c:v>
                </c:pt>
                <c:pt idx="29">
                  <c:v>6.1418554060462566E-2</c:v>
                </c:pt>
                <c:pt idx="30">
                  <c:v>6.1410159836252032E-2</c:v>
                </c:pt>
                <c:pt idx="31">
                  <c:v>6.1402969633700621E-2</c:v>
                </c:pt>
                <c:pt idx="32">
                  <c:v>6.1396793936872265E-2</c:v>
                </c:pt>
                <c:pt idx="33">
                  <c:v>6.139147540983058E-2</c:v>
                </c:pt>
                <c:pt idx="34">
                  <c:v>6.1386883121446155E-2</c:v>
                </c:pt>
                <c:pt idx="35">
                  <c:v>6.1382907847885533E-2</c:v>
                </c:pt>
                <c:pt idx="36">
                  <c:v>6.1379458245711914E-2</c:v>
                </c:pt>
                <c:pt idx="37">
                  <c:v>6.1376457729342762E-2</c:v>
                </c:pt>
                <c:pt idx="38">
                  <c:v>6.1373841919163341E-2</c:v>
                </c:pt>
                <c:pt idx="39">
                  <c:v>6.1371556552613359E-2</c:v>
                </c:pt>
                <c:pt idx="40">
                  <c:v>6.1369555771396599E-2</c:v>
                </c:pt>
              </c:numCache>
            </c:numRef>
          </c:yVal>
          <c:smooth val="0"/>
        </c:ser>
        <c:ser>
          <c:idx val="26"/>
          <c:order val="2"/>
          <c:tx>
            <c:strRef>
              <c:f>Motor!$AC$33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Motor!$AC$34:$AC$74</c:f>
              <c:numCache>
                <c:formatCode>0.00</c:formatCode>
                <c:ptCount val="41"/>
                <c:pt idx="0" formatCode="0.000">
                  <c:v>6.27264800524171E-2</c:v>
                </c:pt>
                <c:pt idx="1">
                  <c:v>6.3504145012709359E-2</c:v>
                </c:pt>
                <c:pt idx="2">
                  <c:v>6.4121562176353814E-2</c:v>
                </c:pt>
                <c:pt idx="3">
                  <c:v>6.461258407229066E-2</c:v>
                </c:pt>
                <c:pt idx="4">
                  <c:v>6.5003434356962486E-2</c:v>
                </c:pt>
                <c:pt idx="5">
                  <c:v>6.5314576897698012E-2</c:v>
                </c:pt>
                <c:pt idx="6">
                  <c:v>6.5562095593800301E-2</c:v>
                </c:pt>
                <c:pt idx="7">
                  <c:v>6.5758713589045004E-2</c:v>
                </c:pt>
                <c:pt idx="8">
                  <c:v>6.591455062977139E-2</c:v>
                </c:pt>
                <c:pt idx="9">
                  <c:v>6.603769123339448E-2</c:v>
                </c:pt>
                <c:pt idx="10">
                  <c:v>6.6134615807766417E-2</c:v>
                </c:pt>
                <c:pt idx="11">
                  <c:v>6.6210531668905254E-2</c:v>
                </c:pt>
                <c:pt idx="12">
                  <c:v>6.6269630066250501E-2</c:v>
                </c:pt>
                <c:pt idx="13">
                  <c:v>6.6315287754611318E-2</c:v>
                </c:pt>
                <c:pt idx="14">
                  <c:v>6.6350226414981284E-2</c:v>
                </c:pt>
                <c:pt idx="15">
                  <c:v>6.6376639605013305E-2</c:v>
                </c:pt>
                <c:pt idx="16">
                  <c:v>6.63962943987111E-2</c:v>
                </c:pt>
                <c:pt idx="17">
                  <c:v>6.6410613097836649E-2</c:v>
                </c:pt>
                <c:pt idx="18">
                  <c:v>6.6420739124662884E-2</c:v>
                </c:pt>
                <c:pt idx="19">
                  <c:v>6.6427590277288631E-2</c:v>
                </c:pt>
                <c:pt idx="20">
                  <c:v>6.6431901838913565E-2</c:v>
                </c:pt>
                <c:pt idx="21">
                  <c:v>6.6434261510851425E-2</c:v>
                </c:pt>
                <c:pt idx="22">
                  <c:v>6.6435137738398126E-2</c:v>
                </c:pt>
                <c:pt idx="23">
                  <c:v>6.6434902686781885E-2</c:v>
                </c:pt>
                <c:pt idx="24">
                  <c:v>6.6433850878970913E-2</c:v>
                </c:pt>
                <c:pt idx="25">
                  <c:v>6.643221431226691E-2</c:v>
                </c:pt>
                <c:pt idx="26">
                  <c:v>6.6430174714894069E-2</c:v>
                </c:pt>
                <c:pt idx="27">
                  <c:v>6.6427873478708793E-2</c:v>
                </c:pt>
                <c:pt idx="28">
                  <c:v>6.6425419703293465E-2</c:v>
                </c:pt>
                <c:pt idx="29">
                  <c:v>6.6422896705134626E-2</c:v>
                </c:pt>
                <c:pt idx="30">
                  <c:v>6.6420367279490716E-2</c:v>
                </c:pt>
                <c:pt idx="31">
                  <c:v>6.641787794891077E-2</c:v>
                </c:pt>
                <c:pt idx="32">
                  <c:v>6.6415462388777671E-2</c:v>
                </c:pt>
                <c:pt idx="33">
                  <c:v>6.6413144184803111E-2</c:v>
                </c:pt>
                <c:pt idx="34">
                  <c:v>6.6410939048557951E-2</c:v>
                </c:pt>
                <c:pt idx="35">
                  <c:v>6.6408856593641111E-2</c:v>
                </c:pt>
                <c:pt idx="36">
                  <c:v>6.6406901755969583E-2</c:v>
                </c:pt>
                <c:pt idx="37">
                  <c:v>6.6405075926097554E-2</c:v>
                </c:pt>
                <c:pt idx="38">
                  <c:v>6.6403377848787012E-2</c:v>
                </c:pt>
                <c:pt idx="39">
                  <c:v>6.6401804334716569E-2</c:v>
                </c:pt>
                <c:pt idx="40">
                  <c:v>6.6400350820796872E-2</c:v>
                </c:pt>
              </c:numCache>
            </c:numRef>
          </c:yVal>
          <c:smooth val="0"/>
        </c:ser>
        <c:ser>
          <c:idx val="27"/>
          <c:order val="3"/>
          <c:tx>
            <c:strRef>
              <c:f>Motor!$AD$33</c:f>
              <c:strCache>
                <c:ptCount val="1"/>
                <c:pt idx="0">
                  <c:v>Area 4</c:v>
                </c:pt>
              </c:strCache>
            </c:strRef>
          </c:tx>
          <c:spPr>
            <a:ln w="3175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Motor!$AD$34:$AD$74</c:f>
              <c:numCache>
                <c:formatCode>0.00</c:formatCode>
                <c:ptCount val="41"/>
                <c:pt idx="0" formatCode="0.000">
                  <c:v>5.1432775420746431E-2</c:v>
                </c:pt>
                <c:pt idx="1">
                  <c:v>5.0001134772029006E-2</c:v>
                </c:pt>
                <c:pt idx="2">
                  <c:v>4.8851250742430331E-2</c:v>
                </c:pt>
                <c:pt idx="3">
                  <c:v>4.7921637823706315E-2</c:v>
                </c:pt>
                <c:pt idx="4">
                  <c:v>4.7166194647787305E-2</c:v>
                </c:pt>
                <c:pt idx="5">
                  <c:v>4.6549744763116116E-2</c:v>
                </c:pt>
                <c:pt idx="6">
                  <c:v>4.6045047561666934E-2</c:v>
                </c:pt>
                <c:pt idx="7">
                  <c:v>4.5630744588144277E-2</c:v>
                </c:pt>
                <c:pt idx="8">
                  <c:v>4.5289915762857437E-2</c:v>
                </c:pt>
                <c:pt idx="9">
                  <c:v>4.5009042493558117E-2</c:v>
                </c:pt>
                <c:pt idx="10">
                  <c:v>4.4777248198542383E-2</c:v>
                </c:pt>
                <c:pt idx="11">
                  <c:v>4.4585731948811089E-2</c:v>
                </c:pt>
                <c:pt idx="12">
                  <c:v>4.4427339260111519E-2</c:v>
                </c:pt>
                <c:pt idx="13">
                  <c:v>4.429623215041463E-2</c:v>
                </c:pt>
                <c:pt idx="14">
                  <c:v>4.4187632331151389E-2</c:v>
                </c:pt>
                <c:pt idx="15">
                  <c:v>4.4097619170910464E-2</c:v>
                </c:pt>
                <c:pt idx="16">
                  <c:v>4.4022969296044538E-2</c:v>
                </c:pt>
                <c:pt idx="17">
                  <c:v>4.3961028267302672E-2</c:v>
                </c:pt>
                <c:pt idx="18">
                  <c:v>4.3909607258640883E-2</c:v>
                </c:pt>
                <c:pt idx="19">
                  <c:v>4.3866899423993098E-2</c:v>
                </c:pt>
                <c:pt idx="20">
                  <c:v>4.3831411903463013E-2</c:v>
                </c:pt>
                <c:pt idx="21">
                  <c:v>4.3801910345456448E-2</c:v>
                </c:pt>
                <c:pt idx="22">
                  <c:v>4.3777373507791977E-2</c:v>
                </c:pt>
                <c:pt idx="23">
                  <c:v>4.3756956017690571E-2</c:v>
                </c:pt>
                <c:pt idx="24">
                  <c:v>4.3739957764885623E-2</c:v>
                </c:pt>
                <c:pt idx="25">
                  <c:v>4.3725798706618524E-2</c:v>
                </c:pt>
                <c:pt idx="26">
                  <c:v>4.3713998101010759E-2</c:v>
                </c:pt>
                <c:pt idx="27">
                  <c:v>4.3704157372666592E-2</c:v>
                </c:pt>
                <c:pt idx="28">
                  <c:v>4.369594596326376E-2</c:v>
                </c:pt>
                <c:pt idx="29">
                  <c:v>4.3689089639078346E-2</c:v>
                </c:pt>
                <c:pt idx="30">
                  <c:v>4.3683360823375782E-2</c:v>
                </c:pt>
                <c:pt idx="31">
                  <c:v>4.3678570599296404E-2</c:v>
                </c:pt>
                <c:pt idx="32">
                  <c:v>4.3674562092026664E-2</c:v>
                </c:pt>
                <c:pt idx="33">
                  <c:v>4.367120499057546E-2</c:v>
                </c:pt>
                <c:pt idx="34">
                  <c:v>4.3668391011636366E-2</c:v>
                </c:pt>
                <c:pt idx="35">
                  <c:v>4.3666030142595146E-2</c:v>
                </c:pt>
                <c:pt idx="36">
                  <c:v>4.3664047529156147E-2</c:v>
                </c:pt>
                <c:pt idx="37">
                  <c:v>4.3662380896448638E-2</c:v>
                </c:pt>
                <c:pt idx="38">
                  <c:v>4.3660978411745911E-2</c:v>
                </c:pt>
                <c:pt idx="39">
                  <c:v>4.3659796912828737E-2</c:v>
                </c:pt>
                <c:pt idx="40">
                  <c:v>4.36588004391502E-2</c:v>
                </c:pt>
              </c:numCache>
            </c:numRef>
          </c:yVal>
          <c:smooth val="0"/>
        </c:ser>
        <c:ser>
          <c:idx val="28"/>
          <c:order val="4"/>
          <c:tx>
            <c:strRef>
              <c:f>Motor!$AE$33</c:f>
              <c:strCache>
                <c:ptCount val="1"/>
                <c:pt idx="0">
                  <c:v>Area 5</c:v>
                </c:pt>
              </c:strCache>
            </c:strRef>
          </c:tx>
          <c:spPr>
            <a:ln w="3175">
              <a:solidFill>
                <a:srgbClr val="9933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Motor!$AE$34:$AE$74</c:f>
              <c:numCache>
                <c:formatCode>0.00</c:formatCode>
                <c:ptCount val="41"/>
                <c:pt idx="0" formatCode="0.000">
                  <c:v>3.6149948983805656E-2</c:v>
                </c:pt>
                <c:pt idx="1">
                  <c:v>3.7491553667063068E-2</c:v>
                </c:pt>
                <c:pt idx="2">
                  <c:v>3.8637691791396089E-2</c:v>
                </c:pt>
                <c:pt idx="3">
                  <c:v>3.9611561731558644E-2</c:v>
                </c:pt>
                <c:pt idx="4">
                  <c:v>4.0435235286025127E-2</c:v>
                </c:pt>
                <c:pt idx="5">
                  <c:v>4.1129126123030157E-2</c:v>
                </c:pt>
                <c:pt idx="6">
                  <c:v>4.1711710729071302E-2</c:v>
                </c:pt>
                <c:pt idx="7">
                  <c:v>4.2199431996983137E-2</c:v>
                </c:pt>
                <c:pt idx="8">
                  <c:v>4.2606727668300912E-2</c:v>
                </c:pt>
                <c:pt idx="9">
                  <c:v>4.2946138401393538E-2</c:v>
                </c:pt>
                <c:pt idx="10">
                  <c:v>4.3228461703048268E-2</c:v>
                </c:pt>
                <c:pt idx="11">
                  <c:v>4.3462927620065435E-2</c:v>
                </c:pt>
                <c:pt idx="12">
                  <c:v>4.365737976674585E-2</c:v>
                </c:pt>
                <c:pt idx="13">
                  <c:v>4.3818451096584936E-2</c:v>
                </c:pt>
                <c:pt idx="14">
                  <c:v>4.3951728084784591E-2</c:v>
                </c:pt>
                <c:pt idx="15">
                  <c:v>4.4061899983655346E-2</c:v>
                </c:pt>
                <c:pt idx="16">
                  <c:v>4.4152891840048419E-2</c:v>
                </c:pt>
                <c:pt idx="17">
                  <c:v>4.4227981275129349E-2</c:v>
                </c:pt>
                <c:pt idx="18">
                  <c:v>4.4289899825501598E-2</c:v>
                </c:pt>
                <c:pt idx="19">
                  <c:v>4.4340920087665221E-2</c:v>
                </c:pt>
                <c:pt idx="20">
                  <c:v>4.4382930111724596E-2</c:v>
                </c:pt>
                <c:pt idx="21">
                  <c:v>4.4417496539508994E-2</c:v>
                </c:pt>
                <c:pt idx="22">
                  <c:v>4.4445917936271909E-2</c:v>
                </c:pt>
                <c:pt idx="23">
                  <c:v>4.4469269664695617E-2</c:v>
                </c:pt>
                <c:pt idx="24">
                  <c:v>4.4488441522313855E-2</c:v>
                </c:pt>
                <c:pt idx="25">
                  <c:v>4.4504169226314158E-2</c:v>
                </c:pt>
                <c:pt idx="26">
                  <c:v>4.4517060693936072E-2</c:v>
                </c:pt>
                <c:pt idx="27">
                  <c:v>4.4527617938723979E-2</c:v>
                </c:pt>
                <c:pt idx="28">
                  <c:v>4.4536255286072163E-2</c:v>
                </c:pt>
                <c:pt idx="29">
                  <c:v>4.4543314507200844E-2</c:v>
                </c:pt>
                <c:pt idx="30">
                  <c:v>4.4549077379087136E-2</c:v>
                </c:pt>
                <c:pt idx="31">
                  <c:v>4.4553776098379932E-2</c:v>
                </c:pt>
                <c:pt idx="32">
                  <c:v>4.4557601908995895E-2</c:v>
                </c:pt>
                <c:pt idx="33">
                  <c:v>4.456071224478747E-2</c:v>
                </c:pt>
                <c:pt idx="34">
                  <c:v>4.4563236639212293E-2</c:v>
                </c:pt>
                <c:pt idx="35">
                  <c:v>4.456528161216991E-2</c:v>
                </c:pt>
                <c:pt idx="36">
                  <c:v>4.456693470904264E-2</c:v>
                </c:pt>
                <c:pt idx="37">
                  <c:v>4.4568267837517168E-2</c:v>
                </c:pt>
                <c:pt idx="38">
                  <c:v>4.4569340023123058E-2</c:v>
                </c:pt>
                <c:pt idx="39">
                  <c:v>4.4570199683854131E-2</c:v>
                </c:pt>
                <c:pt idx="40">
                  <c:v>4.4570886507099672E-2</c:v>
                </c:pt>
              </c:numCache>
            </c:numRef>
          </c:yVal>
          <c:smooth val="0"/>
        </c:ser>
        <c:ser>
          <c:idx val="0"/>
          <c:order val="5"/>
          <c:tx>
            <c:strRef>
              <c:f>Motor!$AF$33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Motor!$AF$34:$AF$74</c:f>
              <c:numCache>
                <c:formatCode>General</c:formatCode>
                <c:ptCount val="4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8058272"/>
        <c:axId val="238057880"/>
      </c:scatterChart>
      <c:valAx>
        <c:axId val="238058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3885479240468076"/>
              <c:y val="0.866662239509217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38057880"/>
        <c:crosses val="autoZero"/>
        <c:crossBetween val="midCat"/>
      </c:valAx>
      <c:valAx>
        <c:axId val="2380578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STOCK TURNOVER (proportion)</a:t>
                </a:r>
              </a:p>
            </c:rich>
          </c:tx>
          <c:layout>
            <c:manualLayout>
              <c:xMode val="edge"/>
              <c:yMode val="edge"/>
              <c:x val="2.9460795012563736E-2"/>
              <c:y val="0.1846387123296335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3805827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521411401012731"/>
          <c:y val="0.3090575442775535"/>
          <c:w val="0.13766743254383565"/>
          <c:h val="0.34920781961078401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32</xdr:row>
      <xdr:rowOff>47625</xdr:rowOff>
    </xdr:from>
    <xdr:to>
      <xdr:col>4</xdr:col>
      <xdr:colOff>180975</xdr:colOff>
      <xdr:row>36</xdr:row>
      <xdr:rowOff>66675</xdr:rowOff>
    </xdr:to>
    <xdr:sp macro="" textlink="">
      <xdr:nvSpPr>
        <xdr:cNvPr id="3089" name="AutoShape 17"/>
        <xdr:cNvSpPr>
          <a:spLocks noChangeArrowheads="1"/>
        </xdr:cNvSpPr>
      </xdr:nvSpPr>
      <xdr:spPr bwMode="auto">
        <a:xfrm>
          <a:off x="1085850" y="5905500"/>
          <a:ext cx="1533525" cy="666750"/>
        </a:xfrm>
        <a:prstGeom prst="curvedUpArrow">
          <a:avLst>
            <a:gd name="adj1" fmla="val 1363"/>
            <a:gd name="adj2" fmla="val 56137"/>
            <a:gd name="adj3" fmla="val 74236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104775</xdr:colOff>
      <xdr:row>38</xdr:row>
      <xdr:rowOff>76200</xdr:rowOff>
    </xdr:from>
    <xdr:to>
      <xdr:col>4</xdr:col>
      <xdr:colOff>476250</xdr:colOff>
      <xdr:row>39</xdr:row>
      <xdr:rowOff>47625</xdr:rowOff>
    </xdr:to>
    <xdr:sp macro="" textlink="">
      <xdr:nvSpPr>
        <xdr:cNvPr id="3090" name="Line 18"/>
        <xdr:cNvSpPr>
          <a:spLocks noChangeShapeType="1"/>
        </xdr:cNvSpPr>
      </xdr:nvSpPr>
      <xdr:spPr bwMode="auto">
        <a:xfrm flipV="1">
          <a:off x="2543175" y="6905625"/>
          <a:ext cx="371475" cy="133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104775</xdr:colOff>
      <xdr:row>33</xdr:row>
      <xdr:rowOff>114300</xdr:rowOff>
    </xdr:from>
    <xdr:to>
      <xdr:col>5</xdr:col>
      <xdr:colOff>390525</xdr:colOff>
      <xdr:row>36</xdr:row>
      <xdr:rowOff>47625</xdr:rowOff>
    </xdr:to>
    <xdr:sp macro="" textlink="">
      <xdr:nvSpPr>
        <xdr:cNvPr id="3091" name="Line 19"/>
        <xdr:cNvSpPr>
          <a:spLocks noChangeShapeType="1"/>
        </xdr:cNvSpPr>
      </xdr:nvSpPr>
      <xdr:spPr bwMode="auto">
        <a:xfrm flipV="1">
          <a:off x="3152775" y="6134100"/>
          <a:ext cx="285750" cy="4191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276225</xdr:colOff>
      <xdr:row>30</xdr:row>
      <xdr:rowOff>133350</xdr:rowOff>
    </xdr:from>
    <xdr:to>
      <xdr:col>7</xdr:col>
      <xdr:colOff>38100</xdr:colOff>
      <xdr:row>31</xdr:row>
      <xdr:rowOff>104775</xdr:rowOff>
    </xdr:to>
    <xdr:sp macro="" textlink="">
      <xdr:nvSpPr>
        <xdr:cNvPr id="3092" name="Line 20"/>
        <xdr:cNvSpPr>
          <a:spLocks noChangeShapeType="1"/>
        </xdr:cNvSpPr>
      </xdr:nvSpPr>
      <xdr:spPr bwMode="auto">
        <a:xfrm flipV="1">
          <a:off x="3933825" y="5667375"/>
          <a:ext cx="371475" cy="133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190500</xdr:colOff>
      <xdr:row>26</xdr:row>
      <xdr:rowOff>47625</xdr:rowOff>
    </xdr:from>
    <xdr:to>
      <xdr:col>7</xdr:col>
      <xdr:colOff>200025</xdr:colOff>
      <xdr:row>29</xdr:row>
      <xdr:rowOff>66675</xdr:rowOff>
    </xdr:to>
    <xdr:sp macro="" textlink="">
      <xdr:nvSpPr>
        <xdr:cNvPr id="3093" name="Line 21"/>
        <xdr:cNvSpPr>
          <a:spLocks noChangeShapeType="1"/>
        </xdr:cNvSpPr>
      </xdr:nvSpPr>
      <xdr:spPr bwMode="auto">
        <a:xfrm flipH="1" flipV="1">
          <a:off x="4457700" y="4933950"/>
          <a:ext cx="9525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</xdr:col>
      <xdr:colOff>238125</xdr:colOff>
      <xdr:row>1</xdr:row>
      <xdr:rowOff>123825</xdr:rowOff>
    </xdr:from>
    <xdr:to>
      <xdr:col>10</xdr:col>
      <xdr:colOff>437315</xdr:colOff>
      <xdr:row>10</xdr:row>
      <xdr:rowOff>155039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6925" y="457200"/>
          <a:ext cx="4466390" cy="17266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219076</xdr:colOff>
      <xdr:row>34</xdr:row>
      <xdr:rowOff>38101</xdr:rowOff>
    </xdr:from>
    <xdr:to>
      <xdr:col>7</xdr:col>
      <xdr:colOff>361951</xdr:colOff>
      <xdr:row>52</xdr:row>
      <xdr:rowOff>57151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54</xdr:row>
      <xdr:rowOff>9525</xdr:rowOff>
    </xdr:from>
    <xdr:to>
      <xdr:col>7</xdr:col>
      <xdr:colOff>285750</xdr:colOff>
      <xdr:row>73</xdr:row>
      <xdr:rowOff>95250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180975</xdr:colOff>
          <xdr:row>12</xdr:row>
          <xdr:rowOff>47625</xdr:rowOff>
        </xdr:from>
        <xdr:to>
          <xdr:col>11</xdr:col>
          <xdr:colOff>323850</xdr:colOff>
          <xdr:row>14</xdr:row>
          <xdr:rowOff>133350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  <xdr:twoCellAnchor>
    <xdr:from>
      <xdr:col>13</xdr:col>
      <xdr:colOff>0</xdr:colOff>
      <xdr:row>9</xdr:row>
      <xdr:rowOff>0</xdr:rowOff>
    </xdr:from>
    <xdr:to>
      <xdr:col>18</xdr:col>
      <xdr:colOff>104775</xdr:colOff>
      <xdr:row>14</xdr:row>
      <xdr:rowOff>19050</xdr:rowOff>
    </xdr:to>
    <xdr:sp macro="" textlink="">
      <xdr:nvSpPr>
        <xdr:cNvPr id="7" name="TextBox 6"/>
        <xdr:cNvSpPr txBox="1"/>
      </xdr:nvSpPr>
      <xdr:spPr>
        <a:xfrm>
          <a:off x="7934325" y="1771650"/>
          <a:ext cx="3152775" cy="82867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Before starting, set Excel to manual recalculation:</a:t>
          </a:r>
        </a:p>
        <a:p>
          <a:r>
            <a:rPr lang="nb-NO" sz="1100"/>
            <a:t>Excel options&gt; formulas &gt; calculation options &gt; manual.</a:t>
          </a:r>
        </a:p>
        <a:p>
          <a:r>
            <a:rPr lang="nb-NO" sz="1100"/>
            <a:t>This will facilitate your</a:t>
          </a:r>
          <a:r>
            <a:rPr lang="nb-NO" sz="1100" baseline="0"/>
            <a:t> calculations</a:t>
          </a:r>
          <a:endParaRPr lang="nb-NO" sz="1100"/>
        </a:p>
      </xdr:txBody>
    </xdr:sp>
    <xdr:clientData/>
  </xdr:twoCellAnchor>
  <xdr:twoCellAnchor editAs="oneCell">
    <xdr:from>
      <xdr:col>12</xdr:col>
      <xdr:colOff>47624</xdr:colOff>
      <xdr:row>0</xdr:row>
      <xdr:rowOff>47625</xdr:rowOff>
    </xdr:from>
    <xdr:to>
      <xdr:col>19</xdr:col>
      <xdr:colOff>46789</xdr:colOff>
      <xdr:row>8</xdr:row>
      <xdr:rowOff>87236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72349" y="47625"/>
          <a:ext cx="4266365" cy="16493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2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428625</xdr:colOff>
          <xdr:row>3</xdr:row>
          <xdr:rowOff>0</xdr:rowOff>
        </xdr:from>
        <xdr:to>
          <xdr:col>9</xdr:col>
          <xdr:colOff>409575</xdr:colOff>
          <xdr:row>5</xdr:row>
          <xdr:rowOff>19050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dx.doi.org/10.7557/8.3516" TargetMode="External"/><Relationship Id="rId1" Type="http://schemas.openxmlformats.org/officeDocument/2006/relationships/hyperlink" Target="http://creativecommons.org/licenses/by/4.0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67"/>
  <sheetViews>
    <sheetView tabSelected="1" topLeftCell="A19" workbookViewId="0">
      <selection activeCell="A67" sqref="A67"/>
    </sheetView>
  </sheetViews>
  <sheetFormatPr defaultRowHeight="12.75" x14ac:dyDescent="0.2"/>
  <cols>
    <col min="1" max="16384" width="9.140625" style="53"/>
  </cols>
  <sheetData>
    <row r="1" spans="1:11" ht="26.25" x14ac:dyDescent="0.4">
      <c r="A1" s="119" t="s">
        <v>134</v>
      </c>
      <c r="B1" s="119"/>
      <c r="C1" s="119"/>
      <c r="D1" s="119"/>
      <c r="E1" s="119"/>
      <c r="F1" s="119"/>
      <c r="G1" s="119"/>
      <c r="H1" s="118" t="s">
        <v>130</v>
      </c>
      <c r="I1" s="119"/>
      <c r="J1" s="119"/>
      <c r="K1" s="119"/>
    </row>
    <row r="2" spans="1:11" x14ac:dyDescent="0.2">
      <c r="I2"/>
      <c r="J2" s="49" t="s">
        <v>140</v>
      </c>
    </row>
    <row r="4" spans="1:11" ht="27.75" x14ac:dyDescent="0.4">
      <c r="A4" s="54" t="s">
        <v>164</v>
      </c>
    </row>
    <row r="5" spans="1:11" ht="15.75" customHeight="1" x14ac:dyDescent="0.2">
      <c r="A5" s="132" t="s">
        <v>187</v>
      </c>
      <c r="B5" s="133"/>
      <c r="C5" s="133"/>
    </row>
    <row r="6" spans="1:11" ht="13.5" customHeight="1" x14ac:dyDescent="0.2">
      <c r="A6" s="132"/>
      <c r="B6" s="133"/>
      <c r="C6" s="133"/>
    </row>
    <row r="12" spans="1:11" ht="32.25" customHeight="1" x14ac:dyDescent="0.3">
      <c r="A12" s="55" t="s">
        <v>163</v>
      </c>
    </row>
    <row r="13" spans="1:11" ht="20.25" x14ac:dyDescent="0.3">
      <c r="A13" s="55" t="s">
        <v>142</v>
      </c>
    </row>
    <row r="14" spans="1:11" x14ac:dyDescent="0.2">
      <c r="A14" s="53" t="s">
        <v>198</v>
      </c>
    </row>
    <row r="15" spans="1:11" x14ac:dyDescent="0.2">
      <c r="A15" s="53" t="s">
        <v>199</v>
      </c>
    </row>
    <row r="16" spans="1:11" x14ac:dyDescent="0.2">
      <c r="A16" s="53" t="s">
        <v>188</v>
      </c>
    </row>
    <row r="17" spans="1:10" x14ac:dyDescent="0.2">
      <c r="A17" s="53" t="s">
        <v>189</v>
      </c>
    </row>
    <row r="18" spans="1:10" x14ac:dyDescent="0.2">
      <c r="A18" s="53" t="s">
        <v>190</v>
      </c>
    </row>
    <row r="19" spans="1:10" x14ac:dyDescent="0.2">
      <c r="A19" s="53" t="s">
        <v>191</v>
      </c>
    </row>
    <row r="20" spans="1:10" x14ac:dyDescent="0.2">
      <c r="A20" s="53" t="s">
        <v>193</v>
      </c>
    </row>
    <row r="21" spans="1:10" x14ac:dyDescent="0.2">
      <c r="A21" s="53" t="s">
        <v>195</v>
      </c>
    </row>
    <row r="22" spans="1:10" x14ac:dyDescent="0.2">
      <c r="A22" s="53" t="s">
        <v>192</v>
      </c>
    </row>
    <row r="23" spans="1:10" x14ac:dyDescent="0.2">
      <c r="B23" s="74"/>
      <c r="C23" s="75"/>
      <c r="D23" s="75"/>
      <c r="E23" s="75"/>
      <c r="F23" s="75"/>
      <c r="G23" s="75"/>
      <c r="H23" s="97"/>
      <c r="I23" s="98"/>
    </row>
    <row r="24" spans="1:10" x14ac:dyDescent="0.2">
      <c r="B24" s="83" t="s">
        <v>182</v>
      </c>
      <c r="C24" s="77"/>
      <c r="D24" s="77"/>
      <c r="E24" s="77"/>
      <c r="F24" s="81"/>
      <c r="G24" s="77"/>
      <c r="H24" s="52"/>
      <c r="I24" s="99"/>
    </row>
    <row r="25" spans="1:10" x14ac:dyDescent="0.2">
      <c r="B25" s="83"/>
      <c r="C25" s="77"/>
      <c r="D25" s="77"/>
      <c r="E25" s="77"/>
      <c r="F25" s="81"/>
      <c r="G25" s="77"/>
      <c r="H25" s="52"/>
      <c r="I25" s="99"/>
    </row>
    <row r="26" spans="1:10" x14ac:dyDescent="0.2">
      <c r="B26" s="78"/>
      <c r="C26" s="77"/>
      <c r="D26" s="77"/>
      <c r="E26" s="77"/>
      <c r="F26" s="77"/>
      <c r="G26" s="77"/>
      <c r="H26" s="79" t="s">
        <v>180</v>
      </c>
      <c r="I26" s="99"/>
    </row>
    <row r="27" spans="1:10" x14ac:dyDescent="0.2">
      <c r="B27" s="78"/>
      <c r="C27" s="77"/>
      <c r="D27" s="77"/>
      <c r="E27" s="77"/>
      <c r="F27" s="77"/>
      <c r="G27" s="77"/>
      <c r="H27" s="52"/>
      <c r="I27" s="100"/>
    </row>
    <row r="28" spans="1:10" x14ac:dyDescent="0.2">
      <c r="B28" s="84"/>
      <c r="C28" s="77"/>
      <c r="D28" s="77"/>
      <c r="E28" s="93"/>
      <c r="F28" s="77"/>
      <c r="G28" s="77"/>
      <c r="H28" s="52"/>
      <c r="I28" s="100"/>
      <c r="J28" s="53" t="s">
        <v>160</v>
      </c>
    </row>
    <row r="29" spans="1:10" x14ac:dyDescent="0.2">
      <c r="B29" s="84"/>
      <c r="C29" s="77"/>
      <c r="D29" s="77"/>
      <c r="E29" s="93"/>
      <c r="F29" s="77"/>
      <c r="G29" s="77"/>
      <c r="H29" s="52"/>
      <c r="I29" s="99"/>
      <c r="J29" s="53" t="s">
        <v>173</v>
      </c>
    </row>
    <row r="30" spans="1:10" x14ac:dyDescent="0.2">
      <c r="B30" s="78"/>
      <c r="C30" s="77"/>
      <c r="D30" s="77"/>
      <c r="E30" s="77"/>
      <c r="F30" s="77"/>
      <c r="G30" s="77"/>
      <c r="H30" s="52"/>
      <c r="I30" s="99"/>
    </row>
    <row r="31" spans="1:10" x14ac:dyDescent="0.2">
      <c r="B31" s="78"/>
      <c r="C31" s="77"/>
      <c r="D31" s="77"/>
      <c r="E31" s="80"/>
      <c r="F31" s="77"/>
      <c r="G31" s="80"/>
      <c r="H31" s="79" t="s">
        <v>179</v>
      </c>
      <c r="I31" s="99"/>
    </row>
    <row r="32" spans="1:10" x14ac:dyDescent="0.2">
      <c r="B32" s="78"/>
      <c r="C32" s="103"/>
      <c r="D32" s="77"/>
      <c r="E32" s="80"/>
      <c r="F32" s="52"/>
      <c r="G32" s="96"/>
      <c r="H32" s="52"/>
      <c r="I32" s="99"/>
      <c r="J32" s="56" t="s">
        <v>186</v>
      </c>
    </row>
    <row r="33" spans="1:10" x14ac:dyDescent="0.2">
      <c r="B33" s="83"/>
      <c r="C33" s="77" t="s">
        <v>184</v>
      </c>
      <c r="D33" s="77"/>
      <c r="E33" s="77"/>
      <c r="F33" s="79"/>
      <c r="G33" s="79" t="s">
        <v>162</v>
      </c>
      <c r="H33" s="82" t="s">
        <v>183</v>
      </c>
      <c r="I33" s="101"/>
      <c r="J33" s="53" t="s">
        <v>176</v>
      </c>
    </row>
    <row r="34" spans="1:10" x14ac:dyDescent="0.2">
      <c r="B34" s="78"/>
      <c r="C34" s="77"/>
      <c r="D34" s="77"/>
      <c r="E34" s="77"/>
      <c r="F34" s="79"/>
      <c r="G34" s="52"/>
      <c r="H34" s="52"/>
      <c r="I34" s="99"/>
      <c r="J34" s="53" t="s">
        <v>174</v>
      </c>
    </row>
    <row r="35" spans="1:10" x14ac:dyDescent="0.2">
      <c r="B35" s="78"/>
      <c r="C35" s="77"/>
      <c r="D35" s="77"/>
      <c r="E35" s="77"/>
      <c r="F35" s="52"/>
      <c r="G35" s="52"/>
      <c r="H35" s="52"/>
      <c r="I35" s="99"/>
      <c r="J35" s="53" t="s">
        <v>175</v>
      </c>
    </row>
    <row r="36" spans="1:10" x14ac:dyDescent="0.2">
      <c r="B36" s="78"/>
      <c r="C36" s="77"/>
      <c r="D36" s="77"/>
      <c r="E36" s="77"/>
      <c r="F36" s="52"/>
      <c r="G36" s="52"/>
      <c r="H36" s="52"/>
      <c r="I36" s="99"/>
    </row>
    <row r="37" spans="1:10" x14ac:dyDescent="0.2">
      <c r="B37" s="78"/>
      <c r="C37" s="77"/>
      <c r="D37" s="77"/>
      <c r="E37" s="77"/>
      <c r="F37" s="52"/>
      <c r="G37" s="52"/>
      <c r="H37" s="52"/>
      <c r="I37" s="99"/>
    </row>
    <row r="38" spans="1:10" x14ac:dyDescent="0.2">
      <c r="B38" s="78"/>
      <c r="C38" s="77"/>
      <c r="D38" s="77"/>
      <c r="E38" s="77"/>
      <c r="F38" s="79" t="s">
        <v>177</v>
      </c>
      <c r="G38" s="52"/>
      <c r="H38" s="82" t="s">
        <v>181</v>
      </c>
      <c r="I38" s="99"/>
    </row>
    <row r="39" spans="1:10" x14ac:dyDescent="0.2">
      <c r="B39" s="78"/>
      <c r="C39" s="93"/>
      <c r="D39" s="52"/>
      <c r="E39" s="52"/>
      <c r="F39" s="82"/>
      <c r="G39" s="96"/>
      <c r="H39" s="52"/>
      <c r="I39" s="99"/>
    </row>
    <row r="40" spans="1:10" x14ac:dyDescent="0.2">
      <c r="B40" s="78"/>
      <c r="C40" s="77"/>
      <c r="D40" s="79" t="s">
        <v>178</v>
      </c>
      <c r="E40" s="52"/>
      <c r="F40" s="52"/>
      <c r="G40" s="96"/>
      <c r="H40" s="52"/>
      <c r="I40" s="99"/>
    </row>
    <row r="41" spans="1:10" x14ac:dyDescent="0.2">
      <c r="B41" s="76"/>
      <c r="C41" s="52"/>
      <c r="D41" s="52"/>
      <c r="E41" s="52"/>
      <c r="F41" s="52"/>
      <c r="G41" s="52"/>
      <c r="H41" s="52"/>
      <c r="I41" s="99"/>
    </row>
    <row r="42" spans="1:10" x14ac:dyDescent="0.2">
      <c r="B42" s="94"/>
      <c r="C42" s="95"/>
      <c r="D42" s="95"/>
      <c r="E42" s="95"/>
      <c r="F42" s="95"/>
      <c r="G42" s="95"/>
      <c r="H42" s="95"/>
      <c r="I42" s="102"/>
    </row>
    <row r="44" spans="1:10" x14ac:dyDescent="0.2">
      <c r="A44" s="53" t="s">
        <v>152</v>
      </c>
    </row>
    <row r="45" spans="1:10" x14ac:dyDescent="0.2">
      <c r="A45" s="53" t="s">
        <v>153</v>
      </c>
    </row>
    <row r="46" spans="1:10" x14ac:dyDescent="0.2">
      <c r="A46" s="53" t="s">
        <v>154</v>
      </c>
    </row>
    <row r="47" spans="1:10" x14ac:dyDescent="0.2">
      <c r="A47" s="53" t="s">
        <v>155</v>
      </c>
    </row>
    <row r="48" spans="1:10" x14ac:dyDescent="0.2">
      <c r="A48" s="53" t="s">
        <v>156</v>
      </c>
    </row>
    <row r="50" spans="1:1" x14ac:dyDescent="0.2">
      <c r="A50" s="53" t="s">
        <v>194</v>
      </c>
    </row>
    <row r="51" spans="1:1" x14ac:dyDescent="0.2">
      <c r="A51" s="53" t="s">
        <v>196</v>
      </c>
    </row>
    <row r="52" spans="1:1" x14ac:dyDescent="0.2">
      <c r="A52" s="53" t="s">
        <v>161</v>
      </c>
    </row>
    <row r="54" spans="1:1" x14ac:dyDescent="0.2">
      <c r="A54" s="53" t="s">
        <v>157</v>
      </c>
    </row>
    <row r="55" spans="1:1" x14ac:dyDescent="0.2">
      <c r="A55" s="53" t="s">
        <v>158</v>
      </c>
    </row>
    <row r="56" spans="1:1" x14ac:dyDescent="0.2">
      <c r="A56" s="53" t="s">
        <v>159</v>
      </c>
    </row>
    <row r="60" spans="1:1" x14ac:dyDescent="0.2">
      <c r="A60" s="57" t="s">
        <v>135</v>
      </c>
    </row>
    <row r="62" spans="1:1" x14ac:dyDescent="0.2">
      <c r="A62" s="56" t="s">
        <v>136</v>
      </c>
    </row>
    <row r="63" spans="1:1" x14ac:dyDescent="0.2">
      <c r="A63" s="56" t="s">
        <v>137</v>
      </c>
    </row>
    <row r="64" spans="1:1" x14ac:dyDescent="0.2">
      <c r="A64" s="56" t="s">
        <v>138</v>
      </c>
    </row>
    <row r="65" spans="1:1" x14ac:dyDescent="0.2">
      <c r="A65" s="56" t="s">
        <v>139</v>
      </c>
    </row>
    <row r="67" spans="1:1" x14ac:dyDescent="0.2">
      <c r="A67" s="57" t="s">
        <v>225</v>
      </c>
    </row>
  </sheetData>
  <mergeCells count="2">
    <mergeCell ref="A5:C5"/>
    <mergeCell ref="A6:C6"/>
  </mergeCells>
  <phoneticPr fontId="24" type="noConversion"/>
  <pageMargins left="0.75" right="0.75" top="1" bottom="1" header="0.5" footer="0.5"/>
  <pageSetup paperSize="9" scale="78" orientation="portrait" r:id="rId1"/>
  <headerFooter alignWithMargins="0">
    <oddHeader>&amp;L&amp;D&amp;C&amp;F     &amp;A&amp;R//Jorge Santos 2003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K78"/>
  <sheetViews>
    <sheetView workbookViewId="0"/>
  </sheetViews>
  <sheetFormatPr defaultRowHeight="12.75" x14ac:dyDescent="0.2"/>
  <cols>
    <col min="7" max="7" width="9.28515625" customWidth="1"/>
  </cols>
  <sheetData>
    <row r="1" spans="1:11" ht="26.25" x14ac:dyDescent="0.4">
      <c r="A1" s="119" t="s">
        <v>134</v>
      </c>
      <c r="B1" s="119"/>
      <c r="C1" s="119"/>
      <c r="D1" s="119"/>
      <c r="E1" s="119"/>
      <c r="F1" s="119"/>
      <c r="G1" s="119"/>
      <c r="H1" s="118"/>
      <c r="I1" s="118" t="s">
        <v>130</v>
      </c>
      <c r="J1" s="119"/>
      <c r="K1" s="119"/>
    </row>
    <row r="2" spans="1:11" ht="15" x14ac:dyDescent="0.2">
      <c r="A2" s="120" t="s">
        <v>219</v>
      </c>
      <c r="J2" s="5" t="s">
        <v>140</v>
      </c>
    </row>
    <row r="5" spans="1:11" s="58" customFormat="1" ht="12.75" customHeight="1" x14ac:dyDescent="0.25">
      <c r="A5" s="69"/>
      <c r="E5" s="70"/>
      <c r="I5" s="71"/>
    </row>
    <row r="6" spans="1:11" s="58" customFormat="1" ht="12.75" customHeight="1" x14ac:dyDescent="0.25">
      <c r="A6" s="69"/>
      <c r="E6" s="70"/>
      <c r="I6" s="71"/>
    </row>
    <row r="7" spans="1:11" s="58" customFormat="1" ht="21.75" customHeight="1" x14ac:dyDescent="0.4">
      <c r="A7" s="125" t="s">
        <v>165</v>
      </c>
      <c r="B7" s="126"/>
      <c r="C7" s="126"/>
      <c r="D7" s="126"/>
      <c r="E7" s="126"/>
      <c r="F7" s="126"/>
      <c r="G7" s="126"/>
      <c r="H7" s="126"/>
      <c r="I7" s="71"/>
    </row>
    <row r="8" spans="1:11" s="58" customFormat="1" ht="12.75" customHeight="1" x14ac:dyDescent="0.25">
      <c r="A8" s="69"/>
      <c r="E8" s="70"/>
      <c r="I8" s="71"/>
    </row>
    <row r="9" spans="1:11" s="58" customFormat="1" ht="12.75" customHeight="1" x14ac:dyDescent="0.25">
      <c r="A9" s="121" t="s">
        <v>218</v>
      </c>
      <c r="E9" s="70"/>
      <c r="I9" s="71"/>
    </row>
    <row r="10" spans="1:11" x14ac:dyDescent="0.2">
      <c r="A10" s="33"/>
      <c r="B10" s="34"/>
      <c r="C10" s="35" t="s">
        <v>29</v>
      </c>
      <c r="D10" s="35" t="s">
        <v>30</v>
      </c>
      <c r="E10" s="35" t="s">
        <v>31</v>
      </c>
      <c r="F10" s="35" t="s">
        <v>32</v>
      </c>
      <c r="G10" s="35" t="s">
        <v>33</v>
      </c>
      <c r="H10" s="36"/>
    </row>
    <row r="11" spans="1:11" ht="15" x14ac:dyDescent="0.25">
      <c r="A11" s="37"/>
      <c r="B11" s="38" t="s">
        <v>9</v>
      </c>
      <c r="C11" s="122">
        <v>0</v>
      </c>
      <c r="D11" s="122">
        <v>0</v>
      </c>
      <c r="E11" s="122">
        <v>0</v>
      </c>
      <c r="F11" s="122">
        <v>0</v>
      </c>
      <c r="G11" s="122">
        <v>0</v>
      </c>
      <c r="H11" s="39" t="s">
        <v>131</v>
      </c>
    </row>
    <row r="12" spans="1:11" x14ac:dyDescent="0.2">
      <c r="A12" s="37"/>
      <c r="B12" s="38"/>
      <c r="C12" s="38"/>
      <c r="D12" s="38"/>
      <c r="E12" s="38"/>
      <c r="F12" s="38"/>
      <c r="G12" s="38"/>
      <c r="H12" s="40"/>
    </row>
    <row r="13" spans="1:11" x14ac:dyDescent="0.2">
      <c r="A13" s="9" t="s">
        <v>59</v>
      </c>
      <c r="B13" s="10" t="s">
        <v>60</v>
      </c>
      <c r="C13" s="38"/>
      <c r="D13" s="38"/>
      <c r="E13" s="38"/>
      <c r="F13" s="38"/>
      <c r="G13" s="38"/>
      <c r="H13" s="40" t="s">
        <v>48</v>
      </c>
    </row>
    <row r="14" spans="1:11" ht="15" x14ac:dyDescent="0.25">
      <c r="A14" s="37" t="s">
        <v>44</v>
      </c>
      <c r="B14" s="38"/>
      <c r="C14" s="41">
        <f>Motor!T76</f>
        <v>0</v>
      </c>
      <c r="D14" s="41">
        <f>Motor!U76</f>
        <v>0</v>
      </c>
      <c r="E14" s="41">
        <f>Motor!V76</f>
        <v>0</v>
      </c>
      <c r="F14" s="41">
        <f>Motor!W76</f>
        <v>0</v>
      </c>
      <c r="G14" s="41">
        <f>Motor!X76</f>
        <v>0</v>
      </c>
      <c r="H14" s="123">
        <f>Motor!T78</f>
        <v>0</v>
      </c>
    </row>
    <row r="15" spans="1:11" ht="15" x14ac:dyDescent="0.25">
      <c r="A15" s="37" t="s">
        <v>45</v>
      </c>
      <c r="B15" s="38"/>
      <c r="C15" s="42">
        <f>Motor!AH75</f>
        <v>0</v>
      </c>
      <c r="D15" s="42">
        <f>Motor!AI75</f>
        <v>0</v>
      </c>
      <c r="E15" s="42">
        <f>Motor!AJ75</f>
        <v>0</v>
      </c>
      <c r="F15" s="42">
        <f>Motor!AK75</f>
        <v>0</v>
      </c>
      <c r="G15" s="42">
        <f>Motor!AL75</f>
        <v>0</v>
      </c>
      <c r="H15" s="124">
        <f>Motor!AM75</f>
        <v>0</v>
      </c>
    </row>
    <row r="16" spans="1:11" ht="15" x14ac:dyDescent="0.25">
      <c r="A16" s="37" t="s">
        <v>150</v>
      </c>
      <c r="B16" s="38"/>
      <c r="C16" s="42">
        <f>Motor!AA78</f>
        <v>0</v>
      </c>
      <c r="D16" s="42">
        <f>Motor!AB78</f>
        <v>0</v>
      </c>
      <c r="E16" s="42">
        <f>Motor!AC78</f>
        <v>0</v>
      </c>
      <c r="F16" s="42">
        <f>Motor!AD78</f>
        <v>0</v>
      </c>
      <c r="G16" s="42">
        <f>Motor!AE78</f>
        <v>0</v>
      </c>
      <c r="H16" s="124">
        <f>Motor!AA79</f>
        <v>0</v>
      </c>
    </row>
    <row r="17" spans="1:11" ht="13.5" customHeight="1" x14ac:dyDescent="0.25">
      <c r="A17" s="37" t="s">
        <v>46</v>
      </c>
      <c r="B17" s="38"/>
      <c r="C17" s="43" t="str">
        <f>Motor!AN76</f>
        <v>no</v>
      </c>
      <c r="D17" s="43"/>
      <c r="E17" s="43"/>
      <c r="F17" s="43"/>
      <c r="G17" s="43"/>
      <c r="H17" s="44"/>
      <c r="J17" s="124" t="s">
        <v>124</v>
      </c>
      <c r="K17" s="124"/>
    </row>
    <row r="18" spans="1:11" x14ac:dyDescent="0.2">
      <c r="A18" s="45" t="s">
        <v>47</v>
      </c>
      <c r="B18" s="46"/>
      <c r="C18" s="47" t="s">
        <v>151</v>
      </c>
      <c r="D18" s="47"/>
      <c r="E18" s="47"/>
      <c r="F18" s="47"/>
      <c r="G18" s="47"/>
      <c r="H18" s="48"/>
    </row>
    <row r="21" spans="1:11" x14ac:dyDescent="0.2">
      <c r="A21" s="49" t="s">
        <v>127</v>
      </c>
    </row>
    <row r="22" spans="1:11" x14ac:dyDescent="0.2">
      <c r="A22" s="49"/>
    </row>
    <row r="23" spans="1:11" x14ac:dyDescent="0.2">
      <c r="A23" s="50" t="s">
        <v>141</v>
      </c>
    </row>
    <row r="24" spans="1:11" x14ac:dyDescent="0.2">
      <c r="A24" s="50" t="s">
        <v>128</v>
      </c>
    </row>
    <row r="25" spans="1:11" x14ac:dyDescent="0.2">
      <c r="A25" s="50" t="s">
        <v>166</v>
      </c>
    </row>
    <row r="26" spans="1:11" x14ac:dyDescent="0.2">
      <c r="A26" s="49"/>
    </row>
    <row r="27" spans="1:11" x14ac:dyDescent="0.2">
      <c r="A27" s="49" t="s">
        <v>133</v>
      </c>
    </row>
    <row r="28" spans="1:11" x14ac:dyDescent="0.2">
      <c r="A28" s="49" t="s">
        <v>132</v>
      </c>
    </row>
    <row r="30" spans="1:11" x14ac:dyDescent="0.2">
      <c r="A30" t="s">
        <v>129</v>
      </c>
    </row>
    <row r="31" spans="1:11" x14ac:dyDescent="0.2">
      <c r="A31" t="s">
        <v>217</v>
      </c>
    </row>
    <row r="77" spans="2:2" x14ac:dyDescent="0.2">
      <c r="B77" t="s">
        <v>125</v>
      </c>
    </row>
    <row r="78" spans="2:2" x14ac:dyDescent="0.2">
      <c r="B78" t="s">
        <v>126</v>
      </c>
    </row>
  </sheetData>
  <phoneticPr fontId="24" type="noConversion"/>
  <pageMargins left="0.75" right="0.75" top="1" bottom="1" header="0.5" footer="0.5"/>
  <pageSetup paperSize="9" scale="73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Button 7">
              <controlPr defaultSize="0" print="0" autoFill="0" autoPict="0" macro="[0]!Calc">
                <anchor moveWithCells="1" sizeWithCells="1">
                  <from>
                    <xdr:col>8</xdr:col>
                    <xdr:colOff>180975</xdr:colOff>
                    <xdr:row>12</xdr:row>
                    <xdr:rowOff>47625</xdr:rowOff>
                  </from>
                  <to>
                    <xdr:col>11</xdr:col>
                    <xdr:colOff>323850</xdr:colOff>
                    <xdr:row>14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zoomScaleNormal="100" workbookViewId="0">
      <selection sqref="A1:A5"/>
    </sheetView>
  </sheetViews>
  <sheetFormatPr defaultRowHeight="12.75" x14ac:dyDescent="0.2"/>
  <cols>
    <col min="1" max="16384" width="9.140625" style="127"/>
  </cols>
  <sheetData>
    <row r="1" spans="1:1" x14ac:dyDescent="0.2">
      <c r="A1" s="127" t="s">
        <v>220</v>
      </c>
    </row>
    <row r="2" spans="1:1" x14ac:dyDescent="0.2">
      <c r="A2" s="128" t="s">
        <v>223</v>
      </c>
    </row>
    <row r="3" spans="1:1" x14ac:dyDescent="0.2">
      <c r="A3" s="128"/>
    </row>
    <row r="4" spans="1:1" x14ac:dyDescent="0.2">
      <c r="A4" s="130" t="s">
        <v>224</v>
      </c>
    </row>
    <row r="5" spans="1:1" x14ac:dyDescent="0.2">
      <c r="A5" s="131" t="s">
        <v>221</v>
      </c>
    </row>
    <row r="6" spans="1:1" x14ac:dyDescent="0.2">
      <c r="A6" s="128"/>
    </row>
    <row r="8" spans="1:1" x14ac:dyDescent="0.2">
      <c r="A8" s="129" t="s">
        <v>222</v>
      </c>
    </row>
    <row r="9" spans="1:1" x14ac:dyDescent="0.2">
      <c r="A9" s="129"/>
    </row>
  </sheetData>
  <hyperlinks>
    <hyperlink ref="A8" r:id="rId1" display="http://creativecommons.org/licenses/by/4.0/"/>
    <hyperlink ref="A5" r:id="rId2" display="http://dx.doi.org/10.7557/8.3516"/>
  </hyperlinks>
  <pageMargins left="0.75" right="0.75" top="1" bottom="1" header="0.5" footer="0.5"/>
  <pageSetup paperSize="9" orientation="portrait" r:id="rId3"/>
  <headerFooter alignWithMargins="0">
    <oddHeader>&amp;A</oddHeader>
    <oddFooter>Page &amp;P</oddFoot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J20"/>
  <sheetViews>
    <sheetView workbookViewId="0"/>
  </sheetViews>
  <sheetFormatPr defaultColWidth="10.7109375" defaultRowHeight="12.75" x14ac:dyDescent="0.2"/>
  <cols>
    <col min="1" max="1" width="11.7109375" customWidth="1"/>
    <col min="2" max="4" width="10.7109375" customWidth="1"/>
    <col min="5" max="5" width="12.7109375" customWidth="1"/>
  </cols>
  <sheetData>
    <row r="1" spans="1:62" x14ac:dyDescent="0.2">
      <c r="A1" t="s">
        <v>61</v>
      </c>
      <c r="B1" s="6">
        <f>Input!$H$18</f>
        <v>0</v>
      </c>
      <c r="F1" t="s">
        <v>72</v>
      </c>
      <c r="I1" t="s">
        <v>79</v>
      </c>
      <c r="J1">
        <v>3</v>
      </c>
      <c r="L1" t="s">
        <v>81</v>
      </c>
    </row>
    <row r="2" spans="1:62" x14ac:dyDescent="0.2">
      <c r="A2" t="s">
        <v>62</v>
      </c>
      <c r="B2">
        <v>2</v>
      </c>
      <c r="C2">
        <v>0</v>
      </c>
      <c r="F2" t="s">
        <v>73</v>
      </c>
      <c r="G2" t="b">
        <v>0</v>
      </c>
      <c r="I2" t="s">
        <v>80</v>
      </c>
      <c r="L2" t="s">
        <v>82</v>
      </c>
    </row>
    <row r="3" spans="1:62" x14ac:dyDescent="0.2">
      <c r="A3" t="s">
        <v>63</v>
      </c>
      <c r="B3" t="b">
        <v>1</v>
      </c>
      <c r="C3">
        <v>500</v>
      </c>
      <c r="F3" t="s">
        <v>74</v>
      </c>
      <c r="G3" t="b">
        <v>0</v>
      </c>
      <c r="L3" t="s">
        <v>83</v>
      </c>
    </row>
    <row r="4" spans="1:62" x14ac:dyDescent="0.2">
      <c r="A4" t="s">
        <v>64</v>
      </c>
      <c r="B4" t="b">
        <v>0</v>
      </c>
      <c r="C4">
        <v>5</v>
      </c>
      <c r="F4" t="s">
        <v>75</v>
      </c>
      <c r="G4" t="b">
        <v>0</v>
      </c>
      <c r="L4" t="s">
        <v>84</v>
      </c>
    </row>
    <row r="5" spans="1:62" x14ac:dyDescent="0.2">
      <c r="A5" t="s">
        <v>65</v>
      </c>
      <c r="B5" t="b">
        <v>0</v>
      </c>
      <c r="C5">
        <v>100</v>
      </c>
      <c r="D5">
        <v>1</v>
      </c>
      <c r="E5" t="b">
        <v>1</v>
      </c>
      <c r="F5" t="s">
        <v>76</v>
      </c>
      <c r="G5" t="b">
        <v>0</v>
      </c>
      <c r="L5" t="s">
        <v>85</v>
      </c>
    </row>
    <row r="6" spans="1:62" x14ac:dyDescent="0.2">
      <c r="A6" t="s">
        <v>66</v>
      </c>
      <c r="B6" t="b">
        <v>0</v>
      </c>
      <c r="F6" t="s">
        <v>77</v>
      </c>
      <c r="G6" t="b">
        <v>0</v>
      </c>
      <c r="L6" t="s">
        <v>86</v>
      </c>
    </row>
    <row r="7" spans="1:62" x14ac:dyDescent="0.2">
      <c r="A7" t="s">
        <v>67</v>
      </c>
      <c r="B7">
        <v>50</v>
      </c>
      <c r="L7" t="s">
        <v>87</v>
      </c>
    </row>
    <row r="8" spans="1:62" x14ac:dyDescent="0.2">
      <c r="A8" t="s">
        <v>68</v>
      </c>
      <c r="B8" t="s">
        <v>68</v>
      </c>
      <c r="F8" t="s">
        <v>78</v>
      </c>
      <c r="G8" t="b">
        <v>1</v>
      </c>
      <c r="H8">
        <v>1</v>
      </c>
    </row>
    <row r="9" spans="1:62" x14ac:dyDescent="0.2">
      <c r="A9" t="s">
        <v>69</v>
      </c>
      <c r="B9">
        <v>3</v>
      </c>
    </row>
    <row r="10" spans="1:62" x14ac:dyDescent="0.2">
      <c r="A10" t="s">
        <v>70</v>
      </c>
      <c r="B10" t="b">
        <v>0</v>
      </c>
    </row>
    <row r="11" spans="1:62" x14ac:dyDescent="0.2">
      <c r="A11" t="s">
        <v>118</v>
      </c>
      <c r="B11" t="b">
        <v>0</v>
      </c>
    </row>
    <row r="12" spans="1:62" x14ac:dyDescent="0.2">
      <c r="A12" t="s">
        <v>71</v>
      </c>
      <c r="B12" t="b">
        <v>0</v>
      </c>
    </row>
    <row r="14" spans="1:62" ht="13.5" thickBot="1" x14ac:dyDescent="0.25">
      <c r="A14" t="s">
        <v>88</v>
      </c>
      <c r="B14">
        <v>1</v>
      </c>
      <c r="AX14" t="s">
        <v>89</v>
      </c>
      <c r="AY14">
        <v>0</v>
      </c>
    </row>
    <row r="15" spans="1:62" s="30" customFormat="1" ht="13.5" thickTop="1" x14ac:dyDescent="0.2">
      <c r="A15" s="30" t="s">
        <v>90</v>
      </c>
      <c r="B15" s="30" t="s">
        <v>91</v>
      </c>
      <c r="C15" s="30" t="s">
        <v>92</v>
      </c>
      <c r="D15" s="30" t="s">
        <v>93</v>
      </c>
      <c r="E15" s="30" t="s">
        <v>94</v>
      </c>
      <c r="F15" s="30" t="s">
        <v>95</v>
      </c>
      <c r="G15" s="30" t="s">
        <v>96</v>
      </c>
      <c r="H15" s="30" t="s">
        <v>97</v>
      </c>
      <c r="I15" s="30" t="s">
        <v>98</v>
      </c>
      <c r="J15" s="30" t="s">
        <v>99</v>
      </c>
      <c r="K15" s="30" t="s">
        <v>100</v>
      </c>
      <c r="AT15" s="30" t="s">
        <v>114</v>
      </c>
      <c r="AU15" s="30" t="s">
        <v>115</v>
      </c>
      <c r="AV15" s="30" t="s">
        <v>116</v>
      </c>
      <c r="AW15" s="30" t="s">
        <v>117</v>
      </c>
      <c r="AX15" s="30" t="s">
        <v>101</v>
      </c>
      <c r="AY15" s="30" t="s">
        <v>102</v>
      </c>
      <c r="AZ15" s="30" t="s">
        <v>103</v>
      </c>
      <c r="BA15" s="30" t="s">
        <v>104</v>
      </c>
      <c r="BB15" s="30" t="s">
        <v>105</v>
      </c>
      <c r="BC15" s="30" t="s">
        <v>106</v>
      </c>
      <c r="BD15" s="30" t="s">
        <v>107</v>
      </c>
      <c r="BE15" s="30" t="s">
        <v>108</v>
      </c>
      <c r="BF15" s="30" t="s">
        <v>109</v>
      </c>
      <c r="BG15" s="30" t="s">
        <v>110</v>
      </c>
      <c r="BH15" s="30" t="s">
        <v>111</v>
      </c>
      <c r="BI15" s="30" t="s">
        <v>112</v>
      </c>
      <c r="BJ15" s="30" t="s">
        <v>113</v>
      </c>
    </row>
    <row r="16" spans="1:62" x14ac:dyDescent="0.2">
      <c r="A16" t="s">
        <v>119</v>
      </c>
      <c r="B16">
        <v>0.3</v>
      </c>
      <c r="C16">
        <v>0.5</v>
      </c>
      <c r="E16">
        <v>0</v>
      </c>
      <c r="G16">
        <v>5</v>
      </c>
      <c r="H16" s="20">
        <f>Input!$C$11</f>
        <v>0</v>
      </c>
      <c r="I16">
        <v>0</v>
      </c>
      <c r="J16">
        <v>2</v>
      </c>
      <c r="K16" t="s">
        <v>120</v>
      </c>
    </row>
    <row r="17" spans="8:11" x14ac:dyDescent="0.2">
      <c r="H17" s="20">
        <f>Input!$D$11</f>
        <v>0</v>
      </c>
      <c r="I17">
        <v>0</v>
      </c>
      <c r="J17">
        <v>2</v>
      </c>
      <c r="K17" t="s">
        <v>120</v>
      </c>
    </row>
    <row r="18" spans="8:11" x14ac:dyDescent="0.2">
      <c r="H18" s="20">
        <f>Input!$E$11</f>
        <v>0</v>
      </c>
      <c r="I18">
        <v>0</v>
      </c>
      <c r="J18">
        <v>2</v>
      </c>
      <c r="K18" t="s">
        <v>120</v>
      </c>
    </row>
    <row r="19" spans="8:11" x14ac:dyDescent="0.2">
      <c r="H19" s="20">
        <f>Input!$F$11</f>
        <v>0</v>
      </c>
      <c r="I19">
        <v>0</v>
      </c>
      <c r="J19">
        <v>2</v>
      </c>
      <c r="K19" t="s">
        <v>120</v>
      </c>
    </row>
    <row r="20" spans="8:11" x14ac:dyDescent="0.2">
      <c r="H20" s="20">
        <f>Input!$G$11</f>
        <v>0</v>
      </c>
      <c r="I20">
        <v>0</v>
      </c>
      <c r="J20">
        <v>2</v>
      </c>
      <c r="K20" t="s">
        <v>120</v>
      </c>
    </row>
  </sheetData>
  <phoneticPr fontId="24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K79"/>
  <sheetViews>
    <sheetView workbookViewId="0">
      <selection activeCell="E2" sqref="E2"/>
    </sheetView>
  </sheetViews>
  <sheetFormatPr defaultRowHeight="12.75" x14ac:dyDescent="0.2"/>
  <cols>
    <col min="4" max="4" width="12.5703125" bestFit="1" customWidth="1"/>
    <col min="5" max="7" width="10.5703125" bestFit="1" customWidth="1"/>
    <col min="10" max="19" width="9.28515625" bestFit="1" customWidth="1"/>
    <col min="20" max="20" width="9.5703125" bestFit="1" customWidth="1"/>
    <col min="21" max="26" width="9" customWidth="1"/>
  </cols>
  <sheetData>
    <row r="1" spans="2:26" x14ac:dyDescent="0.2">
      <c r="C1" s="17"/>
      <c r="E1" s="26"/>
      <c r="F1" s="6"/>
      <c r="I1" s="31" t="s">
        <v>130</v>
      </c>
    </row>
    <row r="2" spans="2:26" x14ac:dyDescent="0.2">
      <c r="B2" t="s">
        <v>9</v>
      </c>
      <c r="C2" s="12">
        <f>Input!C11</f>
        <v>0</v>
      </c>
      <c r="D2" s="12">
        <f>Input!D11</f>
        <v>0</v>
      </c>
      <c r="E2" s="12">
        <f>Input!E11</f>
        <v>0</v>
      </c>
      <c r="F2" s="12">
        <f>Input!F11</f>
        <v>0</v>
      </c>
      <c r="G2" s="12">
        <f>Input!G11</f>
        <v>0</v>
      </c>
      <c r="H2" t="s">
        <v>11</v>
      </c>
      <c r="T2" s="6"/>
      <c r="U2" s="6"/>
      <c r="V2" s="6"/>
      <c r="W2" s="6"/>
      <c r="X2" s="6"/>
    </row>
    <row r="3" spans="2:26" x14ac:dyDescent="0.2">
      <c r="T3" s="20"/>
      <c r="U3" s="20"/>
      <c r="V3" s="20"/>
      <c r="W3" s="20"/>
      <c r="X3" s="20"/>
    </row>
    <row r="4" spans="2:26" x14ac:dyDescent="0.2">
      <c r="B4" t="s">
        <v>144</v>
      </c>
      <c r="C4">
        <v>1</v>
      </c>
      <c r="D4">
        <v>2</v>
      </c>
      <c r="E4">
        <v>3</v>
      </c>
      <c r="F4">
        <v>4</v>
      </c>
      <c r="G4">
        <v>5</v>
      </c>
    </row>
    <row r="5" spans="2:26" x14ac:dyDescent="0.2">
      <c r="B5" t="s">
        <v>0</v>
      </c>
      <c r="C5" s="3">
        <v>10</v>
      </c>
      <c r="D5" s="3">
        <v>10</v>
      </c>
      <c r="E5" s="3">
        <v>10</v>
      </c>
      <c r="F5" s="3">
        <v>10</v>
      </c>
      <c r="G5" s="3">
        <v>10</v>
      </c>
      <c r="T5" s="6"/>
      <c r="U5" s="6"/>
      <c r="V5" s="6"/>
      <c r="W5" s="6"/>
      <c r="X5" s="6"/>
    </row>
    <row r="6" spans="2:26" x14ac:dyDescent="0.2">
      <c r="B6" t="s">
        <v>1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t="s">
        <v>143</v>
      </c>
    </row>
    <row r="7" spans="2:26" x14ac:dyDescent="0.2">
      <c r="B7" t="s">
        <v>2</v>
      </c>
      <c r="C7" s="4">
        <f>0.5*C5^2</f>
        <v>50</v>
      </c>
      <c r="D7" s="4">
        <f>0.5*D5^2</f>
        <v>50</v>
      </c>
      <c r="E7" s="4">
        <f>0.5*E5^2</f>
        <v>50</v>
      </c>
      <c r="F7" s="4">
        <v>90</v>
      </c>
      <c r="G7" s="4">
        <f>0.5*G5^2</f>
        <v>50</v>
      </c>
      <c r="H7" s="1" t="s">
        <v>37</v>
      </c>
      <c r="T7" s="106"/>
      <c r="U7" s="106"/>
      <c r="V7" s="106"/>
      <c r="W7" s="106"/>
      <c r="X7" s="106"/>
    </row>
    <row r="8" spans="2:26" x14ac:dyDescent="0.2">
      <c r="B8" t="s">
        <v>10</v>
      </c>
      <c r="C8" s="16">
        <v>0.50237728630191603</v>
      </c>
      <c r="D8" s="16">
        <v>0.50237728630191603</v>
      </c>
      <c r="E8" s="16">
        <v>0.50237728630191603</v>
      </c>
      <c r="F8" s="16">
        <v>0.50237728630191603</v>
      </c>
      <c r="G8" s="16">
        <v>0.50237728630191603</v>
      </c>
      <c r="H8" s="1" t="s">
        <v>38</v>
      </c>
    </row>
    <row r="9" spans="2:26" x14ac:dyDescent="0.2">
      <c r="B9" t="s">
        <v>39</v>
      </c>
      <c r="C9" s="3">
        <v>0.2</v>
      </c>
      <c r="D9" s="3">
        <v>0.2</v>
      </c>
      <c r="E9" s="3">
        <v>0.2</v>
      </c>
      <c r="F9" s="3">
        <v>0.2</v>
      </c>
      <c r="G9" s="3">
        <v>0.2</v>
      </c>
      <c r="H9" s="1"/>
      <c r="T9" s="6"/>
      <c r="U9" s="6"/>
      <c r="V9" s="6"/>
      <c r="W9" s="6"/>
      <c r="X9" s="6"/>
    </row>
    <row r="10" spans="2:26" x14ac:dyDescent="0.2">
      <c r="B10" t="s">
        <v>3</v>
      </c>
      <c r="C10" s="13">
        <v>0.4</v>
      </c>
      <c r="D10" s="13">
        <v>0.4</v>
      </c>
      <c r="E10" s="13">
        <v>0.2</v>
      </c>
      <c r="F10" s="13">
        <v>0.4</v>
      </c>
      <c r="G10" s="13">
        <v>0.4</v>
      </c>
      <c r="H10" t="s">
        <v>147</v>
      </c>
      <c r="U10" s="6"/>
      <c r="V10" s="6"/>
      <c r="W10" s="6"/>
      <c r="X10" s="6"/>
    </row>
    <row r="11" spans="2:26" x14ac:dyDescent="0.2">
      <c r="B11" t="s">
        <v>4</v>
      </c>
      <c r="C11" s="12">
        <f>C10</f>
        <v>0.4</v>
      </c>
      <c r="D11" s="12">
        <f>D10</f>
        <v>0.4</v>
      </c>
      <c r="E11" s="12">
        <f>E10</f>
        <v>0.2</v>
      </c>
      <c r="F11" s="12">
        <f>F10</f>
        <v>0.4</v>
      </c>
      <c r="G11" s="12">
        <f>G10</f>
        <v>0.4</v>
      </c>
      <c r="H11" t="s">
        <v>26</v>
      </c>
      <c r="T11" s="20"/>
      <c r="Y11" s="20"/>
      <c r="Z11" s="20"/>
    </row>
    <row r="12" spans="2:26" x14ac:dyDescent="0.2">
      <c r="B12" t="s">
        <v>27</v>
      </c>
      <c r="C12" s="21">
        <f>C8-C11</f>
        <v>0.102377286301916</v>
      </c>
      <c r="D12" s="22">
        <f>D8-D11</f>
        <v>0.102377286301916</v>
      </c>
      <c r="E12" s="22">
        <f>E8-E11</f>
        <v>0.30237728630191602</v>
      </c>
      <c r="F12" s="22">
        <f>F8-F11</f>
        <v>0.102377286301916</v>
      </c>
      <c r="G12" s="23">
        <f>G8-G11</f>
        <v>0.102377286301916</v>
      </c>
      <c r="H12" s="1" t="s">
        <v>28</v>
      </c>
      <c r="T12" s="6"/>
      <c r="U12" s="106"/>
      <c r="V12" s="106"/>
      <c r="W12" s="106"/>
      <c r="X12" s="106"/>
      <c r="Y12" s="6"/>
      <c r="Z12" s="6"/>
    </row>
    <row r="13" spans="2:26" x14ac:dyDescent="0.2">
      <c r="B13" t="s">
        <v>5</v>
      </c>
      <c r="C13" s="12">
        <f>C2</f>
        <v>0</v>
      </c>
      <c r="D13" s="12">
        <f>D2</f>
        <v>0</v>
      </c>
      <c r="E13" s="12">
        <f>E2</f>
        <v>0</v>
      </c>
      <c r="F13" s="12">
        <f>F2</f>
        <v>0</v>
      </c>
      <c r="G13" s="12">
        <f>G2</f>
        <v>0</v>
      </c>
      <c r="H13" t="s">
        <v>15</v>
      </c>
      <c r="T13" s="20"/>
      <c r="U13" s="20"/>
      <c r="V13" s="20"/>
      <c r="W13" s="20"/>
      <c r="X13" s="20"/>
      <c r="Y13" s="20"/>
      <c r="Z13" s="20"/>
    </row>
    <row r="14" spans="2:26" x14ac:dyDescent="0.2">
      <c r="B14" t="s">
        <v>6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t="s">
        <v>12</v>
      </c>
      <c r="T14" s="86"/>
      <c r="U14" s="85"/>
      <c r="V14" s="6"/>
      <c r="W14" s="6"/>
      <c r="X14" s="6"/>
      <c r="Y14" s="6"/>
      <c r="Z14" s="6"/>
    </row>
    <row r="15" spans="2:26" x14ac:dyDescent="0.2">
      <c r="B15" t="s">
        <v>7</v>
      </c>
      <c r="C15" s="3">
        <v>5.0000000000000001E-3</v>
      </c>
      <c r="D15" s="3">
        <v>5.0000000000000001E-3</v>
      </c>
      <c r="E15" s="3">
        <v>5.0000000000000001E-3</v>
      </c>
      <c r="F15" s="3">
        <v>5.0000000000000001E-3</v>
      </c>
      <c r="G15" s="3">
        <v>5.0000000000000001E-3</v>
      </c>
      <c r="H15" t="s">
        <v>14</v>
      </c>
      <c r="V15" s="6"/>
      <c r="W15" s="6"/>
      <c r="X15" s="6"/>
    </row>
    <row r="16" spans="2:26" x14ac:dyDescent="0.2">
      <c r="B16" t="s">
        <v>8</v>
      </c>
      <c r="C16" s="3">
        <v>0.01</v>
      </c>
      <c r="D16" s="3">
        <v>0.01</v>
      </c>
      <c r="E16" s="3">
        <v>0.01</v>
      </c>
      <c r="F16" s="3">
        <v>0.01</v>
      </c>
      <c r="G16" s="3">
        <v>0.01</v>
      </c>
      <c r="H16" t="s">
        <v>13</v>
      </c>
      <c r="U16" s="6"/>
      <c r="Y16" s="6"/>
      <c r="Z16" s="6"/>
    </row>
    <row r="17" spans="1:58" x14ac:dyDescent="0.2">
      <c r="B17" t="s">
        <v>56</v>
      </c>
      <c r="C17" s="3">
        <v>0.05</v>
      </c>
      <c r="D17" s="3">
        <v>0.05</v>
      </c>
      <c r="E17" s="3">
        <v>0.05</v>
      </c>
      <c r="F17" s="3">
        <v>0.05</v>
      </c>
      <c r="G17" s="3">
        <v>0.05</v>
      </c>
      <c r="H17" t="s">
        <v>57</v>
      </c>
      <c r="U17" s="6"/>
      <c r="V17" s="106"/>
      <c r="W17" s="106"/>
      <c r="X17" s="106"/>
      <c r="Y17" s="6"/>
      <c r="Z17" s="6"/>
    </row>
    <row r="18" spans="1:58" x14ac:dyDescent="0.2">
      <c r="T18" s="1"/>
    </row>
    <row r="19" spans="1:58" x14ac:dyDescent="0.2">
      <c r="B19" t="s">
        <v>21</v>
      </c>
      <c r="T19" s="86"/>
      <c r="U19" s="85"/>
      <c r="V19" s="6"/>
      <c r="W19" s="6"/>
      <c r="X19" s="6"/>
      <c r="Y19" s="6"/>
      <c r="Z19" s="6"/>
    </row>
    <row r="20" spans="1:58" x14ac:dyDescent="0.2">
      <c r="C20">
        <v>1</v>
      </c>
      <c r="D20">
        <v>2</v>
      </c>
      <c r="E20">
        <v>3</v>
      </c>
      <c r="F20">
        <v>4</v>
      </c>
      <c r="G20">
        <v>5</v>
      </c>
      <c r="V20" s="6"/>
      <c r="W20" s="6"/>
      <c r="X20" s="6"/>
      <c r="Y20" s="6"/>
      <c r="Z20" s="6"/>
    </row>
    <row r="21" spans="1:58" x14ac:dyDescent="0.2">
      <c r="B21" t="s">
        <v>20</v>
      </c>
      <c r="C21" s="3">
        <v>0.05</v>
      </c>
      <c r="D21" s="3">
        <v>0.05</v>
      </c>
      <c r="E21" s="3">
        <v>0.05</v>
      </c>
      <c r="F21" s="3">
        <v>0.05</v>
      </c>
      <c r="G21" s="3">
        <v>0.05</v>
      </c>
      <c r="H21" t="s">
        <v>148</v>
      </c>
      <c r="U21" s="6"/>
    </row>
    <row r="22" spans="1:58" x14ac:dyDescent="0.2">
      <c r="U22" s="6"/>
      <c r="V22" s="106"/>
      <c r="W22" s="106"/>
      <c r="X22" s="106"/>
      <c r="Y22" s="6"/>
      <c r="Z22" s="6"/>
    </row>
    <row r="23" spans="1:58" x14ac:dyDescent="0.2">
      <c r="B23" t="s">
        <v>16</v>
      </c>
      <c r="D23" t="s">
        <v>17</v>
      </c>
      <c r="V23" s="6"/>
      <c r="W23" s="6"/>
      <c r="X23" s="6"/>
      <c r="Y23" s="6"/>
      <c r="Z23" s="6"/>
    </row>
    <row r="24" spans="1:58" x14ac:dyDescent="0.2">
      <c r="A24" s="58"/>
      <c r="B24" t="s">
        <v>18</v>
      </c>
      <c r="C24">
        <v>1</v>
      </c>
      <c r="D24">
        <v>2</v>
      </c>
      <c r="E24">
        <v>3</v>
      </c>
      <c r="F24">
        <v>4</v>
      </c>
      <c r="G24">
        <v>5</v>
      </c>
      <c r="H24" s="58"/>
      <c r="T24" s="86"/>
      <c r="U24" s="85"/>
      <c r="V24" s="6"/>
      <c r="W24" s="6"/>
      <c r="X24" s="6"/>
    </row>
    <row r="25" spans="1:58" x14ac:dyDescent="0.2">
      <c r="A25" s="58"/>
      <c r="B25">
        <v>1</v>
      </c>
      <c r="C25" s="60">
        <v>0</v>
      </c>
      <c r="D25" s="61">
        <v>1</v>
      </c>
      <c r="E25" s="61">
        <v>0</v>
      </c>
      <c r="F25" s="61">
        <v>0</v>
      </c>
      <c r="G25" s="62">
        <v>0</v>
      </c>
      <c r="H25" t="s">
        <v>145</v>
      </c>
      <c r="V25" s="6"/>
      <c r="W25" s="6"/>
      <c r="X25" s="6"/>
    </row>
    <row r="26" spans="1:58" x14ac:dyDescent="0.2">
      <c r="A26" s="58"/>
      <c r="B26">
        <v>2</v>
      </c>
      <c r="C26" s="63">
        <v>0.5</v>
      </c>
      <c r="D26" s="64">
        <v>0</v>
      </c>
      <c r="E26" s="64">
        <v>0.5</v>
      </c>
      <c r="F26" s="64">
        <v>0</v>
      </c>
      <c r="G26" s="65">
        <v>0</v>
      </c>
      <c r="H26" s="1" t="s">
        <v>146</v>
      </c>
      <c r="U26" s="6"/>
      <c r="X26" s="20"/>
      <c r="Y26" s="6"/>
      <c r="Z26" s="6"/>
    </row>
    <row r="27" spans="1:58" x14ac:dyDescent="0.2">
      <c r="A27" s="58"/>
      <c r="B27">
        <v>3</v>
      </c>
      <c r="C27" s="63">
        <v>0</v>
      </c>
      <c r="D27" s="64">
        <v>0.5</v>
      </c>
      <c r="E27" s="64">
        <v>0</v>
      </c>
      <c r="F27" s="64">
        <v>0.5</v>
      </c>
      <c r="G27" s="65">
        <v>0</v>
      </c>
      <c r="H27" s="59" t="s">
        <v>149</v>
      </c>
      <c r="U27" s="6"/>
      <c r="V27" s="106"/>
      <c r="W27" s="106"/>
      <c r="X27" s="106"/>
    </row>
    <row r="28" spans="1:58" x14ac:dyDescent="0.2">
      <c r="A28" s="58"/>
      <c r="B28">
        <v>4</v>
      </c>
      <c r="C28" s="63">
        <v>0</v>
      </c>
      <c r="D28" s="64">
        <v>0</v>
      </c>
      <c r="E28" s="64">
        <v>0.5</v>
      </c>
      <c r="F28" s="64">
        <v>0</v>
      </c>
      <c r="G28" s="65">
        <v>0.5</v>
      </c>
      <c r="H28" s="59"/>
      <c r="W28" s="6"/>
      <c r="X28" s="6"/>
      <c r="Y28" s="6"/>
      <c r="Z28" s="6"/>
      <c r="AY28" s="20"/>
    </row>
    <row r="29" spans="1:58" x14ac:dyDescent="0.2">
      <c r="A29" s="58"/>
      <c r="B29">
        <v>5</v>
      </c>
      <c r="C29" s="66">
        <v>0</v>
      </c>
      <c r="D29" s="67">
        <v>0</v>
      </c>
      <c r="E29" s="67">
        <v>0</v>
      </c>
      <c r="F29" s="67">
        <v>1</v>
      </c>
      <c r="G29" s="68">
        <v>0</v>
      </c>
      <c r="H29" s="59"/>
      <c r="T29" s="1" t="s">
        <v>168</v>
      </c>
      <c r="W29" s="6"/>
      <c r="X29" s="6"/>
      <c r="Y29" s="6"/>
      <c r="Z29" s="6"/>
    </row>
    <row r="30" spans="1:58" x14ac:dyDescent="0.2">
      <c r="C30" s="2"/>
      <c r="D30" s="2"/>
      <c r="E30" s="2"/>
      <c r="F30" s="2"/>
      <c r="G30" s="2"/>
      <c r="H30" s="2"/>
      <c r="AY30" s="20"/>
    </row>
    <row r="31" spans="1:58" x14ac:dyDescent="0.2">
      <c r="D31" s="19"/>
      <c r="E31" s="19"/>
      <c r="F31" s="19"/>
      <c r="G31" s="19"/>
      <c r="T31" s="105"/>
      <c r="U31" s="105"/>
      <c r="V31" s="105"/>
      <c r="W31" s="105"/>
      <c r="X31" s="105"/>
    </row>
    <row r="32" spans="1:58" x14ac:dyDescent="0.2">
      <c r="C32" t="s">
        <v>23</v>
      </c>
      <c r="J32" s="7" t="s">
        <v>25</v>
      </c>
      <c r="K32" s="7"/>
      <c r="L32" s="7"/>
      <c r="M32" s="7"/>
      <c r="N32" s="7"/>
      <c r="O32" s="5" t="s">
        <v>24</v>
      </c>
      <c r="P32" s="5"/>
      <c r="Q32" s="5"/>
      <c r="R32" s="5"/>
      <c r="S32" s="5"/>
      <c r="T32" s="14" t="s">
        <v>167</v>
      </c>
      <c r="U32" s="14"/>
      <c r="V32" s="14"/>
      <c r="W32" s="87"/>
      <c r="X32" s="87"/>
      <c r="Y32" s="87"/>
      <c r="Z32" s="87"/>
      <c r="AA32" t="s">
        <v>40</v>
      </c>
      <c r="AH32" t="s">
        <v>42</v>
      </c>
      <c r="AQ32" t="s">
        <v>52</v>
      </c>
      <c r="AY32" t="s">
        <v>54</v>
      </c>
      <c r="BF32" t="s">
        <v>55</v>
      </c>
    </row>
    <row r="33" spans="1:63" x14ac:dyDescent="0.2">
      <c r="A33" t="s">
        <v>22</v>
      </c>
      <c r="C33" t="s">
        <v>29</v>
      </c>
      <c r="D33" t="s">
        <v>30</v>
      </c>
      <c r="E33" t="s">
        <v>31</v>
      </c>
      <c r="F33" t="s">
        <v>32</v>
      </c>
      <c r="G33" t="s">
        <v>33</v>
      </c>
      <c r="J33" s="7">
        <v>1</v>
      </c>
      <c r="K33" s="7">
        <v>2</v>
      </c>
      <c r="L33" s="7">
        <v>3</v>
      </c>
      <c r="M33" s="7">
        <v>4</v>
      </c>
      <c r="N33" s="7">
        <v>5</v>
      </c>
      <c r="O33" s="5">
        <v>1</v>
      </c>
      <c r="P33" s="5">
        <v>2</v>
      </c>
      <c r="Q33" s="5">
        <v>3</v>
      </c>
      <c r="R33" s="5">
        <v>4</v>
      </c>
      <c r="S33" s="5">
        <v>5</v>
      </c>
      <c r="T33" s="14">
        <v>1</v>
      </c>
      <c r="U33" s="14">
        <v>2</v>
      </c>
      <c r="V33" s="14">
        <v>3</v>
      </c>
      <c r="W33" s="14">
        <v>4</v>
      </c>
      <c r="X33" s="14">
        <v>5</v>
      </c>
      <c r="Y33" s="14"/>
      <c r="Z33" s="14"/>
      <c r="AA33" t="s">
        <v>29</v>
      </c>
      <c r="AB33" t="s">
        <v>30</v>
      </c>
      <c r="AC33" t="s">
        <v>31</v>
      </c>
      <c r="AD33" t="s">
        <v>32</v>
      </c>
      <c r="AE33" t="s">
        <v>33</v>
      </c>
      <c r="AF33" t="s">
        <v>41</v>
      </c>
      <c r="AH33" t="s">
        <v>29</v>
      </c>
      <c r="AI33" t="s">
        <v>30</v>
      </c>
      <c r="AJ33" t="s">
        <v>31</v>
      </c>
      <c r="AK33" t="s">
        <v>32</v>
      </c>
      <c r="AL33" t="s">
        <v>33</v>
      </c>
      <c r="AM33" t="s">
        <v>43</v>
      </c>
      <c r="AN33" t="s">
        <v>46</v>
      </c>
      <c r="AQ33" t="s">
        <v>29</v>
      </c>
      <c r="AR33" t="s">
        <v>30</v>
      </c>
      <c r="AS33" t="s">
        <v>31</v>
      </c>
      <c r="AT33" t="s">
        <v>32</v>
      </c>
      <c r="AU33" t="s">
        <v>33</v>
      </c>
      <c r="AV33" t="s">
        <v>43</v>
      </c>
      <c r="AY33" t="s">
        <v>29</v>
      </c>
      <c r="AZ33" t="s">
        <v>30</v>
      </c>
      <c r="BA33" t="s">
        <v>31</v>
      </c>
      <c r="BB33" t="s">
        <v>32</v>
      </c>
      <c r="BC33" t="s">
        <v>33</v>
      </c>
      <c r="BD33" t="s">
        <v>43</v>
      </c>
      <c r="BF33" t="s">
        <v>29</v>
      </c>
      <c r="BG33" t="s">
        <v>30</v>
      </c>
      <c r="BH33" t="s">
        <v>31</v>
      </c>
      <c r="BI33" t="s">
        <v>32</v>
      </c>
      <c r="BJ33" t="s">
        <v>33</v>
      </c>
      <c r="BK33" t="s">
        <v>43</v>
      </c>
    </row>
    <row r="34" spans="1:63" x14ac:dyDescent="0.2">
      <c r="A34">
        <v>0</v>
      </c>
      <c r="C34" s="18">
        <v>52.46735148521352</v>
      </c>
      <c r="D34" s="18">
        <v>52.46749116336585</v>
      </c>
      <c r="E34" s="18">
        <v>51.148731233542733</v>
      </c>
      <c r="F34" s="18">
        <v>75.867703613724601</v>
      </c>
      <c r="G34" s="18">
        <v>52.467365616277625</v>
      </c>
      <c r="H34" t="s">
        <v>36</v>
      </c>
      <c r="J34" s="8">
        <f t="array" ref="J34:N34">$C$21:$G$21*C34:G34</f>
        <v>2.6233675742606763</v>
      </c>
      <c r="K34" s="8">
        <v>2.6233745581682926</v>
      </c>
      <c r="L34" s="8">
        <v>2.5574365616771368</v>
      </c>
      <c r="M34" s="8">
        <v>3.7933851806862302</v>
      </c>
      <c r="N34" s="8">
        <v>2.6233682808138816</v>
      </c>
      <c r="O34" s="8">
        <f t="array" ref="O34">SUMPRODUCT($C$21:$G$21*TRANSPOSE(C$25:C$29)*$C34:$G34)</f>
        <v>1.3116872790841463</v>
      </c>
      <c r="P34" s="8">
        <f t="array" ref="P34">SUMPRODUCT($C$21:$G$21*TRANSPOSE(D$25:D$29)*$C34:$G34)</f>
        <v>3.9020858550992448</v>
      </c>
      <c r="Q34" s="8">
        <f t="array" ref="Q34">SUMPRODUCT($C$21:$G$21*TRANSPOSE(E$25:E$29)*$C34:$G34)</f>
        <v>3.2083798694272616</v>
      </c>
      <c r="R34" s="8">
        <f t="array" ref="R34">SUMPRODUCT($C$21:$G$21*TRANSPOSE(F$25:F$29)*$C34:$G34)</f>
        <v>3.90208656165245</v>
      </c>
      <c r="S34" s="8">
        <f t="array" ref="S34">SUMPRODUCT($C$21:$G$21*TRANSPOSE(G$25:G$29)*$C34:$G34)</f>
        <v>1.8966925903431151</v>
      </c>
      <c r="T34" s="8">
        <f>cumcatch($C34:$G34,$C$2:$G$2,T$33)</f>
        <v>0</v>
      </c>
      <c r="U34" s="8">
        <f t="shared" ref="U34:X49" si="0">cumcatch($C34:$G34,$C$2:$G$2,U$33)</f>
        <v>0</v>
      </c>
      <c r="V34" s="8">
        <f t="shared" si="0"/>
        <v>0</v>
      </c>
      <c r="W34" s="8">
        <f t="shared" si="0"/>
        <v>0</v>
      </c>
      <c r="X34" s="8">
        <f t="shared" si="0"/>
        <v>0</v>
      </c>
      <c r="Y34" s="15"/>
      <c r="Z34" s="15"/>
      <c r="AA34" s="13">
        <f t="shared" ref="AA34:AE35" si="1">O34/C34</f>
        <v>2.5000066554794732E-2</v>
      </c>
      <c r="AB34" s="13">
        <f t="shared" si="1"/>
        <v>7.4371496875074161E-2</v>
      </c>
      <c r="AC34" s="13">
        <f t="shared" si="1"/>
        <v>6.27264800524171E-2</v>
      </c>
      <c r="AD34" s="13">
        <f t="shared" si="1"/>
        <v>5.1432775420746431E-2</v>
      </c>
      <c r="AE34" s="13">
        <f t="shared" si="1"/>
        <v>3.6149948983805656E-2</v>
      </c>
      <c r="AF34">
        <v>0.1</v>
      </c>
      <c r="AH34">
        <f>IF(C34&lt;C$7/10,1,0)</f>
        <v>0</v>
      </c>
      <c r="AI34">
        <f>IF(D34&lt;D$7/10,1,0)</f>
        <v>0</v>
      </c>
      <c r="AJ34">
        <f>IF(E34&lt;E$7/10,1,0)</f>
        <v>0</v>
      </c>
      <c r="AK34">
        <f>IF(F34&lt;F$7/10,1,0)</f>
        <v>0</v>
      </c>
      <c r="AL34">
        <f>IF(G34&lt;G$7/10,1,0)</f>
        <v>0</v>
      </c>
      <c r="AM34">
        <f>SUM(AH34:AL34)</f>
        <v>0</v>
      </c>
      <c r="AN34">
        <f>IF(SUM(AH34:AL34)=5,1,0)</f>
        <v>0</v>
      </c>
      <c r="AQ34" s="20">
        <f>T34*C$16</f>
        <v>0</v>
      </c>
      <c r="AR34" s="20">
        <f>U34*D$16</f>
        <v>0</v>
      </c>
      <c r="AS34" s="20">
        <f>V34*E$16</f>
        <v>0</v>
      </c>
      <c r="AT34" s="20">
        <f>W34*F$16</f>
        <v>0</v>
      </c>
      <c r="AU34" s="20">
        <f>X34*G$16</f>
        <v>0</v>
      </c>
      <c r="AV34" s="6">
        <f>SUM(AQ34:AU34)</f>
        <v>0</v>
      </c>
      <c r="AY34">
        <f>IF(C$2&gt;0,C$14+T34*C$15,0)</f>
        <v>0</v>
      </c>
      <c r="AZ34">
        <f>IF(D$2&gt;0,D$14+U34*D$15,0)</f>
        <v>0</v>
      </c>
      <c r="BA34">
        <f>IF(E$2&gt;0,E$14+V34*E$15,0)</f>
        <v>0</v>
      </c>
      <c r="BB34">
        <f>IF(F$2&gt;0,F$14+W34*F$15,0)</f>
        <v>0</v>
      </c>
      <c r="BC34">
        <f>IF(G$2&gt;0,G$14+X34*G$15,0)</f>
        <v>0</v>
      </c>
      <c r="BD34">
        <f>SUM(AY34:BC34)</f>
        <v>0</v>
      </c>
      <c r="BF34" s="29">
        <f t="shared" ref="BF34:BF74" si="2">PV(C$17,$A34,0,-(AQ34-AY34))</f>
        <v>0</v>
      </c>
      <c r="BG34" s="29">
        <f t="shared" ref="BG34:BG74" si="3">PV(D$17,$A34,0,-(AR34-AZ34))</f>
        <v>0</v>
      </c>
      <c r="BH34" s="29">
        <f t="shared" ref="BH34:BH74" si="4">PV(E$17,$A34,0,-(AS34-BA34))</f>
        <v>0</v>
      </c>
      <c r="BI34" s="29">
        <f t="shared" ref="BI34:BI74" si="5">PV(F$17,$A34,0,-(AT34-BB34))</f>
        <v>0</v>
      </c>
      <c r="BJ34" s="29">
        <f t="shared" ref="BJ34:BJ74" si="6">PV(G$17,$A34,0,-(AU34-BC34))</f>
        <v>0</v>
      </c>
      <c r="BK34" s="29">
        <f>SUM(BF34:BJ34)</f>
        <v>0</v>
      </c>
    </row>
    <row r="35" spans="1:63" x14ac:dyDescent="0.2">
      <c r="A35">
        <v>1</v>
      </c>
      <c r="C35" s="6">
        <f>Bt(C34,C$12,C$7,O34,J34,T34)</f>
        <v>50.890605343943413</v>
      </c>
      <c r="D35" s="6">
        <f>Bt(D34,D$12,D$7,P34,K34,U34)</f>
        <v>53.481120902980848</v>
      </c>
      <c r="E35" s="6">
        <f>Bt(E34,E$12,E$7,Q34,L34,V34)</f>
        <v>51.4443440669694</v>
      </c>
      <c r="F35" s="6">
        <f>Bt(F34,F$12,F$7,R34,M34,W34)</f>
        <v>77.196042525520738</v>
      </c>
      <c r="G35" s="6">
        <f>Bt(G34,G$12,G$7,S34,N34,X34)</f>
        <v>51.475622490232183</v>
      </c>
      <c r="J35" s="8">
        <f t="array" ref="J35:N35">$C$21:$G$21*C35:G35</f>
        <v>2.544530267197171</v>
      </c>
      <c r="K35" s="8">
        <v>2.6740560451490425</v>
      </c>
      <c r="L35" s="8">
        <v>2.5722172033484703</v>
      </c>
      <c r="M35" s="8">
        <v>3.8598021262760369</v>
      </c>
      <c r="N35" s="8">
        <v>2.5737811245116093</v>
      </c>
      <c r="O35" s="8">
        <f t="array" ref="O35">SUMPRODUCT($C$21:$G$21*TRANSPOSE(C$25:C$29)*$C35:$G35)</f>
        <v>1.3370280225745212</v>
      </c>
      <c r="P35" s="8">
        <f t="array" ref="P35">SUMPRODUCT($C$21:$G$21*TRANSPOSE(D$25:D$29)*$C35:$G35)</f>
        <v>3.8306388688714064</v>
      </c>
      <c r="Q35" s="8">
        <f t="array" ref="Q35">SUMPRODUCT($C$21:$G$21*TRANSPOSE(E$25:E$29)*$C35:$G35)</f>
        <v>3.2669290857125395</v>
      </c>
      <c r="R35" s="8">
        <f t="array" ref="R35">SUMPRODUCT($C$21:$G$21*TRANSPOSE(F$25:F$29)*$C35:$G35)</f>
        <v>3.8598897261858447</v>
      </c>
      <c r="S35" s="8">
        <f t="array" ref="S35">SUMPRODUCT($C$21:$G$21*TRANSPOSE(G$25:G$29)*$C35:$G35)</f>
        <v>1.9299010631380185</v>
      </c>
      <c r="T35" s="15">
        <f>cumcatch($C35:$G35,$C$2:$G$2,T$33)</f>
        <v>0</v>
      </c>
      <c r="U35" s="15">
        <f t="shared" si="0"/>
        <v>0</v>
      </c>
      <c r="V35" s="15">
        <f t="shared" si="0"/>
        <v>0</v>
      </c>
      <c r="W35" s="15">
        <f t="shared" si="0"/>
        <v>0</v>
      </c>
      <c r="X35" s="15">
        <f t="shared" si="0"/>
        <v>0</v>
      </c>
      <c r="Y35" s="15"/>
      <c r="Z35" s="15"/>
      <c r="AA35" s="20">
        <f t="shared" si="1"/>
        <v>2.6272590265693185E-2</v>
      </c>
      <c r="AB35" s="20">
        <f t="shared" si="1"/>
        <v>7.1626001927306282E-2</v>
      </c>
      <c r="AC35" s="20">
        <f t="shared" si="1"/>
        <v>6.3504145012709359E-2</v>
      </c>
      <c r="AD35" s="20">
        <f t="shared" si="1"/>
        <v>5.0001134772029006E-2</v>
      </c>
      <c r="AE35" s="20">
        <f t="shared" si="1"/>
        <v>3.7491553667063068E-2</v>
      </c>
      <c r="AF35">
        <v>0.1</v>
      </c>
      <c r="AH35">
        <f t="shared" ref="AH35:AH74" si="7">IF(C35&lt;C$7/10,1,0)</f>
        <v>0</v>
      </c>
      <c r="AI35">
        <f t="shared" ref="AI35:AI74" si="8">IF(D35&lt;D$7/10,1,0)</f>
        <v>0</v>
      </c>
      <c r="AJ35">
        <f t="shared" ref="AJ35:AJ74" si="9">IF(E35&lt;E$7/10,1,0)</f>
        <v>0</v>
      </c>
      <c r="AK35">
        <f t="shared" ref="AK35:AK74" si="10">IF(F35&lt;F$7/10,1,0)</f>
        <v>0</v>
      </c>
      <c r="AL35">
        <f t="shared" ref="AL35:AL74" si="11">IF(G35&lt;G$7/10,1,0)</f>
        <v>0</v>
      </c>
      <c r="AM35">
        <f t="shared" ref="AM35:AM74" si="12">SUM(AH35:AL35)</f>
        <v>0</v>
      </c>
      <c r="AN35">
        <f t="shared" ref="AN35:AN74" si="13">IF(SUM(AH35:AL35)=5,1,0)</f>
        <v>0</v>
      </c>
      <c r="AQ35" s="20">
        <f t="shared" ref="AQ35:AQ74" si="14">T35*C$16</f>
        <v>0</v>
      </c>
      <c r="AR35" s="20">
        <f t="shared" ref="AR35:AR74" si="15">U35*D$16</f>
        <v>0</v>
      </c>
      <c r="AS35" s="20">
        <f t="shared" ref="AS35:AS74" si="16">V35*E$16</f>
        <v>0</v>
      </c>
      <c r="AT35" s="20">
        <f t="shared" ref="AT35:AT74" si="17">W35*F$16</f>
        <v>0</v>
      </c>
      <c r="AU35" s="20">
        <f t="shared" ref="AU35:AU74" si="18">X35*G$16</f>
        <v>0</v>
      </c>
      <c r="AV35" s="6">
        <f t="shared" ref="AV35:AV74" si="19">SUM(AQ35:AU35)</f>
        <v>0</v>
      </c>
      <c r="AY35">
        <f t="shared" ref="AY35:AY74" si="20">IF(C$2&gt;0,C$14+T35*C$15,0)</f>
        <v>0</v>
      </c>
      <c r="AZ35">
        <f t="shared" ref="AZ35:AZ74" si="21">IF(D$2&gt;0,D$14+U35*D$15,0)</f>
        <v>0</v>
      </c>
      <c r="BA35">
        <f t="shared" ref="BA35:BA74" si="22">IF(E$2&gt;0,E$14+V35*E$15,0)</f>
        <v>0</v>
      </c>
      <c r="BB35">
        <f t="shared" ref="BB35:BB74" si="23">IF(F$2&gt;0,F$14+W35*F$15,0)</f>
        <v>0</v>
      </c>
      <c r="BC35">
        <f t="shared" ref="BC35:BC74" si="24">IF(G$2&gt;0,G$14+X35*G$15,0)</f>
        <v>0</v>
      </c>
      <c r="BD35">
        <f t="shared" ref="BD35:BD74" si="25">SUM(AY35:BC35)</f>
        <v>0</v>
      </c>
      <c r="BF35" s="29">
        <f t="shared" si="2"/>
        <v>0</v>
      </c>
      <c r="BG35" s="29">
        <f t="shared" si="3"/>
        <v>0</v>
      </c>
      <c r="BH35" s="29">
        <f t="shared" si="4"/>
        <v>0</v>
      </c>
      <c r="BI35" s="29">
        <f t="shared" si="5"/>
        <v>0</v>
      </c>
      <c r="BJ35" s="29">
        <f t="shared" si="6"/>
        <v>0</v>
      </c>
      <c r="BK35" s="29">
        <f t="shared" ref="BK35:BK74" si="26">SUM(BF35:BJ35)</f>
        <v>0</v>
      </c>
    </row>
    <row r="36" spans="1:63" x14ac:dyDescent="0.2">
      <c r="A36">
        <v>2</v>
      </c>
      <c r="C36" s="6">
        <f t="shared" ref="C36:C74" si="27">Bt(C35,C$12,C$7,O35,J35,T35)</f>
        <v>49.590301273066416</v>
      </c>
      <c r="D36" s="6">
        <f t="shared" ref="D36:D74" si="28">Bt(D35,D$12,D$7,P35,K35,U35)</f>
        <v>54.256503441137205</v>
      </c>
      <c r="E36" s="6">
        <f t="shared" ref="E36:E74" si="29">Bt(E35,E$12,E$7,Q35,L35,V35)</f>
        <v>51.689703144619074</v>
      </c>
      <c r="F36" s="6">
        <f t="shared" ref="F36:F74" si="30">Bt(F35,F$12,F$7,R35,M35,W35)</f>
        <v>78.320477121461295</v>
      </c>
      <c r="G36" s="6">
        <f t="shared" ref="G36:G74" si="31">Bt(G35,G$12,G$7,S35,N35,X35)</f>
        <v>50.676213750236137</v>
      </c>
      <c r="J36" s="8">
        <f t="array" ref="J36:N36">$C$21:$G$21*C36:G36</f>
        <v>2.479515063653321</v>
      </c>
      <c r="K36" s="8">
        <v>2.7128251720568604</v>
      </c>
      <c r="L36" s="8">
        <v>2.584485157230954</v>
      </c>
      <c r="M36" s="8">
        <v>3.9160238560730649</v>
      </c>
      <c r="N36" s="8">
        <v>2.5338106875118069</v>
      </c>
      <c r="O36" s="8">
        <f t="array" ref="O36">SUMPRODUCT($C$21:$G$21*TRANSPOSE(C$25:C$29)*$C36:$G36)</f>
        <v>1.3564125860284302</v>
      </c>
      <c r="P36" s="8">
        <f t="array" ref="P36">SUMPRODUCT($C$21:$G$21*TRANSPOSE(D$25:D$29)*$C36:$G36)</f>
        <v>3.7717576422687982</v>
      </c>
      <c r="Q36" s="8">
        <f t="array" ref="Q36">SUMPRODUCT($C$21:$G$21*TRANSPOSE(E$25:E$29)*$C36:$G36)</f>
        <v>3.3144245140649629</v>
      </c>
      <c r="R36" s="8">
        <f t="array" ref="R36">SUMPRODUCT($C$21:$G$21*TRANSPOSE(F$25:F$29)*$C36:$G36)</f>
        <v>3.8260532661272837</v>
      </c>
      <c r="S36" s="8">
        <f t="array" ref="S36">SUMPRODUCT($C$21:$G$21*TRANSPOSE(G$25:G$29)*$C36:$G36)</f>
        <v>1.9580119280365325</v>
      </c>
      <c r="T36" s="15">
        <f t="shared" ref="T36:X74" si="32">cumcatch($C36:$G36,$C$2:$G$2,T$33)</f>
        <v>0</v>
      </c>
      <c r="U36" s="15">
        <f t="shared" si="0"/>
        <v>0</v>
      </c>
      <c r="V36" s="15">
        <f t="shared" si="0"/>
        <v>0</v>
      </c>
      <c r="W36" s="15">
        <f t="shared" si="0"/>
        <v>0</v>
      </c>
      <c r="X36" s="15">
        <f t="shared" si="0"/>
        <v>0</v>
      </c>
      <c r="Y36" s="15"/>
      <c r="Z36" s="15"/>
      <c r="AA36" s="20">
        <f t="shared" ref="AA36:AA74" si="33">O36/C36</f>
        <v>2.7352376396332315E-2</v>
      </c>
      <c r="AB36" s="20">
        <f t="shared" ref="AB36:AB74" si="34">P36/D36</f>
        <v>6.9517152839765506E-2</v>
      </c>
      <c r="AC36" s="20">
        <f t="shared" ref="AC36:AC74" si="35">Q36/E36</f>
        <v>6.4121562176353814E-2</v>
      </c>
      <c r="AD36" s="20">
        <f t="shared" ref="AD36:AD74" si="36">R36/F36</f>
        <v>4.8851250742430331E-2</v>
      </c>
      <c r="AE36" s="20">
        <f t="shared" ref="AE36:AE74" si="37">S36/G36</f>
        <v>3.8637691791396089E-2</v>
      </c>
      <c r="AF36">
        <v>0.1</v>
      </c>
      <c r="AH36">
        <f t="shared" si="7"/>
        <v>0</v>
      </c>
      <c r="AI36">
        <f t="shared" si="8"/>
        <v>0</v>
      </c>
      <c r="AJ36">
        <f t="shared" si="9"/>
        <v>0</v>
      </c>
      <c r="AK36">
        <f t="shared" si="10"/>
        <v>0</v>
      </c>
      <c r="AL36">
        <f t="shared" si="11"/>
        <v>0</v>
      </c>
      <c r="AM36">
        <f t="shared" si="12"/>
        <v>0</v>
      </c>
      <c r="AN36">
        <f t="shared" si="13"/>
        <v>0</v>
      </c>
      <c r="AQ36" s="20">
        <f t="shared" si="14"/>
        <v>0</v>
      </c>
      <c r="AR36" s="20">
        <f t="shared" si="15"/>
        <v>0</v>
      </c>
      <c r="AS36" s="20">
        <f t="shared" si="16"/>
        <v>0</v>
      </c>
      <c r="AT36" s="20">
        <f t="shared" si="17"/>
        <v>0</v>
      </c>
      <c r="AU36" s="20">
        <f t="shared" si="18"/>
        <v>0</v>
      </c>
      <c r="AV36" s="6">
        <f t="shared" si="19"/>
        <v>0</v>
      </c>
      <c r="AY36">
        <f t="shared" si="20"/>
        <v>0</v>
      </c>
      <c r="AZ36">
        <f t="shared" si="21"/>
        <v>0</v>
      </c>
      <c r="BA36">
        <f t="shared" si="22"/>
        <v>0</v>
      </c>
      <c r="BB36">
        <f t="shared" si="23"/>
        <v>0</v>
      </c>
      <c r="BC36">
        <f t="shared" si="24"/>
        <v>0</v>
      </c>
      <c r="BD36">
        <f t="shared" si="25"/>
        <v>0</v>
      </c>
      <c r="BF36" s="29">
        <f t="shared" si="2"/>
        <v>0</v>
      </c>
      <c r="BG36" s="29">
        <f t="shared" si="3"/>
        <v>0</v>
      </c>
      <c r="BH36" s="29">
        <f t="shared" si="4"/>
        <v>0</v>
      </c>
      <c r="BI36" s="29">
        <f t="shared" si="5"/>
        <v>0</v>
      </c>
      <c r="BJ36" s="29">
        <f t="shared" si="6"/>
        <v>0</v>
      </c>
      <c r="BK36" s="29">
        <f t="shared" si="26"/>
        <v>0</v>
      </c>
    </row>
    <row r="37" spans="1:63" x14ac:dyDescent="0.2">
      <c r="A37">
        <v>3</v>
      </c>
      <c r="C37" s="6">
        <f t="shared" si="27"/>
        <v>48.508798952517651</v>
      </c>
      <c r="D37" s="6">
        <f t="shared" si="28"/>
        <v>54.842569571842361</v>
      </c>
      <c r="E37" s="6">
        <f t="shared" si="29"/>
        <v>51.891448321979425</v>
      </c>
      <c r="F37" s="6">
        <f t="shared" si="30"/>
        <v>79.271053121630501</v>
      </c>
      <c r="G37" s="6">
        <f t="shared" si="31"/>
        <v>50.0302497909815</v>
      </c>
      <c r="J37" s="8">
        <f t="array" ref="J37:N37">$C$21:$G$21*C37:G37</f>
        <v>2.4254399476258826</v>
      </c>
      <c r="K37" s="8">
        <v>2.7421284785921181</v>
      </c>
      <c r="L37" s="8">
        <v>2.5945724160989716</v>
      </c>
      <c r="M37" s="8">
        <v>3.9635526560815251</v>
      </c>
      <c r="N37" s="8">
        <v>2.501512489549075</v>
      </c>
      <c r="O37" s="8">
        <f t="array" ref="O37">SUMPRODUCT($C$21:$G$21*TRANSPOSE(C$25:C$29)*$C37:$G37)</f>
        <v>1.371064239296059</v>
      </c>
      <c r="P37" s="8">
        <f t="array" ref="P37">SUMPRODUCT($C$21:$G$21*TRANSPOSE(D$25:D$29)*$C37:$G37)</f>
        <v>3.7227261556753684</v>
      </c>
      <c r="Q37" s="8">
        <f t="array" ref="Q37">SUMPRODUCT($C$21:$G$21*TRANSPOSE(E$25:E$29)*$C37:$G37)</f>
        <v>3.3528405673368216</v>
      </c>
      <c r="R37" s="8">
        <f t="array" ref="R37">SUMPRODUCT($C$21:$G$21*TRANSPOSE(F$25:F$29)*$C37:$G37)</f>
        <v>3.7987986975985608</v>
      </c>
      <c r="S37" s="8">
        <f t="array" ref="S37">SUMPRODUCT($C$21:$G$21*TRANSPOSE(G$25:G$29)*$C37:$G37)</f>
        <v>1.9817763280407625</v>
      </c>
      <c r="T37" s="15">
        <f t="shared" si="32"/>
        <v>0</v>
      </c>
      <c r="U37" s="15">
        <f t="shared" si="0"/>
        <v>0</v>
      </c>
      <c r="V37" s="15">
        <f t="shared" si="0"/>
        <v>0</v>
      </c>
      <c r="W37" s="15">
        <f t="shared" si="0"/>
        <v>0</v>
      </c>
      <c r="X37" s="15">
        <f t="shared" si="0"/>
        <v>0</v>
      </c>
      <c r="Y37" s="15"/>
      <c r="Z37" s="15"/>
      <c r="AA37" s="20">
        <f t="shared" si="33"/>
        <v>2.8264238012532767E-2</v>
      </c>
      <c r="AB37" s="20">
        <f t="shared" si="34"/>
        <v>6.7880228529385231E-2</v>
      </c>
      <c r="AC37" s="20">
        <f t="shared" si="35"/>
        <v>6.461258407229066E-2</v>
      </c>
      <c r="AD37" s="20">
        <f t="shared" si="36"/>
        <v>4.7921637823706315E-2</v>
      </c>
      <c r="AE37" s="20">
        <f t="shared" si="37"/>
        <v>3.9611561731558644E-2</v>
      </c>
      <c r="AF37">
        <v>0.1</v>
      </c>
      <c r="AH37">
        <f t="shared" si="7"/>
        <v>0</v>
      </c>
      <c r="AI37">
        <f t="shared" si="8"/>
        <v>0</v>
      </c>
      <c r="AJ37">
        <f t="shared" si="9"/>
        <v>0</v>
      </c>
      <c r="AK37">
        <f t="shared" si="10"/>
        <v>0</v>
      </c>
      <c r="AL37">
        <f t="shared" si="11"/>
        <v>0</v>
      </c>
      <c r="AM37">
        <f t="shared" si="12"/>
        <v>0</v>
      </c>
      <c r="AN37">
        <f t="shared" si="13"/>
        <v>0</v>
      </c>
      <c r="AQ37" s="20">
        <f t="shared" si="14"/>
        <v>0</v>
      </c>
      <c r="AR37" s="20">
        <f t="shared" si="15"/>
        <v>0</v>
      </c>
      <c r="AS37" s="20">
        <f t="shared" si="16"/>
        <v>0</v>
      </c>
      <c r="AT37" s="20">
        <f t="shared" si="17"/>
        <v>0</v>
      </c>
      <c r="AU37" s="20">
        <f t="shared" si="18"/>
        <v>0</v>
      </c>
      <c r="AV37" s="6">
        <f t="shared" si="19"/>
        <v>0</v>
      </c>
      <c r="AY37">
        <f t="shared" si="20"/>
        <v>0</v>
      </c>
      <c r="AZ37">
        <f t="shared" si="21"/>
        <v>0</v>
      </c>
      <c r="BA37">
        <f t="shared" si="22"/>
        <v>0</v>
      </c>
      <c r="BB37">
        <f t="shared" si="23"/>
        <v>0</v>
      </c>
      <c r="BC37">
        <f t="shared" si="24"/>
        <v>0</v>
      </c>
      <c r="BD37">
        <f t="shared" si="25"/>
        <v>0</v>
      </c>
      <c r="BF37" s="29">
        <f t="shared" si="2"/>
        <v>0</v>
      </c>
      <c r="BG37" s="29">
        <f t="shared" si="3"/>
        <v>0</v>
      </c>
      <c r="BH37" s="29">
        <f t="shared" si="4"/>
        <v>0</v>
      </c>
      <c r="BI37" s="29">
        <f t="shared" si="5"/>
        <v>0</v>
      </c>
      <c r="BJ37" s="29">
        <f t="shared" si="6"/>
        <v>0</v>
      </c>
      <c r="BK37" s="29">
        <f t="shared" si="26"/>
        <v>0</v>
      </c>
    </row>
    <row r="38" spans="1:63" x14ac:dyDescent="0.2">
      <c r="A38">
        <v>4</v>
      </c>
      <c r="C38" s="6">
        <f t="shared" si="27"/>
        <v>47.60253527312473</v>
      </c>
      <c r="D38" s="6">
        <f t="shared" si="28"/>
        <v>55.279382187215582</v>
      </c>
      <c r="E38" s="6">
        <f t="shared" si="29"/>
        <v>52.056149903424249</v>
      </c>
      <c r="F38" s="6">
        <f t="shared" si="30"/>
        <v>80.073758737721903</v>
      </c>
      <c r="G38" s="6">
        <f t="shared" si="31"/>
        <v>49.507414864354885</v>
      </c>
      <c r="J38" s="8">
        <f t="array" ref="J38:N38">$C$21:$G$21*C38:G38</f>
        <v>2.3801267636562367</v>
      </c>
      <c r="K38" s="8">
        <v>2.7639691093607794</v>
      </c>
      <c r="L38" s="8">
        <v>2.6028074951712128</v>
      </c>
      <c r="M38" s="8">
        <v>4.0036879368860951</v>
      </c>
      <c r="N38" s="8">
        <v>2.4753707432177445</v>
      </c>
      <c r="O38" s="8">
        <f t="array" ref="O38">SUMPRODUCT($C$21:$G$21*TRANSPOSE(C$25:C$29)*$C38:$G38)</f>
        <v>1.3819845546803897</v>
      </c>
      <c r="P38" s="8">
        <f t="array" ref="P38">SUMPRODUCT($C$21:$G$21*TRANSPOSE(D$25:D$29)*$C38:$G38)</f>
        <v>3.6815305112418431</v>
      </c>
      <c r="Q38" s="8">
        <f t="array" ref="Q38">SUMPRODUCT($C$21:$G$21*TRANSPOSE(E$25:E$29)*$C38:$G38)</f>
        <v>3.3838285231234373</v>
      </c>
      <c r="R38" s="8">
        <f t="array" ref="R38">SUMPRODUCT($C$21:$G$21*TRANSPOSE(F$25:F$29)*$C38:$G38)</f>
        <v>3.7767744908033509</v>
      </c>
      <c r="S38" s="8">
        <f t="array" ref="S38">SUMPRODUCT($C$21:$G$21*TRANSPOSE(G$25:G$29)*$C38:$G38)</f>
        <v>2.0018439684430476</v>
      </c>
      <c r="T38" s="15">
        <f t="shared" si="32"/>
        <v>0</v>
      </c>
      <c r="U38" s="15">
        <f t="shared" si="0"/>
        <v>0</v>
      </c>
      <c r="V38" s="15">
        <f t="shared" si="0"/>
        <v>0</v>
      </c>
      <c r="W38" s="15">
        <f t="shared" si="0"/>
        <v>0</v>
      </c>
      <c r="X38" s="15">
        <f t="shared" si="0"/>
        <v>0</v>
      </c>
      <c r="Y38" s="15"/>
      <c r="Z38" s="15"/>
      <c r="AA38" s="20">
        <f t="shared" si="33"/>
        <v>2.9031742674021518E-2</v>
      </c>
      <c r="AB38" s="20">
        <f t="shared" si="34"/>
        <v>6.6598618971057663E-2</v>
      </c>
      <c r="AC38" s="20">
        <f t="shared" si="35"/>
        <v>6.5003434356962486E-2</v>
      </c>
      <c r="AD38" s="20">
        <f t="shared" si="36"/>
        <v>4.7166194647787305E-2</v>
      </c>
      <c r="AE38" s="20">
        <f t="shared" si="37"/>
        <v>4.0435235286025127E-2</v>
      </c>
      <c r="AF38">
        <v>0.1</v>
      </c>
      <c r="AH38">
        <f t="shared" si="7"/>
        <v>0</v>
      </c>
      <c r="AI38">
        <f t="shared" si="8"/>
        <v>0</v>
      </c>
      <c r="AJ38">
        <f t="shared" si="9"/>
        <v>0</v>
      </c>
      <c r="AK38">
        <f t="shared" si="10"/>
        <v>0</v>
      </c>
      <c r="AL38">
        <f t="shared" si="11"/>
        <v>0</v>
      </c>
      <c r="AM38">
        <f t="shared" si="12"/>
        <v>0</v>
      </c>
      <c r="AN38">
        <f t="shared" si="13"/>
        <v>0</v>
      </c>
      <c r="AQ38" s="20">
        <f t="shared" si="14"/>
        <v>0</v>
      </c>
      <c r="AR38" s="20">
        <f t="shared" si="15"/>
        <v>0</v>
      </c>
      <c r="AS38" s="20">
        <f t="shared" si="16"/>
        <v>0</v>
      </c>
      <c r="AT38" s="20">
        <f t="shared" si="17"/>
        <v>0</v>
      </c>
      <c r="AU38" s="20">
        <f t="shared" si="18"/>
        <v>0</v>
      </c>
      <c r="AV38" s="6">
        <f t="shared" si="19"/>
        <v>0</v>
      </c>
      <c r="AY38">
        <f t="shared" si="20"/>
        <v>0</v>
      </c>
      <c r="AZ38">
        <f t="shared" si="21"/>
        <v>0</v>
      </c>
      <c r="BA38">
        <f t="shared" si="22"/>
        <v>0</v>
      </c>
      <c r="BB38">
        <f t="shared" si="23"/>
        <v>0</v>
      </c>
      <c r="BC38">
        <f t="shared" si="24"/>
        <v>0</v>
      </c>
      <c r="BD38">
        <f t="shared" si="25"/>
        <v>0</v>
      </c>
      <c r="BF38" s="29">
        <f t="shared" si="2"/>
        <v>0</v>
      </c>
      <c r="BG38" s="29">
        <f t="shared" si="3"/>
        <v>0</v>
      </c>
      <c r="BH38" s="29">
        <f t="shared" si="4"/>
        <v>0</v>
      </c>
      <c r="BI38" s="29">
        <f t="shared" si="5"/>
        <v>0</v>
      </c>
      <c r="BJ38" s="29">
        <f t="shared" si="6"/>
        <v>0</v>
      </c>
      <c r="BK38" s="29">
        <f t="shared" si="26"/>
        <v>0</v>
      </c>
    </row>
    <row r="39" spans="1:63" x14ac:dyDescent="0.2">
      <c r="A39">
        <v>5</v>
      </c>
      <c r="C39" s="6">
        <f t="shared" si="27"/>
        <v>46.838070037568855</v>
      </c>
      <c r="D39" s="6">
        <f t="shared" si="28"/>
        <v>55.599385826267742</v>
      </c>
      <c r="E39" s="6">
        <f t="shared" si="29"/>
        <v>52.189870377238421</v>
      </c>
      <c r="F39" s="6">
        <f t="shared" si="30"/>
        <v>80.750986255133483</v>
      </c>
      <c r="G39" s="6">
        <f t="shared" si="31"/>
        <v>49.083820802308004</v>
      </c>
      <c r="J39" s="8">
        <f t="array" ref="J39:N39">$C$21:$G$21*C39:G39</f>
        <v>2.3419035018784427</v>
      </c>
      <c r="K39" s="8">
        <v>2.7799692913133871</v>
      </c>
      <c r="L39" s="8">
        <v>2.609493518861921</v>
      </c>
      <c r="M39" s="8">
        <v>4.0375493127566742</v>
      </c>
      <c r="N39" s="8">
        <v>2.4541910401154006</v>
      </c>
      <c r="O39" s="8">
        <f t="array" ref="O39">SUMPRODUCT($C$21:$G$21*TRANSPOSE(C$25:C$29)*$C39:$G39)</f>
        <v>1.3899846456566936</v>
      </c>
      <c r="P39" s="8">
        <f t="array" ref="P39">SUMPRODUCT($C$21:$G$21*TRANSPOSE(D$25:D$29)*$C39:$G39)</f>
        <v>3.6466502613094032</v>
      </c>
      <c r="Q39" s="8">
        <f t="array" ref="Q39">SUMPRODUCT($C$21:$G$21*TRANSPOSE(E$25:E$29)*$C39:$G39)</f>
        <v>3.4087593020350306</v>
      </c>
      <c r="R39" s="8">
        <f t="array" ref="R39">SUMPRODUCT($C$21:$G$21*TRANSPOSE(F$25:F$29)*$C39:$G39)</f>
        <v>3.7589377995463611</v>
      </c>
      <c r="S39" s="8">
        <f t="array" ref="S39">SUMPRODUCT($C$21:$G$21*TRANSPOSE(G$25:G$29)*$C39:$G39)</f>
        <v>2.0187746563783371</v>
      </c>
      <c r="T39" s="15">
        <f t="shared" si="32"/>
        <v>0</v>
      </c>
      <c r="U39" s="15">
        <f t="shared" si="0"/>
        <v>0</v>
      </c>
      <c r="V39" s="15">
        <f t="shared" si="0"/>
        <v>0</v>
      </c>
      <c r="W39" s="15">
        <f t="shared" si="0"/>
        <v>0</v>
      </c>
      <c r="X39" s="15">
        <f t="shared" si="0"/>
        <v>0</v>
      </c>
      <c r="Y39" s="15"/>
      <c r="Z39" s="15"/>
      <c r="AA39" s="20">
        <f t="shared" si="33"/>
        <v>2.9676385994166405E-2</v>
      </c>
      <c r="AB39" s="20">
        <f t="shared" si="34"/>
        <v>6.5587959419266748E-2</v>
      </c>
      <c r="AC39" s="20">
        <f t="shared" si="35"/>
        <v>6.5314576897698012E-2</v>
      </c>
      <c r="AD39" s="20">
        <f t="shared" si="36"/>
        <v>4.6549744763116116E-2</v>
      </c>
      <c r="AE39" s="20">
        <f t="shared" si="37"/>
        <v>4.1129126123030157E-2</v>
      </c>
      <c r="AF39">
        <v>0.1</v>
      </c>
      <c r="AH39">
        <f t="shared" si="7"/>
        <v>0</v>
      </c>
      <c r="AI39">
        <f t="shared" si="8"/>
        <v>0</v>
      </c>
      <c r="AJ39">
        <f t="shared" si="9"/>
        <v>0</v>
      </c>
      <c r="AK39">
        <f t="shared" si="10"/>
        <v>0</v>
      </c>
      <c r="AL39">
        <f t="shared" si="11"/>
        <v>0</v>
      </c>
      <c r="AM39">
        <f t="shared" si="12"/>
        <v>0</v>
      </c>
      <c r="AN39">
        <f t="shared" si="13"/>
        <v>0</v>
      </c>
      <c r="AQ39" s="20">
        <f t="shared" si="14"/>
        <v>0</v>
      </c>
      <c r="AR39" s="20">
        <f t="shared" si="15"/>
        <v>0</v>
      </c>
      <c r="AS39" s="20">
        <f t="shared" si="16"/>
        <v>0</v>
      </c>
      <c r="AT39" s="20">
        <f t="shared" si="17"/>
        <v>0</v>
      </c>
      <c r="AU39" s="20">
        <f t="shared" si="18"/>
        <v>0</v>
      </c>
      <c r="AV39" s="6">
        <f t="shared" si="19"/>
        <v>0</v>
      </c>
      <c r="AY39">
        <f t="shared" si="20"/>
        <v>0</v>
      </c>
      <c r="AZ39">
        <f t="shared" si="21"/>
        <v>0</v>
      </c>
      <c r="BA39">
        <f t="shared" si="22"/>
        <v>0</v>
      </c>
      <c r="BB39">
        <f t="shared" si="23"/>
        <v>0</v>
      </c>
      <c r="BC39">
        <f t="shared" si="24"/>
        <v>0</v>
      </c>
      <c r="BD39">
        <f t="shared" si="25"/>
        <v>0</v>
      </c>
      <c r="BF39" s="29">
        <f t="shared" si="2"/>
        <v>0</v>
      </c>
      <c r="BG39" s="29">
        <f t="shared" si="3"/>
        <v>0</v>
      </c>
      <c r="BH39" s="29">
        <f t="shared" si="4"/>
        <v>0</v>
      </c>
      <c r="BI39" s="29">
        <f t="shared" si="5"/>
        <v>0</v>
      </c>
      <c r="BJ39" s="29">
        <f t="shared" si="6"/>
        <v>0</v>
      </c>
      <c r="BK39" s="29">
        <f t="shared" si="26"/>
        <v>0</v>
      </c>
    </row>
    <row r="40" spans="1:63" x14ac:dyDescent="0.2">
      <c r="A40">
        <v>6</v>
      </c>
      <c r="C40" s="6">
        <f t="shared" si="27"/>
        <v>46.1893900354914</v>
      </c>
      <c r="D40" s="6">
        <f t="shared" si="28"/>
        <v>55.828619920218706</v>
      </c>
      <c r="E40" s="6">
        <f t="shared" si="29"/>
        <v>52.297967897711111</v>
      </c>
      <c r="F40" s="6">
        <f t="shared" si="30"/>
        <v>81.321954906630694</v>
      </c>
      <c r="G40" s="6">
        <f t="shared" si="31"/>
        <v>48.740481680815321</v>
      </c>
      <c r="J40" s="8">
        <f t="array" ref="J40:N40">$C$21:$G$21*C40:G40</f>
        <v>2.3094695017745699</v>
      </c>
      <c r="K40" s="8">
        <v>2.7914309960109356</v>
      </c>
      <c r="L40" s="8">
        <v>2.6148983948855555</v>
      </c>
      <c r="M40" s="8">
        <v>4.0660977453315352</v>
      </c>
      <c r="N40" s="8">
        <v>2.4370240840407664</v>
      </c>
      <c r="O40" s="8">
        <f t="array" ref="O40">SUMPRODUCT($C$21:$G$21*TRANSPOSE(C$25:C$29)*$C40:$G40)</f>
        <v>1.3957154980054678</v>
      </c>
      <c r="P40" s="8">
        <f t="array" ref="P40">SUMPRODUCT($C$21:$G$21*TRANSPOSE(D$25:D$29)*$C40:$G40)</f>
        <v>3.6169186992173477</v>
      </c>
      <c r="Q40" s="8">
        <f t="array" ref="Q40">SUMPRODUCT($C$21:$G$21*TRANSPOSE(E$25:E$29)*$C40:$G40)</f>
        <v>3.4287643706712352</v>
      </c>
      <c r="R40" s="8">
        <f t="array" ref="R40">SUMPRODUCT($C$21:$G$21*TRANSPOSE(F$25:F$29)*$C40:$G40)</f>
        <v>3.7444732814835442</v>
      </c>
      <c r="S40" s="8">
        <f t="array" ref="S40">SUMPRODUCT($C$21:$G$21*TRANSPOSE(G$25:G$29)*$C40:$G40)</f>
        <v>2.0330488726657676</v>
      </c>
      <c r="T40" s="15">
        <f t="shared" si="32"/>
        <v>0</v>
      </c>
      <c r="U40" s="15">
        <f t="shared" si="0"/>
        <v>0</v>
      </c>
      <c r="V40" s="15">
        <f t="shared" si="0"/>
        <v>0</v>
      </c>
      <c r="W40" s="15">
        <f t="shared" si="0"/>
        <v>0</v>
      </c>
      <c r="X40" s="15">
        <f t="shared" si="0"/>
        <v>0</v>
      </c>
      <c r="Y40" s="15"/>
      <c r="Z40" s="15"/>
      <c r="AA40" s="20">
        <f t="shared" si="33"/>
        <v>3.0217231639842308E-2</v>
      </c>
      <c r="AB40" s="20">
        <f t="shared" si="34"/>
        <v>6.4786102618801369E-2</v>
      </c>
      <c r="AC40" s="20">
        <f t="shared" si="35"/>
        <v>6.5562095593800301E-2</v>
      </c>
      <c r="AD40" s="20">
        <f t="shared" si="36"/>
        <v>4.6045047561666934E-2</v>
      </c>
      <c r="AE40" s="20">
        <f t="shared" si="37"/>
        <v>4.1711710729071302E-2</v>
      </c>
      <c r="AF40">
        <v>0.1</v>
      </c>
      <c r="AH40">
        <f t="shared" si="7"/>
        <v>0</v>
      </c>
      <c r="AI40">
        <f t="shared" si="8"/>
        <v>0</v>
      </c>
      <c r="AJ40">
        <f t="shared" si="9"/>
        <v>0</v>
      </c>
      <c r="AK40">
        <f t="shared" si="10"/>
        <v>0</v>
      </c>
      <c r="AL40">
        <f t="shared" si="11"/>
        <v>0</v>
      </c>
      <c r="AM40">
        <f t="shared" si="12"/>
        <v>0</v>
      </c>
      <c r="AN40">
        <f t="shared" si="13"/>
        <v>0</v>
      </c>
      <c r="AQ40" s="20">
        <f t="shared" si="14"/>
        <v>0</v>
      </c>
      <c r="AR40" s="20">
        <f t="shared" si="15"/>
        <v>0</v>
      </c>
      <c r="AS40" s="20">
        <f t="shared" si="16"/>
        <v>0</v>
      </c>
      <c r="AT40" s="20">
        <f t="shared" si="17"/>
        <v>0</v>
      </c>
      <c r="AU40" s="20">
        <f t="shared" si="18"/>
        <v>0</v>
      </c>
      <c r="AV40" s="6">
        <f t="shared" si="19"/>
        <v>0</v>
      </c>
      <c r="AY40">
        <f t="shared" si="20"/>
        <v>0</v>
      </c>
      <c r="AZ40">
        <f t="shared" si="21"/>
        <v>0</v>
      </c>
      <c r="BA40">
        <f t="shared" si="22"/>
        <v>0</v>
      </c>
      <c r="BB40">
        <f t="shared" si="23"/>
        <v>0</v>
      </c>
      <c r="BC40">
        <f t="shared" si="24"/>
        <v>0</v>
      </c>
      <c r="BD40">
        <f t="shared" si="25"/>
        <v>0</v>
      </c>
      <c r="BF40" s="29">
        <f t="shared" si="2"/>
        <v>0</v>
      </c>
      <c r="BG40" s="29">
        <f t="shared" si="3"/>
        <v>0</v>
      </c>
      <c r="BH40" s="29">
        <f t="shared" si="4"/>
        <v>0</v>
      </c>
      <c r="BI40" s="29">
        <f t="shared" si="5"/>
        <v>0</v>
      </c>
      <c r="BJ40" s="29">
        <f t="shared" si="6"/>
        <v>0</v>
      </c>
      <c r="BK40" s="29">
        <f t="shared" si="26"/>
        <v>0</v>
      </c>
    </row>
    <row r="41" spans="1:63" x14ac:dyDescent="0.2">
      <c r="A41">
        <v>7</v>
      </c>
      <c r="C41" s="6">
        <f t="shared" si="27"/>
        <v>45.636024042919885</v>
      </c>
      <c r="D41" s="6">
        <f t="shared" si="28"/>
        <v>55.987828450833796</v>
      </c>
      <c r="E41" s="6">
        <f t="shared" si="29"/>
        <v>52.385045565179226</v>
      </c>
      <c r="F41" s="6">
        <f t="shared" si="30"/>
        <v>81.803099855953917</v>
      </c>
      <c r="G41" s="6">
        <f t="shared" si="31"/>
        <v>48.462204338320284</v>
      </c>
      <c r="J41" s="8">
        <f t="array" ref="J41:N41">$C$21:$G$21*C41:G41</f>
        <v>2.2818012021459944</v>
      </c>
      <c r="K41" s="8">
        <v>2.79939142254169</v>
      </c>
      <c r="L41" s="8">
        <v>2.6192522782589616</v>
      </c>
      <c r="M41" s="8">
        <v>4.0901549927976957</v>
      </c>
      <c r="N41" s="8">
        <v>2.4231102169160144</v>
      </c>
      <c r="O41" s="8">
        <f t="array" ref="O41">SUMPRODUCT($C$21:$G$21*TRANSPOSE(C$25:C$29)*$C41:$G41)</f>
        <v>1.399695711270845</v>
      </c>
      <c r="P41" s="8">
        <f t="array" ref="P41">SUMPRODUCT($C$21:$G$21*TRANSPOSE(D$25:D$29)*$C41:$G41)</f>
        <v>3.5914273412754749</v>
      </c>
      <c r="Q41" s="8">
        <f t="array" ref="Q41">SUMPRODUCT($C$21:$G$21*TRANSPOSE(E$25:E$29)*$C41:$G41)</f>
        <v>3.4447732076696926</v>
      </c>
      <c r="R41" s="8">
        <f t="array" ref="R41">SUMPRODUCT($C$21:$G$21*TRANSPOSE(F$25:F$29)*$C41:$G41)</f>
        <v>3.7327363560454954</v>
      </c>
      <c r="S41" s="8">
        <f t="array" ref="S41">SUMPRODUCT($C$21:$G$21*TRANSPOSE(G$25:G$29)*$C41:$G41)</f>
        <v>2.0450774963988478</v>
      </c>
      <c r="T41" s="15">
        <f t="shared" si="32"/>
        <v>0</v>
      </c>
      <c r="U41" s="15">
        <f t="shared" si="0"/>
        <v>0</v>
      </c>
      <c r="V41" s="15">
        <f t="shared" si="0"/>
        <v>0</v>
      </c>
      <c r="W41" s="15">
        <f t="shared" si="0"/>
        <v>0</v>
      </c>
      <c r="X41" s="15">
        <f t="shared" si="0"/>
        <v>0</v>
      </c>
      <c r="Y41" s="15"/>
      <c r="Z41" s="15"/>
      <c r="AA41" s="20">
        <f t="shared" si="33"/>
        <v>3.0670851386055357E-2</v>
      </c>
      <c r="AB41" s="20">
        <f t="shared" si="34"/>
        <v>6.4146573293681466E-2</v>
      </c>
      <c r="AC41" s="20">
        <f t="shared" si="35"/>
        <v>6.5758713589045004E-2</v>
      </c>
      <c r="AD41" s="20">
        <f t="shared" si="36"/>
        <v>4.5630744588144277E-2</v>
      </c>
      <c r="AE41" s="20">
        <f t="shared" si="37"/>
        <v>4.2199431996983137E-2</v>
      </c>
      <c r="AF41">
        <v>0.1</v>
      </c>
      <c r="AH41">
        <f t="shared" si="7"/>
        <v>0</v>
      </c>
      <c r="AI41">
        <f t="shared" si="8"/>
        <v>0</v>
      </c>
      <c r="AJ41">
        <f t="shared" si="9"/>
        <v>0</v>
      </c>
      <c r="AK41">
        <f t="shared" si="10"/>
        <v>0</v>
      </c>
      <c r="AL41">
        <f t="shared" si="11"/>
        <v>0</v>
      </c>
      <c r="AM41">
        <f t="shared" si="12"/>
        <v>0</v>
      </c>
      <c r="AN41">
        <f t="shared" si="13"/>
        <v>0</v>
      </c>
      <c r="AQ41" s="20">
        <f t="shared" si="14"/>
        <v>0</v>
      </c>
      <c r="AR41" s="20">
        <f t="shared" si="15"/>
        <v>0</v>
      </c>
      <c r="AS41" s="20">
        <f t="shared" si="16"/>
        <v>0</v>
      </c>
      <c r="AT41" s="20">
        <f t="shared" si="17"/>
        <v>0</v>
      </c>
      <c r="AU41" s="20">
        <f t="shared" si="18"/>
        <v>0</v>
      </c>
      <c r="AV41" s="6">
        <f t="shared" si="19"/>
        <v>0</v>
      </c>
      <c r="AY41">
        <f t="shared" si="20"/>
        <v>0</v>
      </c>
      <c r="AZ41">
        <f t="shared" si="21"/>
        <v>0</v>
      </c>
      <c r="BA41">
        <f t="shared" si="22"/>
        <v>0</v>
      </c>
      <c r="BB41">
        <f t="shared" si="23"/>
        <v>0</v>
      </c>
      <c r="BC41">
        <f t="shared" si="24"/>
        <v>0</v>
      </c>
      <c r="BD41">
        <f t="shared" si="25"/>
        <v>0</v>
      </c>
      <c r="BF41" s="29">
        <f t="shared" si="2"/>
        <v>0</v>
      </c>
      <c r="BG41" s="29">
        <f t="shared" si="3"/>
        <v>0</v>
      </c>
      <c r="BH41" s="29">
        <f t="shared" si="4"/>
        <v>0</v>
      </c>
      <c r="BI41" s="29">
        <f t="shared" si="5"/>
        <v>0</v>
      </c>
      <c r="BJ41" s="29">
        <f t="shared" si="6"/>
        <v>0</v>
      </c>
      <c r="BK41" s="29">
        <f t="shared" si="26"/>
        <v>0</v>
      </c>
    </row>
    <row r="42" spans="1:63" x14ac:dyDescent="0.2">
      <c r="A42">
        <v>8</v>
      </c>
      <c r="C42" s="6">
        <f t="shared" si="27"/>
        <v>45.161696521297387</v>
      </c>
      <c r="D42" s="6">
        <f t="shared" si="28"/>
        <v>56.093433854097171</v>
      </c>
      <c r="E42" s="6">
        <f t="shared" si="29"/>
        <v>52.454981773675293</v>
      </c>
      <c r="F42" s="6">
        <f t="shared" si="30"/>
        <v>82.20842822208904</v>
      </c>
      <c r="G42" s="6">
        <f t="shared" si="31"/>
        <v>48.236764896668831</v>
      </c>
      <c r="J42" s="8">
        <f t="array" ref="J42:N42">$C$21:$G$21*C42:G42</f>
        <v>2.2580848260648696</v>
      </c>
      <c r="K42" s="8">
        <v>2.8046716927048587</v>
      </c>
      <c r="L42" s="8">
        <v>2.622749088683765</v>
      </c>
      <c r="M42" s="8">
        <v>4.1104214111044524</v>
      </c>
      <c r="N42" s="8">
        <v>2.4118382448334419</v>
      </c>
      <c r="O42" s="8">
        <f t="array" ref="O42">SUMPRODUCT($C$21:$G$21*TRANSPOSE(C$25:C$29)*$C42:$G42)</f>
        <v>1.4023358463524294</v>
      </c>
      <c r="P42" s="8">
        <f t="array" ref="P42">SUMPRODUCT($C$21:$G$21*TRANSPOSE(D$25:D$29)*$C42:$G42)</f>
        <v>3.5694593704067521</v>
      </c>
      <c r="Q42" s="8">
        <f t="array" ref="Q42">SUMPRODUCT($C$21:$G$21*TRANSPOSE(E$25:E$29)*$C42:$G42)</f>
        <v>3.4575465519046555</v>
      </c>
      <c r="R42" s="8">
        <f t="array" ref="R42">SUMPRODUCT($C$21:$G$21*TRANSPOSE(F$25:F$29)*$C42:$G42)</f>
        <v>3.7232127891753244</v>
      </c>
      <c r="S42" s="8">
        <f t="array" ref="S42">SUMPRODUCT($C$21:$G$21*TRANSPOSE(G$25:G$29)*$C42:$G42)</f>
        <v>2.0552107055522262</v>
      </c>
      <c r="T42" s="15">
        <f t="shared" si="32"/>
        <v>0</v>
      </c>
      <c r="U42" s="15">
        <f t="shared" si="0"/>
        <v>0</v>
      </c>
      <c r="V42" s="15">
        <f t="shared" si="0"/>
        <v>0</v>
      </c>
      <c r="W42" s="15">
        <f t="shared" si="0"/>
        <v>0</v>
      </c>
      <c r="X42" s="15">
        <f t="shared" si="0"/>
        <v>0</v>
      </c>
      <c r="Y42" s="15"/>
      <c r="Z42" s="15"/>
      <c r="AA42" s="20">
        <f t="shared" si="33"/>
        <v>3.1051443022985525E-2</v>
      </c>
      <c r="AB42" s="20">
        <f t="shared" si="34"/>
        <v>6.3634174718045583E-2</v>
      </c>
      <c r="AC42" s="20">
        <f t="shared" si="35"/>
        <v>6.591455062977139E-2</v>
      </c>
      <c r="AD42" s="20">
        <f t="shared" si="36"/>
        <v>4.5289915762857437E-2</v>
      </c>
      <c r="AE42" s="20">
        <f t="shared" si="37"/>
        <v>4.2606727668300912E-2</v>
      </c>
      <c r="AF42">
        <v>0.1</v>
      </c>
      <c r="AH42">
        <f t="shared" si="7"/>
        <v>0</v>
      </c>
      <c r="AI42">
        <f t="shared" si="8"/>
        <v>0</v>
      </c>
      <c r="AJ42">
        <f t="shared" si="9"/>
        <v>0</v>
      </c>
      <c r="AK42">
        <f t="shared" si="10"/>
        <v>0</v>
      </c>
      <c r="AL42">
        <f t="shared" si="11"/>
        <v>0</v>
      </c>
      <c r="AM42">
        <f t="shared" si="12"/>
        <v>0</v>
      </c>
      <c r="AN42">
        <f t="shared" si="13"/>
        <v>0</v>
      </c>
      <c r="AQ42" s="20">
        <f t="shared" si="14"/>
        <v>0</v>
      </c>
      <c r="AR42" s="20">
        <f t="shared" si="15"/>
        <v>0</v>
      </c>
      <c r="AS42" s="20">
        <f t="shared" si="16"/>
        <v>0</v>
      </c>
      <c r="AT42" s="20">
        <f t="shared" si="17"/>
        <v>0</v>
      </c>
      <c r="AU42" s="20">
        <f t="shared" si="18"/>
        <v>0</v>
      </c>
      <c r="AV42" s="6">
        <f t="shared" si="19"/>
        <v>0</v>
      </c>
      <c r="AY42">
        <f t="shared" si="20"/>
        <v>0</v>
      </c>
      <c r="AZ42">
        <f t="shared" si="21"/>
        <v>0</v>
      </c>
      <c r="BA42">
        <f t="shared" si="22"/>
        <v>0</v>
      </c>
      <c r="BB42">
        <f t="shared" si="23"/>
        <v>0</v>
      </c>
      <c r="BC42">
        <f t="shared" si="24"/>
        <v>0</v>
      </c>
      <c r="BD42">
        <f t="shared" si="25"/>
        <v>0</v>
      </c>
      <c r="BF42" s="29">
        <f t="shared" si="2"/>
        <v>0</v>
      </c>
      <c r="BG42" s="29">
        <f t="shared" si="3"/>
        <v>0</v>
      </c>
      <c r="BH42" s="29">
        <f t="shared" si="4"/>
        <v>0</v>
      </c>
      <c r="BI42" s="29">
        <f t="shared" si="5"/>
        <v>0</v>
      </c>
      <c r="BJ42" s="29">
        <f t="shared" si="6"/>
        <v>0</v>
      </c>
      <c r="BK42" s="29">
        <f t="shared" si="26"/>
        <v>0</v>
      </c>
    </row>
    <row r="43" spans="1:63" x14ac:dyDescent="0.2">
      <c r="A43">
        <v>9</v>
      </c>
      <c r="C43" s="6">
        <f t="shared" si="27"/>
        <v>44.753348554450277</v>
      </c>
      <c r="D43" s="6">
        <f t="shared" si="28"/>
        <v>56.158367067516593</v>
      </c>
      <c r="E43" s="6">
        <f t="shared" si="29"/>
        <v>52.511000342172551</v>
      </c>
      <c r="F43" s="6">
        <f t="shared" si="30"/>
        <v>82.549842010605914</v>
      </c>
      <c r="G43" s="6">
        <f t="shared" si="31"/>
        <v>48.054286766751133</v>
      </c>
      <c r="J43" s="8">
        <f t="array" ref="J43:N43">$C$21:$G$21*C43:G43</f>
        <v>2.2376674277225139</v>
      </c>
      <c r="K43" s="8">
        <v>2.8079183533758298</v>
      </c>
      <c r="L43" s="8">
        <v>2.6255500171086279</v>
      </c>
      <c r="M43" s="8">
        <v>4.1274921005302962</v>
      </c>
      <c r="N43" s="8">
        <v>2.4027143383375567</v>
      </c>
      <c r="O43" s="8">
        <f t="array" ref="O43">SUMPRODUCT($C$21:$G$21*TRANSPOSE(C$25:C$29)*$C43:$G43)</f>
        <v>1.4039591766879149</v>
      </c>
      <c r="P43" s="8">
        <f t="array" ref="P43">SUMPRODUCT($C$21:$G$21*TRANSPOSE(D$25:D$29)*$C43:$G43)</f>
        <v>3.5504424362768279</v>
      </c>
      <c r="Q43" s="8">
        <f t="array" ref="Q43">SUMPRODUCT($C$21:$G$21*TRANSPOSE(E$25:E$29)*$C43:$G43)</f>
        <v>3.467705226953063</v>
      </c>
      <c r="R43" s="8">
        <f t="array" ref="R43">SUMPRODUCT($C$21:$G$21*TRANSPOSE(F$25:F$29)*$C43:$G43)</f>
        <v>3.7154893468918706</v>
      </c>
      <c r="S43" s="8">
        <f t="array" ref="S43">SUMPRODUCT($C$21:$G$21*TRANSPOSE(G$25:G$29)*$C43:$G43)</f>
        <v>2.0637460502651481</v>
      </c>
      <c r="T43" s="15">
        <f t="shared" si="32"/>
        <v>0</v>
      </c>
      <c r="U43" s="15">
        <f t="shared" si="0"/>
        <v>0</v>
      </c>
      <c r="V43" s="15">
        <f t="shared" si="0"/>
        <v>0</v>
      </c>
      <c r="W43" s="15">
        <f t="shared" si="0"/>
        <v>0</v>
      </c>
      <c r="X43" s="15">
        <f t="shared" si="0"/>
        <v>0</v>
      </c>
      <c r="Y43" s="15"/>
      <c r="Z43" s="15"/>
      <c r="AA43" s="20">
        <f t="shared" si="33"/>
        <v>3.1371041989846929E-2</v>
      </c>
      <c r="AB43" s="20">
        <f t="shared" si="34"/>
        <v>6.3221967120381112E-2</v>
      </c>
      <c r="AC43" s="20">
        <f t="shared" si="35"/>
        <v>6.603769123339448E-2</v>
      </c>
      <c r="AD43" s="20">
        <f t="shared" si="36"/>
        <v>4.5009042493558117E-2</v>
      </c>
      <c r="AE43" s="20">
        <f t="shared" si="37"/>
        <v>4.2946138401393538E-2</v>
      </c>
      <c r="AF43">
        <v>0.1</v>
      </c>
      <c r="AH43">
        <f t="shared" si="7"/>
        <v>0</v>
      </c>
      <c r="AI43">
        <f t="shared" si="8"/>
        <v>0</v>
      </c>
      <c r="AJ43">
        <f t="shared" si="9"/>
        <v>0</v>
      </c>
      <c r="AK43">
        <f t="shared" si="10"/>
        <v>0</v>
      </c>
      <c r="AL43">
        <f t="shared" si="11"/>
        <v>0</v>
      </c>
      <c r="AM43">
        <f t="shared" si="12"/>
        <v>0</v>
      </c>
      <c r="AN43">
        <f t="shared" si="13"/>
        <v>0</v>
      </c>
      <c r="AQ43" s="20">
        <f t="shared" si="14"/>
        <v>0</v>
      </c>
      <c r="AR43" s="20">
        <f t="shared" si="15"/>
        <v>0</v>
      </c>
      <c r="AS43" s="20">
        <f t="shared" si="16"/>
        <v>0</v>
      </c>
      <c r="AT43" s="20">
        <f t="shared" si="17"/>
        <v>0</v>
      </c>
      <c r="AU43" s="20">
        <f t="shared" si="18"/>
        <v>0</v>
      </c>
      <c r="AV43" s="6">
        <f t="shared" si="19"/>
        <v>0</v>
      </c>
      <c r="AY43">
        <f t="shared" si="20"/>
        <v>0</v>
      </c>
      <c r="AZ43">
        <f t="shared" si="21"/>
        <v>0</v>
      </c>
      <c r="BA43">
        <f t="shared" si="22"/>
        <v>0</v>
      </c>
      <c r="BB43">
        <f t="shared" si="23"/>
        <v>0</v>
      </c>
      <c r="BC43">
        <f t="shared" si="24"/>
        <v>0</v>
      </c>
      <c r="BD43">
        <f t="shared" si="25"/>
        <v>0</v>
      </c>
      <c r="BF43" s="29">
        <f t="shared" si="2"/>
        <v>0</v>
      </c>
      <c r="BG43" s="29">
        <f t="shared" si="3"/>
        <v>0</v>
      </c>
      <c r="BH43" s="29">
        <f t="shared" si="4"/>
        <v>0</v>
      </c>
      <c r="BI43" s="29">
        <f t="shared" si="5"/>
        <v>0</v>
      </c>
      <c r="BJ43" s="29">
        <f t="shared" si="6"/>
        <v>0</v>
      </c>
      <c r="BK43" s="29">
        <f t="shared" si="26"/>
        <v>0</v>
      </c>
    </row>
    <row r="44" spans="1:63" x14ac:dyDescent="0.2">
      <c r="A44">
        <v>10</v>
      </c>
      <c r="C44" s="6">
        <f t="shared" si="27"/>
        <v>44.400414729893107</v>
      </c>
      <c r="D44" s="6">
        <f t="shared" si="28"/>
        <v>56.192760077400862</v>
      </c>
      <c r="E44" s="6">
        <f t="shared" si="29"/>
        <v>52.555755564699915</v>
      </c>
      <c r="F44" s="6">
        <f t="shared" si="30"/>
        <v>82.83742803293157</v>
      </c>
      <c r="G44" s="6">
        <f t="shared" si="31"/>
        <v>47.906763720839422</v>
      </c>
      <c r="J44" s="8">
        <f t="array" ref="J44:N44">$C$21:$G$21*C44:G44</f>
        <v>2.2200207364946554</v>
      </c>
      <c r="K44" s="8">
        <v>2.8096380038700435</v>
      </c>
      <c r="L44" s="8">
        <v>2.6277877782349961</v>
      </c>
      <c r="M44" s="8">
        <v>4.1418714016465783</v>
      </c>
      <c r="N44" s="8">
        <v>2.3953381860419714</v>
      </c>
      <c r="O44" s="8">
        <f t="array" ref="O44">SUMPRODUCT($C$21:$G$21*TRANSPOSE(C$25:C$29)*$C44:$G44)</f>
        <v>1.4048190019350217</v>
      </c>
      <c r="P44" s="8">
        <f t="array" ref="P44">SUMPRODUCT($C$21:$G$21*TRANSPOSE(D$25:D$29)*$C44:$G44)</f>
        <v>3.5339146256121534</v>
      </c>
      <c r="Q44" s="8">
        <f t="array" ref="Q44">SUMPRODUCT($C$21:$G$21*TRANSPOSE(E$25:E$29)*$C44:$G44)</f>
        <v>3.4757547027583109</v>
      </c>
      <c r="R44" s="8">
        <f t="array" ref="R44">SUMPRODUCT($C$21:$G$21*TRANSPOSE(F$25:F$29)*$C44:$G44)</f>
        <v>3.7092320751594694</v>
      </c>
      <c r="S44" s="8">
        <f t="array" ref="S44">SUMPRODUCT($C$21:$G$21*TRANSPOSE(G$25:G$29)*$C44:$G44)</f>
        <v>2.0709357008232891</v>
      </c>
      <c r="T44" s="15">
        <f t="shared" si="32"/>
        <v>0</v>
      </c>
      <c r="U44" s="15">
        <f t="shared" si="0"/>
        <v>0</v>
      </c>
      <c r="V44" s="15">
        <f t="shared" si="0"/>
        <v>0</v>
      </c>
      <c r="W44" s="15">
        <f t="shared" si="0"/>
        <v>0</v>
      </c>
      <c r="X44" s="15">
        <f t="shared" si="0"/>
        <v>0</v>
      </c>
      <c r="Y44" s="15"/>
      <c r="Z44" s="15"/>
      <c r="AA44" s="20">
        <f t="shared" si="33"/>
        <v>3.1639772071525511E-2</v>
      </c>
      <c r="AB44" s="20">
        <f t="shared" si="34"/>
        <v>6.2889144806990788E-2</v>
      </c>
      <c r="AC44" s="20">
        <f t="shared" si="35"/>
        <v>6.6134615807766417E-2</v>
      </c>
      <c r="AD44" s="20">
        <f t="shared" si="36"/>
        <v>4.4777248198542383E-2</v>
      </c>
      <c r="AE44" s="20">
        <f t="shared" si="37"/>
        <v>4.3228461703048268E-2</v>
      </c>
      <c r="AF44">
        <v>0.1</v>
      </c>
      <c r="AH44">
        <f t="shared" si="7"/>
        <v>0</v>
      </c>
      <c r="AI44">
        <f t="shared" si="8"/>
        <v>0</v>
      </c>
      <c r="AJ44">
        <f t="shared" si="9"/>
        <v>0</v>
      </c>
      <c r="AK44">
        <f t="shared" si="10"/>
        <v>0</v>
      </c>
      <c r="AL44">
        <f t="shared" si="11"/>
        <v>0</v>
      </c>
      <c r="AM44">
        <f t="shared" si="12"/>
        <v>0</v>
      </c>
      <c r="AN44">
        <f t="shared" si="13"/>
        <v>0</v>
      </c>
      <c r="AQ44" s="20">
        <f t="shared" si="14"/>
        <v>0</v>
      </c>
      <c r="AR44" s="20">
        <f t="shared" si="15"/>
        <v>0</v>
      </c>
      <c r="AS44" s="20">
        <f t="shared" si="16"/>
        <v>0</v>
      </c>
      <c r="AT44" s="20">
        <f t="shared" si="17"/>
        <v>0</v>
      </c>
      <c r="AU44" s="20">
        <f t="shared" si="18"/>
        <v>0</v>
      </c>
      <c r="AV44" s="6">
        <f t="shared" si="19"/>
        <v>0</v>
      </c>
      <c r="AY44">
        <f t="shared" si="20"/>
        <v>0</v>
      </c>
      <c r="AZ44">
        <f t="shared" si="21"/>
        <v>0</v>
      </c>
      <c r="BA44">
        <f t="shared" si="22"/>
        <v>0</v>
      </c>
      <c r="BB44">
        <f t="shared" si="23"/>
        <v>0</v>
      </c>
      <c r="BC44">
        <f t="shared" si="24"/>
        <v>0</v>
      </c>
      <c r="BD44">
        <f t="shared" si="25"/>
        <v>0</v>
      </c>
      <c r="BF44" s="29">
        <f t="shared" si="2"/>
        <v>0</v>
      </c>
      <c r="BG44" s="29">
        <f t="shared" si="3"/>
        <v>0</v>
      </c>
      <c r="BH44" s="29">
        <f t="shared" si="4"/>
        <v>0</v>
      </c>
      <c r="BI44" s="29">
        <f t="shared" si="5"/>
        <v>0</v>
      </c>
      <c r="BJ44" s="29">
        <f t="shared" si="6"/>
        <v>0</v>
      </c>
      <c r="BK44" s="29">
        <f t="shared" si="26"/>
        <v>0</v>
      </c>
    </row>
    <row r="45" spans="1:63" x14ac:dyDescent="0.2">
      <c r="A45">
        <v>11</v>
      </c>
      <c r="C45" s="6">
        <f t="shared" si="27"/>
        <v>44.094281816180761</v>
      </c>
      <c r="D45" s="6">
        <f t="shared" si="28"/>
        <v>56.204514781165706</v>
      </c>
      <c r="E45" s="6">
        <f t="shared" si="29"/>
        <v>52.591418174792928</v>
      </c>
      <c r="F45" s="6">
        <f t="shared" si="30"/>
        <v>83.079715561824941</v>
      </c>
      <c r="G45" s="6">
        <f t="shared" si="31"/>
        <v>47.78768948106346</v>
      </c>
      <c r="J45" s="8">
        <f t="array" ref="J45:N45">$C$21:$G$21*C45:G45</f>
        <v>2.2047140908090381</v>
      </c>
      <c r="K45" s="8">
        <v>2.8102257390582857</v>
      </c>
      <c r="L45" s="8">
        <v>2.6295709087396464</v>
      </c>
      <c r="M45" s="8">
        <v>4.153985778091247</v>
      </c>
      <c r="N45" s="8">
        <v>2.3893844740531729</v>
      </c>
      <c r="O45" s="8">
        <f t="array" ref="O45">SUMPRODUCT($C$21:$G$21*TRANSPOSE(C$25:C$29)*$C45:$G45)</f>
        <v>1.4051128695291428</v>
      </c>
      <c r="P45" s="8">
        <f t="array" ref="P45">SUMPRODUCT($C$21:$G$21*TRANSPOSE(D$25:D$29)*$C45:$G45)</f>
        <v>3.5194995451788613</v>
      </c>
      <c r="Q45" s="8">
        <f t="array" ref="Q45">SUMPRODUCT($C$21:$G$21*TRANSPOSE(E$25:E$29)*$C45:$G45)</f>
        <v>3.4821057585747663</v>
      </c>
      <c r="R45" s="8">
        <f t="array" ref="R45">SUMPRODUCT($C$21:$G$21*TRANSPOSE(F$25:F$29)*$C45:$G45)</f>
        <v>3.7041699284229961</v>
      </c>
      <c r="S45" s="8">
        <f t="array" ref="S45">SUMPRODUCT($C$21:$G$21*TRANSPOSE(G$25:G$29)*$C45:$G45)</f>
        <v>2.0769928890456235</v>
      </c>
      <c r="T45" s="15">
        <f t="shared" si="32"/>
        <v>0</v>
      </c>
      <c r="U45" s="15">
        <f t="shared" si="0"/>
        <v>0</v>
      </c>
      <c r="V45" s="15">
        <f t="shared" si="0"/>
        <v>0</v>
      </c>
      <c r="W45" s="15">
        <f t="shared" si="0"/>
        <v>0</v>
      </c>
      <c r="X45" s="15">
        <f t="shared" si="0"/>
        <v>0</v>
      </c>
      <c r="Y45" s="15"/>
      <c r="Z45" s="15"/>
      <c r="AA45" s="20">
        <f t="shared" si="33"/>
        <v>3.1866101717831476E-2</v>
      </c>
      <c r="AB45" s="20">
        <f t="shared" si="34"/>
        <v>6.2619516579444895E-2</v>
      </c>
      <c r="AC45" s="20">
        <f t="shared" si="35"/>
        <v>6.6210531668905254E-2</v>
      </c>
      <c r="AD45" s="20">
        <f t="shared" si="36"/>
        <v>4.4585731948811089E-2</v>
      </c>
      <c r="AE45" s="20">
        <f t="shared" si="37"/>
        <v>4.3462927620065435E-2</v>
      </c>
      <c r="AF45">
        <v>0.1</v>
      </c>
      <c r="AH45">
        <f t="shared" si="7"/>
        <v>0</v>
      </c>
      <c r="AI45">
        <f t="shared" si="8"/>
        <v>0</v>
      </c>
      <c r="AJ45">
        <f t="shared" si="9"/>
        <v>0</v>
      </c>
      <c r="AK45">
        <f t="shared" si="10"/>
        <v>0</v>
      </c>
      <c r="AL45">
        <f t="shared" si="11"/>
        <v>0</v>
      </c>
      <c r="AM45">
        <f t="shared" si="12"/>
        <v>0</v>
      </c>
      <c r="AN45">
        <f t="shared" si="13"/>
        <v>0</v>
      </c>
      <c r="AQ45" s="20">
        <f t="shared" si="14"/>
        <v>0</v>
      </c>
      <c r="AR45" s="20">
        <f t="shared" si="15"/>
        <v>0</v>
      </c>
      <c r="AS45" s="20">
        <f t="shared" si="16"/>
        <v>0</v>
      </c>
      <c r="AT45" s="20">
        <f t="shared" si="17"/>
        <v>0</v>
      </c>
      <c r="AU45" s="20">
        <f t="shared" si="18"/>
        <v>0</v>
      </c>
      <c r="AV45" s="6">
        <f t="shared" si="19"/>
        <v>0</v>
      </c>
      <c r="AY45">
        <f t="shared" si="20"/>
        <v>0</v>
      </c>
      <c r="AZ45">
        <f t="shared" si="21"/>
        <v>0</v>
      </c>
      <c r="BA45">
        <f t="shared" si="22"/>
        <v>0</v>
      </c>
      <c r="BB45">
        <f t="shared" si="23"/>
        <v>0</v>
      </c>
      <c r="BC45">
        <f t="shared" si="24"/>
        <v>0</v>
      </c>
      <c r="BD45">
        <f t="shared" si="25"/>
        <v>0</v>
      </c>
      <c r="BF45" s="29">
        <f t="shared" si="2"/>
        <v>0</v>
      </c>
      <c r="BG45" s="29">
        <f t="shared" si="3"/>
        <v>0</v>
      </c>
      <c r="BH45" s="29">
        <f t="shared" si="4"/>
        <v>0</v>
      </c>
      <c r="BI45" s="29">
        <f t="shared" si="5"/>
        <v>0</v>
      </c>
      <c r="BJ45" s="29">
        <f t="shared" si="6"/>
        <v>0</v>
      </c>
      <c r="BK45" s="29">
        <f t="shared" si="26"/>
        <v>0</v>
      </c>
    </row>
    <row r="46" spans="1:63" x14ac:dyDescent="0.2">
      <c r="A46">
        <v>12</v>
      </c>
      <c r="C46" s="6">
        <f t="shared" si="27"/>
        <v>43.827878705285372</v>
      </c>
      <c r="D46" s="6">
        <f t="shared" si="28"/>
        <v>56.199764873386954</v>
      </c>
      <c r="E46" s="6">
        <f t="shared" si="29"/>
        <v>52.619755049462533</v>
      </c>
      <c r="F46" s="6">
        <f t="shared" si="30"/>
        <v>83.283903178797004</v>
      </c>
      <c r="G46" s="6">
        <f t="shared" si="31"/>
        <v>47.69176690388263</v>
      </c>
      <c r="J46" s="8">
        <f t="array" ref="J46:N46">$C$21:$G$21*C46:G46</f>
        <v>2.1913939352642688</v>
      </c>
      <c r="K46" s="8">
        <v>2.809988243669348</v>
      </c>
      <c r="L46" s="8">
        <v>2.6309877524731267</v>
      </c>
      <c r="M46" s="8">
        <v>4.16419515893985</v>
      </c>
      <c r="N46" s="8">
        <v>2.3845883451941314</v>
      </c>
      <c r="O46" s="8">
        <f t="array" ref="O46">SUMPRODUCT($C$21:$G$21*TRANSPOSE(C$25:C$29)*$C46:$G46)</f>
        <v>1.404994121834674</v>
      </c>
      <c r="P46" s="8">
        <f t="array" ref="P46">SUMPRODUCT($C$21:$G$21*TRANSPOSE(D$25:D$29)*$C46:$G46)</f>
        <v>3.5068878115008322</v>
      </c>
      <c r="Q46" s="8">
        <f t="array" ref="Q46">SUMPRODUCT($C$21:$G$21*TRANSPOSE(E$25:E$29)*$C46:$G46)</f>
        <v>3.4870917013045988</v>
      </c>
      <c r="R46" s="8">
        <f t="array" ref="R46">SUMPRODUCT($C$21:$G$21*TRANSPOSE(F$25:F$29)*$C46:$G46)</f>
        <v>3.7000822214306948</v>
      </c>
      <c r="S46" s="8">
        <f t="array" ref="S46">SUMPRODUCT($C$21:$G$21*TRANSPOSE(G$25:G$29)*$C46:$G46)</f>
        <v>2.082097579469925</v>
      </c>
      <c r="T46" s="15">
        <f t="shared" si="32"/>
        <v>0</v>
      </c>
      <c r="U46" s="15">
        <f t="shared" si="0"/>
        <v>0</v>
      </c>
      <c r="V46" s="15">
        <f t="shared" si="0"/>
        <v>0</v>
      </c>
      <c r="W46" s="15">
        <f t="shared" si="0"/>
        <v>0</v>
      </c>
      <c r="X46" s="15">
        <f t="shared" si="0"/>
        <v>0</v>
      </c>
      <c r="Y46" s="15"/>
      <c r="Z46" s="15"/>
      <c r="AA46" s="20">
        <f t="shared" si="33"/>
        <v>3.2057087026327841E-2</v>
      </c>
      <c r="AB46" s="20">
        <f t="shared" si="34"/>
        <v>6.2400400062198429E-2</v>
      </c>
      <c r="AC46" s="20">
        <f t="shared" si="35"/>
        <v>6.6269630066250501E-2</v>
      </c>
      <c r="AD46" s="20">
        <f t="shared" si="36"/>
        <v>4.4427339260111519E-2</v>
      </c>
      <c r="AE46" s="20">
        <f t="shared" si="37"/>
        <v>4.365737976674585E-2</v>
      </c>
      <c r="AF46">
        <v>0.1</v>
      </c>
      <c r="AH46">
        <f t="shared" si="7"/>
        <v>0</v>
      </c>
      <c r="AI46">
        <f t="shared" si="8"/>
        <v>0</v>
      </c>
      <c r="AJ46">
        <f t="shared" si="9"/>
        <v>0</v>
      </c>
      <c r="AK46">
        <f t="shared" si="10"/>
        <v>0</v>
      </c>
      <c r="AL46">
        <f t="shared" si="11"/>
        <v>0</v>
      </c>
      <c r="AM46">
        <f t="shared" si="12"/>
        <v>0</v>
      </c>
      <c r="AN46">
        <f t="shared" si="13"/>
        <v>0</v>
      </c>
      <c r="AQ46" s="20">
        <f t="shared" si="14"/>
        <v>0</v>
      </c>
      <c r="AR46" s="20">
        <f t="shared" si="15"/>
        <v>0</v>
      </c>
      <c r="AS46" s="20">
        <f t="shared" si="16"/>
        <v>0</v>
      </c>
      <c r="AT46" s="20">
        <f t="shared" si="17"/>
        <v>0</v>
      </c>
      <c r="AU46" s="20">
        <f t="shared" si="18"/>
        <v>0</v>
      </c>
      <c r="AV46" s="6">
        <f t="shared" si="19"/>
        <v>0</v>
      </c>
      <c r="AY46">
        <f t="shared" si="20"/>
        <v>0</v>
      </c>
      <c r="AZ46">
        <f t="shared" si="21"/>
        <v>0</v>
      </c>
      <c r="BA46">
        <f t="shared" si="22"/>
        <v>0</v>
      </c>
      <c r="BB46">
        <f t="shared" si="23"/>
        <v>0</v>
      </c>
      <c r="BC46">
        <f t="shared" si="24"/>
        <v>0</v>
      </c>
      <c r="BD46">
        <f t="shared" si="25"/>
        <v>0</v>
      </c>
      <c r="BF46" s="29">
        <f t="shared" si="2"/>
        <v>0</v>
      </c>
      <c r="BG46" s="29">
        <f t="shared" si="3"/>
        <v>0</v>
      </c>
      <c r="BH46" s="29">
        <f t="shared" si="4"/>
        <v>0</v>
      </c>
      <c r="BI46" s="29">
        <f t="shared" si="5"/>
        <v>0</v>
      </c>
      <c r="BJ46" s="29">
        <f t="shared" si="6"/>
        <v>0</v>
      </c>
      <c r="BK46" s="29">
        <f t="shared" si="26"/>
        <v>0</v>
      </c>
    </row>
    <row r="47" spans="1:63" x14ac:dyDescent="0.2">
      <c r="A47">
        <v>13</v>
      </c>
      <c r="C47" s="6">
        <f t="shared" si="27"/>
        <v>43.595362499883798</v>
      </c>
      <c r="D47" s="6">
        <f t="shared" si="28"/>
        <v>56.183247649711923</v>
      </c>
      <c r="E47" s="6">
        <f t="shared" si="29"/>
        <v>52.642199564688887</v>
      </c>
      <c r="F47" s="6">
        <f t="shared" si="30"/>
        <v>83.456056837008788</v>
      </c>
      <c r="G47" s="6">
        <f t="shared" si="31"/>
        <v>47.614677577862338</v>
      </c>
      <c r="J47" s="8">
        <f t="array" ref="J47:N47">$C$21:$G$21*C47:G47</f>
        <v>2.1797681249941898</v>
      </c>
      <c r="K47" s="8">
        <v>2.8091623824855962</v>
      </c>
      <c r="L47" s="8">
        <v>2.6321099782344444</v>
      </c>
      <c r="M47" s="8">
        <v>4.1728028418504399</v>
      </c>
      <c r="N47" s="8">
        <v>2.3807338788931172</v>
      </c>
      <c r="O47" s="8">
        <f t="array" ref="O47">SUMPRODUCT($C$21:$G$21*TRANSPOSE(C$25:C$29)*$C47:$G47)</f>
        <v>1.4045811912427981</v>
      </c>
      <c r="P47" s="8">
        <f t="array" ref="P47">SUMPRODUCT($C$21:$G$21*TRANSPOSE(D$25:D$29)*$C47:$G47)</f>
        <v>3.495823114111412</v>
      </c>
      <c r="Q47" s="8">
        <f t="array" ref="Q47">SUMPRODUCT($C$21:$G$21*TRANSPOSE(E$25:E$29)*$C47:$G47)</f>
        <v>3.4909826121680183</v>
      </c>
      <c r="R47" s="8">
        <f t="array" ref="R47">SUMPRODUCT($C$21:$G$21*TRANSPOSE(F$25:F$29)*$C47:$G47)</f>
        <v>3.6967888680103393</v>
      </c>
      <c r="S47" s="8">
        <f t="array" ref="S47">SUMPRODUCT($C$21:$G$21*TRANSPOSE(G$25:G$29)*$C47:$G47)</f>
        <v>2.08640142092522</v>
      </c>
      <c r="T47" s="15">
        <f t="shared" si="32"/>
        <v>0</v>
      </c>
      <c r="U47" s="15">
        <f t="shared" si="0"/>
        <v>0</v>
      </c>
      <c r="V47" s="15">
        <f t="shared" si="0"/>
        <v>0</v>
      </c>
      <c r="W47" s="15">
        <f t="shared" si="0"/>
        <v>0</v>
      </c>
      <c r="X47" s="15">
        <f t="shared" si="0"/>
        <v>0</v>
      </c>
      <c r="Y47" s="15"/>
      <c r="Z47" s="15"/>
      <c r="AA47" s="20">
        <f t="shared" si="33"/>
        <v>3.2218591857024748E-2</v>
      </c>
      <c r="AB47" s="20">
        <f t="shared" si="34"/>
        <v>6.2221805615563001E-2</v>
      </c>
      <c r="AC47" s="20">
        <f t="shared" si="35"/>
        <v>6.6315287754611318E-2</v>
      </c>
      <c r="AD47" s="20">
        <f t="shared" si="36"/>
        <v>4.429623215041463E-2</v>
      </c>
      <c r="AE47" s="20">
        <f t="shared" si="37"/>
        <v>4.3818451096584936E-2</v>
      </c>
      <c r="AF47">
        <v>0.1</v>
      </c>
      <c r="AH47">
        <f t="shared" si="7"/>
        <v>0</v>
      </c>
      <c r="AI47">
        <f t="shared" si="8"/>
        <v>0</v>
      </c>
      <c r="AJ47">
        <f t="shared" si="9"/>
        <v>0</v>
      </c>
      <c r="AK47">
        <f t="shared" si="10"/>
        <v>0</v>
      </c>
      <c r="AL47">
        <f t="shared" si="11"/>
        <v>0</v>
      </c>
      <c r="AM47">
        <f t="shared" si="12"/>
        <v>0</v>
      </c>
      <c r="AN47">
        <f t="shared" si="13"/>
        <v>0</v>
      </c>
      <c r="AQ47" s="20">
        <f t="shared" si="14"/>
        <v>0</v>
      </c>
      <c r="AR47" s="20">
        <f t="shared" si="15"/>
        <v>0</v>
      </c>
      <c r="AS47" s="20">
        <f t="shared" si="16"/>
        <v>0</v>
      </c>
      <c r="AT47" s="20">
        <f t="shared" si="17"/>
        <v>0</v>
      </c>
      <c r="AU47" s="20">
        <f t="shared" si="18"/>
        <v>0</v>
      </c>
      <c r="AV47" s="6">
        <f t="shared" si="19"/>
        <v>0</v>
      </c>
      <c r="AY47">
        <f t="shared" si="20"/>
        <v>0</v>
      </c>
      <c r="AZ47">
        <f t="shared" si="21"/>
        <v>0</v>
      </c>
      <c r="BA47">
        <f t="shared" si="22"/>
        <v>0</v>
      </c>
      <c r="BB47">
        <f t="shared" si="23"/>
        <v>0</v>
      </c>
      <c r="BC47">
        <f t="shared" si="24"/>
        <v>0</v>
      </c>
      <c r="BD47">
        <f t="shared" si="25"/>
        <v>0</v>
      </c>
      <c r="BF47" s="29">
        <f t="shared" si="2"/>
        <v>0</v>
      </c>
      <c r="BG47" s="29">
        <f t="shared" si="3"/>
        <v>0</v>
      </c>
      <c r="BH47" s="29">
        <f t="shared" si="4"/>
        <v>0</v>
      </c>
      <c r="BI47" s="29">
        <f t="shared" si="5"/>
        <v>0</v>
      </c>
      <c r="BJ47" s="29">
        <f t="shared" si="6"/>
        <v>0</v>
      </c>
      <c r="BK47" s="29">
        <f t="shared" si="26"/>
        <v>0</v>
      </c>
    </row>
    <row r="48" spans="1:63" x14ac:dyDescent="0.2">
      <c r="A48">
        <v>14</v>
      </c>
      <c r="C48" s="6">
        <f t="shared" si="27"/>
        <v>43.391875913850562</v>
      </c>
      <c r="D48" s="6">
        <f t="shared" si="28"/>
        <v>56.158601369012942</v>
      </c>
      <c r="E48" s="6">
        <f t="shared" si="29"/>
        <v>52.659911826041778</v>
      </c>
      <c r="F48" s="6">
        <f t="shared" si="30"/>
        <v>83.601281537019943</v>
      </c>
      <c r="G48" s="6">
        <f t="shared" si="31"/>
        <v>47.552897906397348</v>
      </c>
      <c r="J48" s="8">
        <f t="array" ref="J48:N48">$C$21:$G$21*C48:G48</f>
        <v>2.1695937956925282</v>
      </c>
      <c r="K48" s="8">
        <v>2.8079300684506472</v>
      </c>
      <c r="L48" s="8">
        <v>2.6329955913020893</v>
      </c>
      <c r="M48" s="8">
        <v>4.1800640768509973</v>
      </c>
      <c r="N48" s="8">
        <v>2.3776448953198677</v>
      </c>
      <c r="O48" s="8">
        <f t="array" ref="O48">SUMPRODUCT($C$21:$G$21*TRANSPOSE(C$25:C$29)*$C48:$G48)</f>
        <v>1.4039650342253236</v>
      </c>
      <c r="P48" s="8">
        <f t="array" ref="P48">SUMPRODUCT($C$21:$G$21*TRANSPOSE(D$25:D$29)*$C48:$G48)</f>
        <v>3.4860915913435728</v>
      </c>
      <c r="Q48" s="8">
        <f t="array" ref="Q48">SUMPRODUCT($C$21:$G$21*TRANSPOSE(E$25:E$29)*$C48:$G48)</f>
        <v>3.4939970726508225</v>
      </c>
      <c r="R48" s="8">
        <f t="array" ref="R48">SUMPRODUCT($C$21:$G$21*TRANSPOSE(F$25:F$29)*$C48:$G48)</f>
        <v>3.6941426909709123</v>
      </c>
      <c r="S48" s="8">
        <f t="array" ref="S48">SUMPRODUCT($C$21:$G$21*TRANSPOSE(G$25:G$29)*$C48:$G48)</f>
        <v>2.0900320384254987</v>
      </c>
      <c r="T48" s="15">
        <f t="shared" si="32"/>
        <v>0</v>
      </c>
      <c r="U48" s="15">
        <f t="shared" si="0"/>
        <v>0</v>
      </c>
      <c r="V48" s="15">
        <f t="shared" si="0"/>
        <v>0</v>
      </c>
      <c r="W48" s="15">
        <f t="shared" si="0"/>
        <v>0</v>
      </c>
      <c r="X48" s="15">
        <f t="shared" si="0"/>
        <v>0</v>
      </c>
      <c r="Y48" s="15"/>
      <c r="Z48" s="15"/>
      <c r="AA48" s="20">
        <f t="shared" si="33"/>
        <v>3.2355481404231751E-2</v>
      </c>
      <c r="AB48" s="20">
        <f t="shared" si="34"/>
        <v>6.2075826433724543E-2</v>
      </c>
      <c r="AC48" s="20">
        <f t="shared" si="35"/>
        <v>6.6350226414981284E-2</v>
      </c>
      <c r="AD48" s="20">
        <f t="shared" si="36"/>
        <v>4.4187632331151389E-2</v>
      </c>
      <c r="AE48" s="20">
        <f t="shared" si="37"/>
        <v>4.3951728084784591E-2</v>
      </c>
      <c r="AF48">
        <v>0.1</v>
      </c>
      <c r="AH48">
        <f t="shared" si="7"/>
        <v>0</v>
      </c>
      <c r="AI48">
        <f t="shared" si="8"/>
        <v>0</v>
      </c>
      <c r="AJ48">
        <f t="shared" si="9"/>
        <v>0</v>
      </c>
      <c r="AK48">
        <f t="shared" si="10"/>
        <v>0</v>
      </c>
      <c r="AL48">
        <f t="shared" si="11"/>
        <v>0</v>
      </c>
      <c r="AM48">
        <f t="shared" si="12"/>
        <v>0</v>
      </c>
      <c r="AN48">
        <f t="shared" si="13"/>
        <v>0</v>
      </c>
      <c r="AQ48" s="20">
        <f t="shared" si="14"/>
        <v>0</v>
      </c>
      <c r="AR48" s="20">
        <f t="shared" si="15"/>
        <v>0</v>
      </c>
      <c r="AS48" s="20">
        <f t="shared" si="16"/>
        <v>0</v>
      </c>
      <c r="AT48" s="20">
        <f t="shared" si="17"/>
        <v>0</v>
      </c>
      <c r="AU48" s="20">
        <f t="shared" si="18"/>
        <v>0</v>
      </c>
      <c r="AV48" s="6">
        <f t="shared" si="19"/>
        <v>0</v>
      </c>
      <c r="AY48">
        <f t="shared" si="20"/>
        <v>0</v>
      </c>
      <c r="AZ48">
        <f t="shared" si="21"/>
        <v>0</v>
      </c>
      <c r="BA48">
        <f t="shared" si="22"/>
        <v>0</v>
      </c>
      <c r="BB48">
        <f t="shared" si="23"/>
        <v>0</v>
      </c>
      <c r="BC48">
        <f t="shared" si="24"/>
        <v>0</v>
      </c>
      <c r="BD48">
        <f t="shared" si="25"/>
        <v>0</v>
      </c>
      <c r="BF48" s="29">
        <f t="shared" si="2"/>
        <v>0</v>
      </c>
      <c r="BG48" s="29">
        <f t="shared" si="3"/>
        <v>0</v>
      </c>
      <c r="BH48" s="29">
        <f t="shared" si="4"/>
        <v>0</v>
      </c>
      <c r="BI48" s="29">
        <f t="shared" si="5"/>
        <v>0</v>
      </c>
      <c r="BJ48" s="29">
        <f t="shared" si="6"/>
        <v>0</v>
      </c>
      <c r="BK48" s="29">
        <f t="shared" si="26"/>
        <v>0</v>
      </c>
    </row>
    <row r="49" spans="1:63" x14ac:dyDescent="0.2">
      <c r="A49">
        <v>15</v>
      </c>
      <c r="C49" s="6">
        <f t="shared" si="27"/>
        <v>43.2133581623239</v>
      </c>
      <c r="D49" s="6">
        <f t="shared" si="28"/>
        <v>56.128601922758037</v>
      </c>
      <c r="E49" s="6">
        <f t="shared" si="29"/>
        <v>52.673829209859207</v>
      </c>
      <c r="F49" s="6">
        <f t="shared" si="30"/>
        <v>83.723869200395839</v>
      </c>
      <c r="G49" s="6">
        <f t="shared" si="31"/>
        <v>47.503551385353909</v>
      </c>
      <c r="J49" s="8">
        <f t="array" ref="J49:N49">$C$21:$G$21*C49:G49</f>
        <v>2.1606679081161952</v>
      </c>
      <c r="K49" s="8">
        <v>2.8064300961379018</v>
      </c>
      <c r="L49" s="8">
        <v>2.6336914604929604</v>
      </c>
      <c r="M49" s="8">
        <v>4.1861934600197923</v>
      </c>
      <c r="N49" s="8">
        <v>2.3751775692676955</v>
      </c>
      <c r="O49" s="8">
        <f t="array" ref="O49">SUMPRODUCT($C$21:$G$21*TRANSPOSE(C$25:C$29)*$C49:$G49)</f>
        <v>1.4032150480689509</v>
      </c>
      <c r="P49" s="8">
        <f t="array" ref="P49">SUMPRODUCT($C$21:$G$21*TRANSPOSE(D$25:D$29)*$C49:$G49)</f>
        <v>3.4775136383626757</v>
      </c>
      <c r="Q49" s="8">
        <f t="array" ref="Q49">SUMPRODUCT($C$21:$G$21*TRANSPOSE(E$25:E$29)*$C49:$G49)</f>
        <v>3.4963117780788471</v>
      </c>
      <c r="R49" s="8">
        <f t="array" ref="R49">SUMPRODUCT($C$21:$G$21*TRANSPOSE(F$25:F$29)*$C49:$G49)</f>
        <v>3.692023299514176</v>
      </c>
      <c r="S49" s="8">
        <f t="array" ref="S49">SUMPRODUCT($C$21:$G$21*TRANSPOSE(G$25:G$29)*$C49:$G49)</f>
        <v>2.0930967300098962</v>
      </c>
      <c r="T49" s="15">
        <f t="shared" si="32"/>
        <v>0</v>
      </c>
      <c r="U49" s="15">
        <f t="shared" si="0"/>
        <v>0</v>
      </c>
      <c r="V49" s="15">
        <f t="shared" si="0"/>
        <v>0</v>
      </c>
      <c r="W49" s="15">
        <f t="shared" si="0"/>
        <v>0</v>
      </c>
      <c r="X49" s="15">
        <f t="shared" si="0"/>
        <v>0</v>
      </c>
      <c r="Y49" s="15"/>
      <c r="Z49" s="15"/>
      <c r="AA49" s="20">
        <f t="shared" si="33"/>
        <v>3.2471788996309973E-2</v>
      </c>
      <c r="AB49" s="20">
        <f t="shared" si="34"/>
        <v>6.1956177763848326E-2</v>
      </c>
      <c r="AC49" s="20">
        <f t="shared" si="35"/>
        <v>6.6376639605013305E-2</v>
      </c>
      <c r="AD49" s="20">
        <f t="shared" si="36"/>
        <v>4.4097619170910464E-2</v>
      </c>
      <c r="AE49" s="20">
        <f t="shared" si="37"/>
        <v>4.4061899983655346E-2</v>
      </c>
      <c r="AF49">
        <v>0.1</v>
      </c>
      <c r="AH49">
        <f t="shared" si="7"/>
        <v>0</v>
      </c>
      <c r="AI49">
        <f t="shared" si="8"/>
        <v>0</v>
      </c>
      <c r="AJ49">
        <f t="shared" si="9"/>
        <v>0</v>
      </c>
      <c r="AK49">
        <f t="shared" si="10"/>
        <v>0</v>
      </c>
      <c r="AL49">
        <f t="shared" si="11"/>
        <v>0</v>
      </c>
      <c r="AM49">
        <f t="shared" si="12"/>
        <v>0</v>
      </c>
      <c r="AN49">
        <f t="shared" si="13"/>
        <v>0</v>
      </c>
      <c r="AQ49" s="20">
        <f t="shared" si="14"/>
        <v>0</v>
      </c>
      <c r="AR49" s="20">
        <f t="shared" si="15"/>
        <v>0</v>
      </c>
      <c r="AS49" s="20">
        <f t="shared" si="16"/>
        <v>0</v>
      </c>
      <c r="AT49" s="20">
        <f t="shared" si="17"/>
        <v>0</v>
      </c>
      <c r="AU49" s="20">
        <f t="shared" si="18"/>
        <v>0</v>
      </c>
      <c r="AV49" s="6">
        <f t="shared" si="19"/>
        <v>0</v>
      </c>
      <c r="AY49">
        <f t="shared" si="20"/>
        <v>0</v>
      </c>
      <c r="AZ49">
        <f t="shared" si="21"/>
        <v>0</v>
      </c>
      <c r="BA49">
        <f t="shared" si="22"/>
        <v>0</v>
      </c>
      <c r="BB49">
        <f t="shared" si="23"/>
        <v>0</v>
      </c>
      <c r="BC49">
        <f t="shared" si="24"/>
        <v>0</v>
      </c>
      <c r="BD49">
        <f t="shared" si="25"/>
        <v>0</v>
      </c>
      <c r="BF49" s="29">
        <f t="shared" si="2"/>
        <v>0</v>
      </c>
      <c r="BG49" s="29">
        <f t="shared" si="3"/>
        <v>0</v>
      </c>
      <c r="BH49" s="29">
        <f t="shared" si="4"/>
        <v>0</v>
      </c>
      <c r="BI49" s="29">
        <f t="shared" si="5"/>
        <v>0</v>
      </c>
      <c r="BJ49" s="29">
        <f t="shared" si="6"/>
        <v>0</v>
      </c>
      <c r="BK49" s="29">
        <f t="shared" si="26"/>
        <v>0</v>
      </c>
    </row>
    <row r="50" spans="1:63" x14ac:dyDescent="0.2">
      <c r="A50">
        <v>16</v>
      </c>
      <c r="C50" s="6">
        <f t="shared" si="27"/>
        <v>43.056396376679054</v>
      </c>
      <c r="D50" s="6">
        <f t="shared" si="28"/>
        <v>56.095350502119217</v>
      </c>
      <c r="E50" s="6">
        <f t="shared" si="29"/>
        <v>52.684708209434497</v>
      </c>
      <c r="F50" s="6">
        <f t="shared" si="30"/>
        <v>83.827425361232926</v>
      </c>
      <c r="G50" s="6">
        <f t="shared" si="31"/>
        <v>47.464289352163192</v>
      </c>
      <c r="J50" s="8">
        <f t="array" ref="J50:N50">$C$21:$G$21*C50:G50</f>
        <v>2.1528198188339527</v>
      </c>
      <c r="K50" s="8">
        <v>2.8047675251059609</v>
      </c>
      <c r="L50" s="8">
        <v>2.6342354104717249</v>
      </c>
      <c r="M50" s="8">
        <v>4.1913712680616468</v>
      </c>
      <c r="N50" s="8">
        <v>2.3732144676081597</v>
      </c>
      <c r="O50" s="8">
        <f t="array" ref="O50">SUMPRODUCT($C$21:$G$21*TRANSPOSE(C$25:C$29)*$C50:$G50)</f>
        <v>1.4023837625529805</v>
      </c>
      <c r="P50" s="8">
        <f t="array" ref="P50">SUMPRODUCT($C$21:$G$21*TRANSPOSE(D$25:D$29)*$C50:$G50)</f>
        <v>3.4699375240698149</v>
      </c>
      <c r="Q50" s="8">
        <f t="array" ref="Q50">SUMPRODUCT($C$21:$G$21*TRANSPOSE(E$25:E$29)*$C50:$G50)</f>
        <v>3.4980693965838041</v>
      </c>
      <c r="R50" s="8">
        <f t="array" ref="R50">SUMPRODUCT($C$21:$G$21*TRANSPOSE(F$25:F$29)*$C50:$G50)</f>
        <v>3.6903321728440224</v>
      </c>
      <c r="S50" s="8">
        <f t="array" ref="S50">SUMPRODUCT($C$21:$G$21*TRANSPOSE(G$25:G$29)*$C50:$G50)</f>
        <v>2.0956856340308234</v>
      </c>
      <c r="T50" s="15">
        <f t="shared" si="32"/>
        <v>0</v>
      </c>
      <c r="U50" s="15">
        <f t="shared" si="32"/>
        <v>0</v>
      </c>
      <c r="V50" s="15">
        <f t="shared" si="32"/>
        <v>0</v>
      </c>
      <c r="W50" s="15">
        <f t="shared" si="32"/>
        <v>0</v>
      </c>
      <c r="X50" s="15">
        <f t="shared" si="32"/>
        <v>0</v>
      </c>
      <c r="Y50" s="15"/>
      <c r="Z50" s="15"/>
      <c r="AA50" s="20">
        <f t="shared" si="33"/>
        <v>3.2570857771844645E-2</v>
      </c>
      <c r="AB50" s="20">
        <f t="shared" si="34"/>
        <v>6.1857845490041544E-2</v>
      </c>
      <c r="AC50" s="20">
        <f t="shared" si="35"/>
        <v>6.63962943987111E-2</v>
      </c>
      <c r="AD50" s="20">
        <f t="shared" si="36"/>
        <v>4.4022969296044538E-2</v>
      </c>
      <c r="AE50" s="20">
        <f t="shared" si="37"/>
        <v>4.4152891840048419E-2</v>
      </c>
      <c r="AF50">
        <v>0.1</v>
      </c>
      <c r="AH50">
        <f t="shared" si="7"/>
        <v>0</v>
      </c>
      <c r="AI50">
        <f t="shared" si="8"/>
        <v>0</v>
      </c>
      <c r="AJ50">
        <f t="shared" si="9"/>
        <v>0</v>
      </c>
      <c r="AK50">
        <f t="shared" si="10"/>
        <v>0</v>
      </c>
      <c r="AL50">
        <f t="shared" si="11"/>
        <v>0</v>
      </c>
      <c r="AM50">
        <f t="shared" si="12"/>
        <v>0</v>
      </c>
      <c r="AN50">
        <f t="shared" si="13"/>
        <v>0</v>
      </c>
      <c r="AQ50" s="20">
        <f t="shared" si="14"/>
        <v>0</v>
      </c>
      <c r="AR50" s="20">
        <f t="shared" si="15"/>
        <v>0</v>
      </c>
      <c r="AS50" s="20">
        <f t="shared" si="16"/>
        <v>0</v>
      </c>
      <c r="AT50" s="20">
        <f t="shared" si="17"/>
        <v>0</v>
      </c>
      <c r="AU50" s="20">
        <f t="shared" si="18"/>
        <v>0</v>
      </c>
      <c r="AV50" s="6">
        <f t="shared" si="19"/>
        <v>0</v>
      </c>
      <c r="AY50">
        <f t="shared" si="20"/>
        <v>0</v>
      </c>
      <c r="AZ50">
        <f t="shared" si="21"/>
        <v>0</v>
      </c>
      <c r="BA50">
        <f t="shared" si="22"/>
        <v>0</v>
      </c>
      <c r="BB50">
        <f t="shared" si="23"/>
        <v>0</v>
      </c>
      <c r="BC50">
        <f t="shared" si="24"/>
        <v>0</v>
      </c>
      <c r="BD50">
        <f t="shared" si="25"/>
        <v>0</v>
      </c>
      <c r="BF50" s="29">
        <f t="shared" si="2"/>
        <v>0</v>
      </c>
      <c r="BG50" s="29">
        <f t="shared" si="3"/>
        <v>0</v>
      </c>
      <c r="BH50" s="29">
        <f t="shared" si="4"/>
        <v>0</v>
      </c>
      <c r="BI50" s="29">
        <f t="shared" si="5"/>
        <v>0</v>
      </c>
      <c r="BJ50" s="29">
        <f t="shared" si="6"/>
        <v>0</v>
      </c>
      <c r="BK50" s="29">
        <f t="shared" si="26"/>
        <v>0</v>
      </c>
    </row>
    <row r="51" spans="1:63" x14ac:dyDescent="0.2">
      <c r="A51">
        <v>17</v>
      </c>
      <c r="C51" s="6">
        <f t="shared" si="27"/>
        <v>42.918108001850193</v>
      </c>
      <c r="D51" s="6">
        <f t="shared" si="28"/>
        <v>56.060421981613771</v>
      </c>
      <c r="E51" s="6">
        <f t="shared" si="29"/>
        <v>52.69315877030575</v>
      </c>
      <c r="F51" s="6">
        <f t="shared" si="30"/>
        <v>83.91497721829235</v>
      </c>
      <c r="G51" s="6">
        <f t="shared" si="31"/>
        <v>47.43319432571532</v>
      </c>
      <c r="J51" s="8">
        <f t="array" ref="J51:N51">$C$21:$G$21*C51:G51</f>
        <v>2.1459054000925097</v>
      </c>
      <c r="K51" s="8">
        <v>2.8030210990806887</v>
      </c>
      <c r="L51" s="8">
        <v>2.6346579385152875</v>
      </c>
      <c r="M51" s="8">
        <v>4.1957488609146179</v>
      </c>
      <c r="N51" s="8">
        <v>2.371659716285766</v>
      </c>
      <c r="O51" s="8">
        <f t="array" ref="O51">SUMPRODUCT($C$21:$G$21*TRANSPOSE(C$25:C$29)*$C51:$G51)</f>
        <v>1.4015105495403444</v>
      </c>
      <c r="P51" s="8">
        <f t="array" ref="P51">SUMPRODUCT($C$21:$G$21*TRANSPOSE(D$25:D$29)*$C51:$G51)</f>
        <v>3.4632343693501535</v>
      </c>
      <c r="Q51" s="8">
        <f t="array" ref="Q51">SUMPRODUCT($C$21:$G$21*TRANSPOSE(E$25:E$29)*$C51:$G51)</f>
        <v>3.4993849799976533</v>
      </c>
      <c r="R51" s="8">
        <f t="array" ref="R51">SUMPRODUCT($C$21:$G$21*TRANSPOSE(F$25:F$29)*$C51:$G51)</f>
        <v>3.6889886855434098</v>
      </c>
      <c r="S51" s="8">
        <f t="array" ref="S51">SUMPRODUCT($C$21:$G$21*TRANSPOSE(G$25:G$29)*$C51:$G51)</f>
        <v>2.0978744304573089</v>
      </c>
      <c r="T51" s="15">
        <f t="shared" si="32"/>
        <v>0</v>
      </c>
      <c r="U51" s="15">
        <f t="shared" si="32"/>
        <v>0</v>
      </c>
      <c r="V51" s="15">
        <f t="shared" si="32"/>
        <v>0</v>
      </c>
      <c r="W51" s="15">
        <f t="shared" si="32"/>
        <v>0</v>
      </c>
      <c r="X51" s="15">
        <f t="shared" si="32"/>
        <v>0</v>
      </c>
      <c r="Y51" s="15"/>
      <c r="Z51" s="15"/>
      <c r="AA51" s="20">
        <f t="shared" si="33"/>
        <v>3.2655459776556914E-2</v>
      </c>
      <c r="AB51" s="20">
        <f t="shared" si="34"/>
        <v>6.1776815923469078E-2</v>
      </c>
      <c r="AC51" s="20">
        <f t="shared" si="35"/>
        <v>6.6410613097836649E-2</v>
      </c>
      <c r="AD51" s="20">
        <f t="shared" si="36"/>
        <v>4.3961028267302672E-2</v>
      </c>
      <c r="AE51" s="20">
        <f t="shared" si="37"/>
        <v>4.4227981275129349E-2</v>
      </c>
      <c r="AF51">
        <v>0.1</v>
      </c>
      <c r="AH51">
        <f t="shared" si="7"/>
        <v>0</v>
      </c>
      <c r="AI51">
        <f t="shared" si="8"/>
        <v>0</v>
      </c>
      <c r="AJ51">
        <f t="shared" si="9"/>
        <v>0</v>
      </c>
      <c r="AK51">
        <f t="shared" si="10"/>
        <v>0</v>
      </c>
      <c r="AL51">
        <f t="shared" si="11"/>
        <v>0</v>
      </c>
      <c r="AM51">
        <f t="shared" si="12"/>
        <v>0</v>
      </c>
      <c r="AN51">
        <f t="shared" si="13"/>
        <v>0</v>
      </c>
      <c r="AQ51" s="20">
        <f t="shared" si="14"/>
        <v>0</v>
      </c>
      <c r="AR51" s="20">
        <f t="shared" si="15"/>
        <v>0</v>
      </c>
      <c r="AS51" s="20">
        <f t="shared" si="16"/>
        <v>0</v>
      </c>
      <c r="AT51" s="20">
        <f t="shared" si="17"/>
        <v>0</v>
      </c>
      <c r="AU51" s="20">
        <f t="shared" si="18"/>
        <v>0</v>
      </c>
      <c r="AV51" s="6">
        <f t="shared" si="19"/>
        <v>0</v>
      </c>
      <c r="AY51">
        <f t="shared" si="20"/>
        <v>0</v>
      </c>
      <c r="AZ51">
        <f t="shared" si="21"/>
        <v>0</v>
      </c>
      <c r="BA51">
        <f t="shared" si="22"/>
        <v>0</v>
      </c>
      <c r="BB51">
        <f t="shared" si="23"/>
        <v>0</v>
      </c>
      <c r="BC51">
        <f t="shared" si="24"/>
        <v>0</v>
      </c>
      <c r="BD51">
        <f t="shared" si="25"/>
        <v>0</v>
      </c>
      <c r="BF51" s="29">
        <f t="shared" si="2"/>
        <v>0</v>
      </c>
      <c r="BG51" s="29">
        <f t="shared" si="3"/>
        <v>0</v>
      </c>
      <c r="BH51" s="29">
        <f t="shared" si="4"/>
        <v>0</v>
      </c>
      <c r="BI51" s="29">
        <f t="shared" si="5"/>
        <v>0</v>
      </c>
      <c r="BJ51" s="29">
        <f t="shared" si="6"/>
        <v>0</v>
      </c>
      <c r="BK51" s="29">
        <f t="shared" si="26"/>
        <v>0</v>
      </c>
    </row>
    <row r="52" spans="1:63" x14ac:dyDescent="0.2">
      <c r="A52">
        <v>18</v>
      </c>
      <c r="C52" s="6">
        <f t="shared" si="27"/>
        <v>42.796047077370069</v>
      </c>
      <c r="D52" s="6">
        <f t="shared" si="28"/>
        <v>56.024981972968796</v>
      </c>
      <c r="E52" s="6">
        <f t="shared" si="29"/>
        <v>52.699672292166994</v>
      </c>
      <c r="F52" s="6">
        <f t="shared" si="30"/>
        <v>83.989065437961131</v>
      </c>
      <c r="G52" s="6">
        <f t="shared" si="31"/>
        <v>47.408701401939744</v>
      </c>
      <c r="J52" s="8">
        <f t="array" ref="J52:N52">$C$21:$G$21*C52:G52</f>
        <v>2.1398023538685034</v>
      </c>
      <c r="K52" s="8">
        <v>2.80124909864844</v>
      </c>
      <c r="L52" s="8">
        <v>2.6349836146083501</v>
      </c>
      <c r="M52" s="8">
        <v>4.1994532718980571</v>
      </c>
      <c r="N52" s="8">
        <v>2.3704350700969874</v>
      </c>
      <c r="O52" s="8">
        <f t="array" ref="O52">SUMPRODUCT($C$21:$G$21*TRANSPOSE(C$25:C$29)*$C52:$G52)</f>
        <v>1.40062454932422</v>
      </c>
      <c r="P52" s="8">
        <f t="array" ref="P52">SUMPRODUCT($C$21:$G$21*TRANSPOSE(D$25:D$29)*$C52:$G52)</f>
        <v>3.4572941611726784</v>
      </c>
      <c r="Q52" s="8">
        <f t="array" ref="Q52">SUMPRODUCT($C$21:$G$21*TRANSPOSE(E$25:E$29)*$C52:$G52)</f>
        <v>3.5003511852732485</v>
      </c>
      <c r="R52" s="8">
        <f t="array" ref="R52">SUMPRODUCT($C$21:$G$21*TRANSPOSE(F$25:F$29)*$C52:$G52)</f>
        <v>3.6879268774011624</v>
      </c>
      <c r="S52" s="8">
        <f t="array" ref="S52">SUMPRODUCT($C$21:$G$21*TRANSPOSE(G$25:G$29)*$C52:$G52)</f>
        <v>2.0997266359490285</v>
      </c>
      <c r="T52" s="15">
        <f t="shared" si="32"/>
        <v>0</v>
      </c>
      <c r="U52" s="15">
        <f t="shared" si="32"/>
        <v>0</v>
      </c>
      <c r="V52" s="15">
        <f t="shared" si="32"/>
        <v>0</v>
      </c>
      <c r="W52" s="15">
        <f t="shared" si="32"/>
        <v>0</v>
      </c>
      <c r="X52" s="15">
        <f t="shared" si="32"/>
        <v>0</v>
      </c>
      <c r="Y52" s="15"/>
      <c r="Z52" s="15"/>
      <c r="AA52" s="20">
        <f t="shared" si="33"/>
        <v>3.2727895330894943E-2</v>
      </c>
      <c r="AB52" s="20">
        <f t="shared" si="34"/>
        <v>6.1709866552759812E-2</v>
      </c>
      <c r="AC52" s="20">
        <f t="shared" si="35"/>
        <v>6.6420739124662884E-2</v>
      </c>
      <c r="AD52" s="20">
        <f t="shared" si="36"/>
        <v>4.3909607258640883E-2</v>
      </c>
      <c r="AE52" s="20">
        <f t="shared" si="37"/>
        <v>4.4289899825501598E-2</v>
      </c>
      <c r="AF52">
        <v>0.1</v>
      </c>
      <c r="AH52">
        <f t="shared" si="7"/>
        <v>0</v>
      </c>
      <c r="AI52">
        <f t="shared" si="8"/>
        <v>0</v>
      </c>
      <c r="AJ52">
        <f t="shared" si="9"/>
        <v>0</v>
      </c>
      <c r="AK52">
        <f t="shared" si="10"/>
        <v>0</v>
      </c>
      <c r="AL52">
        <f t="shared" si="11"/>
        <v>0</v>
      </c>
      <c r="AM52">
        <f t="shared" si="12"/>
        <v>0</v>
      </c>
      <c r="AN52">
        <f t="shared" si="13"/>
        <v>0</v>
      </c>
      <c r="AQ52" s="20">
        <f t="shared" si="14"/>
        <v>0</v>
      </c>
      <c r="AR52" s="20">
        <f t="shared" si="15"/>
        <v>0</v>
      </c>
      <c r="AS52" s="20">
        <f t="shared" si="16"/>
        <v>0</v>
      </c>
      <c r="AT52" s="20">
        <f t="shared" si="17"/>
        <v>0</v>
      </c>
      <c r="AU52" s="20">
        <f t="shared" si="18"/>
        <v>0</v>
      </c>
      <c r="AV52" s="6">
        <f t="shared" si="19"/>
        <v>0</v>
      </c>
      <c r="AY52">
        <f t="shared" si="20"/>
        <v>0</v>
      </c>
      <c r="AZ52">
        <f t="shared" si="21"/>
        <v>0</v>
      </c>
      <c r="BA52">
        <f t="shared" si="22"/>
        <v>0</v>
      </c>
      <c r="BB52">
        <f t="shared" si="23"/>
        <v>0</v>
      </c>
      <c r="BC52">
        <f t="shared" si="24"/>
        <v>0</v>
      </c>
      <c r="BD52">
        <f t="shared" si="25"/>
        <v>0</v>
      </c>
      <c r="BF52" s="29">
        <f t="shared" si="2"/>
        <v>0</v>
      </c>
      <c r="BG52" s="29">
        <f t="shared" si="3"/>
        <v>0</v>
      </c>
      <c r="BH52" s="29">
        <f t="shared" si="4"/>
        <v>0</v>
      </c>
      <c r="BI52" s="29">
        <f t="shared" si="5"/>
        <v>0</v>
      </c>
      <c r="BJ52" s="29">
        <f t="shared" si="6"/>
        <v>0</v>
      </c>
      <c r="BK52" s="29">
        <f t="shared" si="26"/>
        <v>0</v>
      </c>
    </row>
    <row r="53" spans="1:63" x14ac:dyDescent="0.2">
      <c r="A53">
        <v>19</v>
      </c>
      <c r="C53" s="6">
        <f t="shared" si="27"/>
        <v>42.688129070685804</v>
      </c>
      <c r="D53" s="6">
        <f t="shared" si="28"/>
        <v>55.989878986290194</v>
      </c>
      <c r="E53" s="6">
        <f t="shared" si="29"/>
        <v>52.704644374101449</v>
      </c>
      <c r="F53" s="6">
        <f t="shared" si="30"/>
        <v>84.051821901430458</v>
      </c>
      <c r="G53" s="6">
        <f t="shared" si="31"/>
        <v>47.389534168017882</v>
      </c>
      <c r="J53" s="8">
        <f t="array" ref="J53:N53">$C$21:$G$21*C53:G53</f>
        <v>2.1344064535342904</v>
      </c>
      <c r="K53" s="8">
        <v>2.7994939493145097</v>
      </c>
      <c r="L53" s="8">
        <v>2.6352322187050725</v>
      </c>
      <c r="M53" s="8">
        <v>4.2025910950715231</v>
      </c>
      <c r="N53" s="8">
        <v>2.3694767084008941</v>
      </c>
      <c r="O53" s="8">
        <f t="array" ref="O53">SUMPRODUCT($C$21:$G$21*TRANSPOSE(C$25:C$29)*$C53:$G53)</f>
        <v>1.3997469746572548</v>
      </c>
      <c r="P53" s="8">
        <f t="array" ref="P53">SUMPRODUCT($C$21:$G$21*TRANSPOSE(D$25:D$29)*$C53:$G53)</f>
        <v>3.4520225628868264</v>
      </c>
      <c r="Q53" s="8">
        <f t="array" ref="Q53">SUMPRODUCT($C$21:$G$21*TRANSPOSE(E$25:E$29)*$C53:$G53)</f>
        <v>3.5010425221930164</v>
      </c>
      <c r="R53" s="8">
        <f t="array" ref="R53">SUMPRODUCT($C$21:$G$21*TRANSPOSE(F$25:F$29)*$C53:$G53)</f>
        <v>3.6870928177534301</v>
      </c>
      <c r="S53" s="8">
        <f t="array" ref="S53">SUMPRODUCT($C$21:$G$21*TRANSPOSE(G$25:G$29)*$C53:$G53)</f>
        <v>2.1012955475357615</v>
      </c>
      <c r="T53" s="15">
        <f t="shared" si="32"/>
        <v>0</v>
      </c>
      <c r="U53" s="15">
        <f t="shared" si="32"/>
        <v>0</v>
      </c>
      <c r="V53" s="15">
        <f t="shared" si="32"/>
        <v>0</v>
      </c>
      <c r="W53" s="15">
        <f t="shared" si="32"/>
        <v>0</v>
      </c>
      <c r="X53" s="15">
        <f t="shared" si="32"/>
        <v>0</v>
      </c>
      <c r="Y53" s="15"/>
      <c r="Z53" s="15"/>
      <c r="AA53" s="20">
        <f t="shared" si="33"/>
        <v>3.2790075487718423E-2</v>
      </c>
      <c r="AB53" s="20">
        <f t="shared" si="34"/>
        <v>6.1654402999015166E-2</v>
      </c>
      <c r="AC53" s="20">
        <f t="shared" si="35"/>
        <v>6.6427590277288631E-2</v>
      </c>
      <c r="AD53" s="20">
        <f t="shared" si="36"/>
        <v>4.3866899423993098E-2</v>
      </c>
      <c r="AE53" s="20">
        <f t="shared" si="37"/>
        <v>4.4340920087665221E-2</v>
      </c>
      <c r="AF53">
        <v>0.1</v>
      </c>
      <c r="AH53">
        <f t="shared" si="7"/>
        <v>0</v>
      </c>
      <c r="AI53">
        <f t="shared" si="8"/>
        <v>0</v>
      </c>
      <c r="AJ53">
        <f t="shared" si="9"/>
        <v>0</v>
      </c>
      <c r="AK53">
        <f t="shared" si="10"/>
        <v>0</v>
      </c>
      <c r="AL53">
        <f t="shared" si="11"/>
        <v>0</v>
      </c>
      <c r="AM53">
        <f t="shared" si="12"/>
        <v>0</v>
      </c>
      <c r="AN53">
        <f t="shared" si="13"/>
        <v>0</v>
      </c>
      <c r="AQ53" s="20">
        <f t="shared" si="14"/>
        <v>0</v>
      </c>
      <c r="AR53" s="20">
        <f t="shared" si="15"/>
        <v>0</v>
      </c>
      <c r="AS53" s="20">
        <f t="shared" si="16"/>
        <v>0</v>
      </c>
      <c r="AT53" s="20">
        <f t="shared" si="17"/>
        <v>0</v>
      </c>
      <c r="AU53" s="20">
        <f t="shared" si="18"/>
        <v>0</v>
      </c>
      <c r="AV53" s="6">
        <f t="shared" si="19"/>
        <v>0</v>
      </c>
      <c r="AY53">
        <f t="shared" si="20"/>
        <v>0</v>
      </c>
      <c r="AZ53">
        <f t="shared" si="21"/>
        <v>0</v>
      </c>
      <c r="BA53">
        <f t="shared" si="22"/>
        <v>0</v>
      </c>
      <c r="BB53">
        <f t="shared" si="23"/>
        <v>0</v>
      </c>
      <c r="BC53">
        <f t="shared" si="24"/>
        <v>0</v>
      </c>
      <c r="BD53">
        <f t="shared" si="25"/>
        <v>0</v>
      </c>
      <c r="BF53" s="29">
        <f t="shared" si="2"/>
        <v>0</v>
      </c>
      <c r="BG53" s="29">
        <f t="shared" si="3"/>
        <v>0</v>
      </c>
      <c r="BH53" s="29">
        <f t="shared" si="4"/>
        <v>0</v>
      </c>
      <c r="BI53" s="29">
        <f t="shared" si="5"/>
        <v>0</v>
      </c>
      <c r="BJ53" s="29">
        <f t="shared" si="6"/>
        <v>0</v>
      </c>
      <c r="BK53" s="29">
        <f t="shared" si="26"/>
        <v>0</v>
      </c>
    </row>
    <row r="54" spans="1:63" x14ac:dyDescent="0.2">
      <c r="A54">
        <v>20</v>
      </c>
      <c r="C54" s="6">
        <f t="shared" si="27"/>
        <v>42.592570223512737</v>
      </c>
      <c r="D54" s="6">
        <f t="shared" si="28"/>
        <v>55.955716866952066</v>
      </c>
      <c r="E54" s="6">
        <f t="shared" si="29"/>
        <v>52.708393242397563</v>
      </c>
      <c r="F54" s="6">
        <f t="shared" si="30"/>
        <v>84.10503537168033</v>
      </c>
      <c r="G54" s="6">
        <f t="shared" si="31"/>
        <v>47.374652349430164</v>
      </c>
      <c r="J54" s="8">
        <f t="array" ref="J54:N54">$C$21:$G$21*C54:G54</f>
        <v>2.1296285111756368</v>
      </c>
      <c r="K54" s="8">
        <v>2.7977858433476035</v>
      </c>
      <c r="L54" s="8">
        <v>2.6354196621198782</v>
      </c>
      <c r="M54" s="8">
        <v>4.2052517685840165</v>
      </c>
      <c r="N54" s="8">
        <v>2.3687326174715082</v>
      </c>
      <c r="O54" s="8">
        <f t="array" ref="O54">SUMPRODUCT($C$21:$G$21*TRANSPOSE(C$25:C$29)*$C54:$G54)</f>
        <v>1.3988929216738017</v>
      </c>
      <c r="P54" s="8">
        <f t="array" ref="P54">SUMPRODUCT($C$21:$G$21*TRANSPOSE(D$25:D$29)*$C54:$G54)</f>
        <v>3.4473383422355761</v>
      </c>
      <c r="Q54" s="8">
        <f t="array" ref="Q54">SUMPRODUCT($C$21:$G$21*TRANSPOSE(E$25:E$29)*$C54:$G54)</f>
        <v>3.50151880596581</v>
      </c>
      <c r="R54" s="8">
        <f t="array" ref="R54">SUMPRODUCT($C$21:$G$21*TRANSPOSE(F$25:F$29)*$C54:$G54)</f>
        <v>3.6864424485314471</v>
      </c>
      <c r="S54" s="8">
        <f t="array" ref="S54">SUMPRODUCT($C$21:$G$21*TRANSPOSE(G$25:G$29)*$C54:$G54)</f>
        <v>2.1026258842920083</v>
      </c>
      <c r="T54" s="15">
        <f t="shared" si="32"/>
        <v>0</v>
      </c>
      <c r="U54" s="15">
        <f t="shared" si="32"/>
        <v>0</v>
      </c>
      <c r="V54" s="15">
        <f t="shared" si="32"/>
        <v>0</v>
      </c>
      <c r="W54" s="15">
        <f t="shared" si="32"/>
        <v>0</v>
      </c>
      <c r="X54" s="15">
        <f t="shared" si="32"/>
        <v>0</v>
      </c>
      <c r="Y54" s="15"/>
      <c r="Z54" s="15"/>
      <c r="AA54" s="20">
        <f t="shared" si="33"/>
        <v>3.2843590192675409E-2</v>
      </c>
      <c r="AB54" s="20">
        <f t="shared" si="34"/>
        <v>6.1608331288694543E-2</v>
      </c>
      <c r="AC54" s="20">
        <f t="shared" si="35"/>
        <v>6.6431901838913565E-2</v>
      </c>
      <c r="AD54" s="20">
        <f t="shared" si="36"/>
        <v>4.3831411903463013E-2</v>
      </c>
      <c r="AE54" s="20">
        <f t="shared" si="37"/>
        <v>4.4382930111724596E-2</v>
      </c>
      <c r="AF54">
        <v>0.1</v>
      </c>
      <c r="AH54">
        <f t="shared" si="7"/>
        <v>0</v>
      </c>
      <c r="AI54">
        <f t="shared" si="8"/>
        <v>0</v>
      </c>
      <c r="AJ54">
        <f t="shared" si="9"/>
        <v>0</v>
      </c>
      <c r="AK54">
        <f t="shared" si="10"/>
        <v>0</v>
      </c>
      <c r="AL54">
        <f t="shared" si="11"/>
        <v>0</v>
      </c>
      <c r="AM54">
        <f t="shared" si="12"/>
        <v>0</v>
      </c>
      <c r="AN54">
        <f t="shared" si="13"/>
        <v>0</v>
      </c>
      <c r="AQ54" s="20">
        <f t="shared" si="14"/>
        <v>0</v>
      </c>
      <c r="AR54" s="20">
        <f t="shared" si="15"/>
        <v>0</v>
      </c>
      <c r="AS54" s="20">
        <f t="shared" si="16"/>
        <v>0</v>
      </c>
      <c r="AT54" s="20">
        <f t="shared" si="17"/>
        <v>0</v>
      </c>
      <c r="AU54" s="20">
        <f t="shared" si="18"/>
        <v>0</v>
      </c>
      <c r="AV54" s="6">
        <f t="shared" si="19"/>
        <v>0</v>
      </c>
      <c r="AY54">
        <f t="shared" si="20"/>
        <v>0</v>
      </c>
      <c r="AZ54">
        <f t="shared" si="21"/>
        <v>0</v>
      </c>
      <c r="BA54">
        <f t="shared" si="22"/>
        <v>0</v>
      </c>
      <c r="BB54">
        <f t="shared" si="23"/>
        <v>0</v>
      </c>
      <c r="BC54">
        <f t="shared" si="24"/>
        <v>0</v>
      </c>
      <c r="BD54">
        <f t="shared" si="25"/>
        <v>0</v>
      </c>
      <c r="BF54" s="29">
        <f t="shared" si="2"/>
        <v>0</v>
      </c>
      <c r="BG54" s="29">
        <f t="shared" si="3"/>
        <v>0</v>
      </c>
      <c r="BH54" s="29">
        <f t="shared" si="4"/>
        <v>0</v>
      </c>
      <c r="BI54" s="29">
        <f t="shared" si="5"/>
        <v>0</v>
      </c>
      <c r="BJ54" s="29">
        <f t="shared" si="6"/>
        <v>0</v>
      </c>
      <c r="BK54" s="29">
        <f t="shared" si="26"/>
        <v>0</v>
      </c>
    </row>
    <row r="55" spans="1:63" x14ac:dyDescent="0.2">
      <c r="A55">
        <v>21</v>
      </c>
      <c r="C55" s="6">
        <f t="shared" si="27"/>
        <v>42.507838326469098</v>
      </c>
      <c r="D55" s="6">
        <f t="shared" si="28"/>
        <v>55.922911634530536</v>
      </c>
      <c r="E55" s="6">
        <f t="shared" si="29"/>
        <v>52.71117465700469</v>
      </c>
      <c r="F55" s="6">
        <f t="shared" si="30"/>
        <v>84.150206833773993</v>
      </c>
      <c r="G55" s="6">
        <f t="shared" si="31"/>
        <v>47.363208977189359</v>
      </c>
      <c r="J55" s="8">
        <f t="array" ref="J55:N55">$C$21:$G$21*C55:G55</f>
        <v>2.1253919163234549</v>
      </c>
      <c r="K55" s="8">
        <v>2.7961455817265271</v>
      </c>
      <c r="L55" s="8">
        <v>2.6355587328502348</v>
      </c>
      <c r="M55" s="8">
        <v>4.2075103416886996</v>
      </c>
      <c r="N55" s="8">
        <v>2.3681604488594679</v>
      </c>
      <c r="O55" s="8">
        <f t="array" ref="O55">SUMPRODUCT($C$21:$G$21*TRANSPOSE(C$25:C$29)*$C55:$G55)</f>
        <v>1.3980727908632635</v>
      </c>
      <c r="P55" s="8">
        <f t="array" ref="P55">SUMPRODUCT($C$21:$G$21*TRANSPOSE(D$25:D$29)*$C55:$G55)</f>
        <v>3.4431712827485725</v>
      </c>
      <c r="Q55" s="8">
        <f t="array" ref="Q55">SUMPRODUCT($C$21:$G$21*TRANSPOSE(E$25:E$29)*$C55:$G55)</f>
        <v>3.5018279617076136</v>
      </c>
      <c r="R55" s="8">
        <f t="array" ref="R55">SUMPRODUCT($C$21:$G$21*TRANSPOSE(F$25:F$29)*$C55:$G55)</f>
        <v>3.685939815284585</v>
      </c>
      <c r="S55" s="8">
        <f t="array" ref="S55">SUMPRODUCT($C$21:$G$21*TRANSPOSE(G$25:G$29)*$C55:$G55)</f>
        <v>2.1037551708443498</v>
      </c>
      <c r="T55" s="15">
        <f t="shared" si="32"/>
        <v>0</v>
      </c>
      <c r="U55" s="15">
        <f t="shared" si="32"/>
        <v>0</v>
      </c>
      <c r="V55" s="15">
        <f t="shared" si="32"/>
        <v>0</v>
      </c>
      <c r="W55" s="15">
        <f t="shared" si="32"/>
        <v>0</v>
      </c>
      <c r="X55" s="15">
        <f t="shared" si="32"/>
        <v>0</v>
      </c>
      <c r="Y55" s="15"/>
      <c r="Z55" s="15"/>
      <c r="AA55" s="20">
        <f t="shared" si="33"/>
        <v>3.2889764474160546E-2</v>
      </c>
      <c r="AB55" s="20">
        <f t="shared" si="34"/>
        <v>6.1569957323583432E-2</v>
      </c>
      <c r="AC55" s="20">
        <f t="shared" si="35"/>
        <v>6.6434261510851425E-2</v>
      </c>
      <c r="AD55" s="20">
        <f t="shared" si="36"/>
        <v>4.3801910345456448E-2</v>
      </c>
      <c r="AE55" s="20">
        <f t="shared" si="37"/>
        <v>4.4417496539508994E-2</v>
      </c>
      <c r="AF55">
        <v>0.1</v>
      </c>
      <c r="AH55">
        <f t="shared" si="7"/>
        <v>0</v>
      </c>
      <c r="AI55">
        <f t="shared" si="8"/>
        <v>0</v>
      </c>
      <c r="AJ55">
        <f t="shared" si="9"/>
        <v>0</v>
      </c>
      <c r="AK55">
        <f t="shared" si="10"/>
        <v>0</v>
      </c>
      <c r="AL55">
        <f t="shared" si="11"/>
        <v>0</v>
      </c>
      <c r="AM55">
        <f t="shared" si="12"/>
        <v>0</v>
      </c>
      <c r="AN55">
        <f t="shared" si="13"/>
        <v>0</v>
      </c>
      <c r="AQ55" s="20">
        <f t="shared" si="14"/>
        <v>0</v>
      </c>
      <c r="AR55" s="20">
        <f t="shared" si="15"/>
        <v>0</v>
      </c>
      <c r="AS55" s="20">
        <f t="shared" si="16"/>
        <v>0</v>
      </c>
      <c r="AT55" s="20">
        <f t="shared" si="17"/>
        <v>0</v>
      </c>
      <c r="AU55" s="20">
        <f t="shared" si="18"/>
        <v>0</v>
      </c>
      <c r="AV55" s="6">
        <f t="shared" si="19"/>
        <v>0</v>
      </c>
      <c r="AY55">
        <f t="shared" si="20"/>
        <v>0</v>
      </c>
      <c r="AZ55">
        <f t="shared" si="21"/>
        <v>0</v>
      </c>
      <c r="BA55">
        <f t="shared" si="22"/>
        <v>0</v>
      </c>
      <c r="BB55">
        <f t="shared" si="23"/>
        <v>0</v>
      </c>
      <c r="BC55">
        <f t="shared" si="24"/>
        <v>0</v>
      </c>
      <c r="BD55">
        <f t="shared" si="25"/>
        <v>0</v>
      </c>
      <c r="BF55" s="29">
        <f t="shared" si="2"/>
        <v>0</v>
      </c>
      <c r="BG55" s="29">
        <f t="shared" si="3"/>
        <v>0</v>
      </c>
      <c r="BH55" s="29">
        <f t="shared" si="4"/>
        <v>0</v>
      </c>
      <c r="BI55" s="29">
        <f t="shared" si="5"/>
        <v>0</v>
      </c>
      <c r="BJ55" s="29">
        <f t="shared" si="6"/>
        <v>0</v>
      </c>
      <c r="BK55" s="29">
        <f t="shared" si="26"/>
        <v>0</v>
      </c>
    </row>
    <row r="56" spans="1:63" x14ac:dyDescent="0.2">
      <c r="A56">
        <v>22</v>
      </c>
      <c r="C56" s="6">
        <f t="shared" si="27"/>
        <v>42.432612548768581</v>
      </c>
      <c r="D56" s="6">
        <f t="shared" si="28"/>
        <v>55.89173600492667</v>
      </c>
      <c r="E56" s="6">
        <f t="shared" si="29"/>
        <v>52.713193958922986</v>
      </c>
      <c r="F56" s="6">
        <f t="shared" si="30"/>
        <v>84.188596046751087</v>
      </c>
      <c r="G56" s="6">
        <f t="shared" si="31"/>
        <v>47.354515305243332</v>
      </c>
      <c r="J56" s="8">
        <f t="array" ref="J56:N56">$C$21:$G$21*C56:G56</f>
        <v>2.1216306274384293</v>
      </c>
      <c r="K56" s="8">
        <v>2.7945868002463339</v>
      </c>
      <c r="L56" s="8">
        <v>2.6356596979461493</v>
      </c>
      <c r="M56" s="8">
        <v>4.2094298023375547</v>
      </c>
      <c r="N56" s="8">
        <v>2.3677257652621666</v>
      </c>
      <c r="O56" s="8">
        <f t="array" ref="O56">SUMPRODUCT($C$21:$G$21*TRANSPOSE(C$25:C$29)*$C56:$G56)</f>
        <v>1.3972934001231669</v>
      </c>
      <c r="P56" s="8">
        <f t="array" ref="P56">SUMPRODUCT($C$21:$G$21*TRANSPOSE(D$25:D$29)*$C56:$G56)</f>
        <v>3.439460476411504</v>
      </c>
      <c r="Q56" s="8">
        <f t="array" ref="Q56">SUMPRODUCT($C$21:$G$21*TRANSPOSE(E$25:E$29)*$C56:$G56)</f>
        <v>3.5020083012919443</v>
      </c>
      <c r="R56" s="8">
        <f t="array" ref="R56">SUMPRODUCT($C$21:$G$21*TRANSPOSE(F$25:F$29)*$C56:$G56)</f>
        <v>3.6855556142352413</v>
      </c>
      <c r="S56" s="8">
        <f t="array" ref="S56">SUMPRODUCT($C$21:$G$21*TRANSPOSE(G$25:G$29)*$C56:$G56)</f>
        <v>2.1047149011687774</v>
      </c>
      <c r="T56" s="15">
        <f t="shared" si="32"/>
        <v>0</v>
      </c>
      <c r="U56" s="15">
        <f t="shared" si="32"/>
        <v>0</v>
      </c>
      <c r="V56" s="15">
        <f t="shared" si="32"/>
        <v>0</v>
      </c>
      <c r="W56" s="15">
        <f t="shared" si="32"/>
        <v>0</v>
      </c>
      <c r="X56" s="15">
        <f t="shared" si="32"/>
        <v>0</v>
      </c>
      <c r="Y56" s="15"/>
      <c r="Z56" s="15"/>
      <c r="AA56" s="20">
        <f t="shared" si="33"/>
        <v>3.2929704682152956E-2</v>
      </c>
      <c r="AB56" s="20">
        <f t="shared" si="34"/>
        <v>6.1537907430685761E-2</v>
      </c>
      <c r="AC56" s="20">
        <f t="shared" si="35"/>
        <v>6.6435137738398126E-2</v>
      </c>
      <c r="AD56" s="20">
        <f t="shared" si="36"/>
        <v>4.3777373507791977E-2</v>
      </c>
      <c r="AE56" s="20">
        <f t="shared" si="37"/>
        <v>4.4445917936271909E-2</v>
      </c>
      <c r="AF56">
        <v>0.1</v>
      </c>
      <c r="AH56">
        <f t="shared" si="7"/>
        <v>0</v>
      </c>
      <c r="AI56">
        <f t="shared" si="8"/>
        <v>0</v>
      </c>
      <c r="AJ56">
        <f t="shared" si="9"/>
        <v>0</v>
      </c>
      <c r="AK56">
        <f t="shared" si="10"/>
        <v>0</v>
      </c>
      <c r="AL56">
        <f t="shared" si="11"/>
        <v>0</v>
      </c>
      <c r="AM56">
        <f t="shared" si="12"/>
        <v>0</v>
      </c>
      <c r="AN56">
        <f t="shared" si="13"/>
        <v>0</v>
      </c>
      <c r="AQ56" s="20">
        <f t="shared" si="14"/>
        <v>0</v>
      </c>
      <c r="AR56" s="20">
        <f t="shared" si="15"/>
        <v>0</v>
      </c>
      <c r="AS56" s="20">
        <f t="shared" si="16"/>
        <v>0</v>
      </c>
      <c r="AT56" s="20">
        <f t="shared" si="17"/>
        <v>0</v>
      </c>
      <c r="AU56" s="20">
        <f t="shared" si="18"/>
        <v>0</v>
      </c>
      <c r="AV56" s="6">
        <f t="shared" si="19"/>
        <v>0</v>
      </c>
      <c r="AY56">
        <f t="shared" si="20"/>
        <v>0</v>
      </c>
      <c r="AZ56">
        <f t="shared" si="21"/>
        <v>0</v>
      </c>
      <c r="BA56">
        <f t="shared" si="22"/>
        <v>0</v>
      </c>
      <c r="BB56">
        <f t="shared" si="23"/>
        <v>0</v>
      </c>
      <c r="BC56">
        <f t="shared" si="24"/>
        <v>0</v>
      </c>
      <c r="BD56">
        <f t="shared" si="25"/>
        <v>0</v>
      </c>
      <c r="BF56" s="29">
        <f t="shared" si="2"/>
        <v>0</v>
      </c>
      <c r="BG56" s="29">
        <f t="shared" si="3"/>
        <v>0</v>
      </c>
      <c r="BH56" s="29">
        <f t="shared" si="4"/>
        <v>0</v>
      </c>
      <c r="BI56" s="29">
        <f t="shared" si="5"/>
        <v>0</v>
      </c>
      <c r="BJ56" s="29">
        <f t="shared" si="6"/>
        <v>0</v>
      </c>
      <c r="BK56" s="29">
        <f t="shared" si="26"/>
        <v>0</v>
      </c>
    </row>
    <row r="57" spans="1:63" x14ac:dyDescent="0.2">
      <c r="A57">
        <v>23</v>
      </c>
      <c r="C57" s="6">
        <f t="shared" si="27"/>
        <v>42.365750484653979</v>
      </c>
      <c r="D57" s="6">
        <f t="shared" si="28"/>
        <v>55.862354197454415</v>
      </c>
      <c r="E57" s="6">
        <f t="shared" si="29"/>
        <v>52.714615802878548</v>
      </c>
      <c r="F57" s="6">
        <f t="shared" si="30"/>
        <v>84.2212606439588</v>
      </c>
      <c r="G57" s="6">
        <f t="shared" si="31"/>
        <v>47.348012053603902</v>
      </c>
      <c r="J57" s="8">
        <f t="array" ref="J57:N57">$C$21:$G$21*C57:G57</f>
        <v>2.1182875242326991</v>
      </c>
      <c r="K57" s="8">
        <v>2.7931177098727211</v>
      </c>
      <c r="L57" s="8">
        <v>2.6357307901439277</v>
      </c>
      <c r="M57" s="8">
        <v>4.2110630321979405</v>
      </c>
      <c r="N57" s="8">
        <v>2.367400602680195</v>
      </c>
      <c r="O57" s="8">
        <f t="array" ref="O57">SUMPRODUCT($C$21:$G$21*TRANSPOSE(C$25:C$29)*$C57:$G57)</f>
        <v>1.3965588549363606</v>
      </c>
      <c r="P57" s="8">
        <f t="array" ref="P57">SUMPRODUCT($C$21:$G$21*TRANSPOSE(D$25:D$29)*$C57:$G57)</f>
        <v>3.4361529193046629</v>
      </c>
      <c r="Q57" s="8">
        <f t="array" ref="Q57">SUMPRODUCT($C$21:$G$21*TRANSPOSE(E$25:E$29)*$C57:$G57)</f>
        <v>3.5020903710353308</v>
      </c>
      <c r="R57" s="8">
        <f t="array" ref="R57">SUMPRODUCT($C$21:$G$21*TRANSPOSE(F$25:F$29)*$C57:$G57)</f>
        <v>3.6852659977521589</v>
      </c>
      <c r="S57" s="8">
        <f t="array" ref="S57">SUMPRODUCT($C$21:$G$21*TRANSPOSE(G$25:G$29)*$C57:$G57)</f>
        <v>2.1055315160989703</v>
      </c>
      <c r="T57" s="15">
        <f t="shared" si="32"/>
        <v>0</v>
      </c>
      <c r="U57" s="15">
        <f t="shared" si="32"/>
        <v>0</v>
      </c>
      <c r="V57" s="15">
        <f t="shared" si="32"/>
        <v>0</v>
      </c>
      <c r="W57" s="15">
        <f t="shared" si="32"/>
        <v>0</v>
      </c>
      <c r="X57" s="15">
        <f t="shared" si="32"/>
        <v>0</v>
      </c>
      <c r="Y57" s="15"/>
      <c r="Z57" s="15"/>
      <c r="AA57" s="20">
        <f t="shared" si="33"/>
        <v>3.2964336497289998E-2</v>
      </c>
      <c r="AB57" s="20">
        <f t="shared" si="34"/>
        <v>6.1511065343917148E-2</v>
      </c>
      <c r="AC57" s="20">
        <f t="shared" si="35"/>
        <v>6.6434902686781885E-2</v>
      </c>
      <c r="AD57" s="20">
        <f t="shared" si="36"/>
        <v>4.3756956017690571E-2</v>
      </c>
      <c r="AE57" s="20">
        <f t="shared" si="37"/>
        <v>4.4469269664695617E-2</v>
      </c>
      <c r="AF57">
        <v>0.1</v>
      </c>
      <c r="AH57">
        <f t="shared" si="7"/>
        <v>0</v>
      </c>
      <c r="AI57">
        <f t="shared" si="8"/>
        <v>0</v>
      </c>
      <c r="AJ57">
        <f t="shared" si="9"/>
        <v>0</v>
      </c>
      <c r="AK57">
        <f t="shared" si="10"/>
        <v>0</v>
      </c>
      <c r="AL57">
        <f t="shared" si="11"/>
        <v>0</v>
      </c>
      <c r="AM57">
        <f t="shared" si="12"/>
        <v>0</v>
      </c>
      <c r="AN57">
        <f t="shared" si="13"/>
        <v>0</v>
      </c>
      <c r="AQ57" s="20">
        <f t="shared" si="14"/>
        <v>0</v>
      </c>
      <c r="AR57" s="20">
        <f t="shared" si="15"/>
        <v>0</v>
      </c>
      <c r="AS57" s="20">
        <f t="shared" si="16"/>
        <v>0</v>
      </c>
      <c r="AT57" s="20">
        <f t="shared" si="17"/>
        <v>0</v>
      </c>
      <c r="AU57" s="20">
        <f t="shared" si="18"/>
        <v>0</v>
      </c>
      <c r="AV57" s="6">
        <f t="shared" si="19"/>
        <v>0</v>
      </c>
      <c r="AY57">
        <f t="shared" si="20"/>
        <v>0</v>
      </c>
      <c r="AZ57">
        <f t="shared" si="21"/>
        <v>0</v>
      </c>
      <c r="BA57">
        <f t="shared" si="22"/>
        <v>0</v>
      </c>
      <c r="BB57">
        <f t="shared" si="23"/>
        <v>0</v>
      </c>
      <c r="BC57">
        <f t="shared" si="24"/>
        <v>0</v>
      </c>
      <c r="BD57">
        <f t="shared" si="25"/>
        <v>0</v>
      </c>
      <c r="BF57" s="29">
        <f t="shared" si="2"/>
        <v>0</v>
      </c>
      <c r="BG57" s="29">
        <f t="shared" si="3"/>
        <v>0</v>
      </c>
      <c r="BH57" s="29">
        <f t="shared" si="4"/>
        <v>0</v>
      </c>
      <c r="BI57" s="29">
        <f t="shared" si="5"/>
        <v>0</v>
      </c>
      <c r="BJ57" s="29">
        <f t="shared" si="6"/>
        <v>0</v>
      </c>
      <c r="BK57" s="29">
        <f t="shared" si="26"/>
        <v>0</v>
      </c>
    </row>
    <row r="58" spans="1:63" x14ac:dyDescent="0.2">
      <c r="A58">
        <v>24</v>
      </c>
      <c r="C58" s="6">
        <f t="shared" si="27"/>
        <v>42.306260983502142</v>
      </c>
      <c r="D58" s="6">
        <f t="shared" si="28"/>
        <v>55.834849086016767</v>
      </c>
      <c r="E58" s="6">
        <f t="shared" si="29"/>
        <v>52.715572019137809</v>
      </c>
      <c r="F58" s="6">
        <f t="shared" si="30"/>
        <v>84.24908893474533</v>
      </c>
      <c r="G58" s="6">
        <f t="shared" si="31"/>
        <v>47.343245825148159</v>
      </c>
      <c r="J58" s="8">
        <f t="array" ref="J58:N58">$C$21:$G$21*C58:G58</f>
        <v>2.1153130491751071</v>
      </c>
      <c r="K58" s="8">
        <v>2.7917424543008384</v>
      </c>
      <c r="L58" s="8">
        <v>2.6357786009568906</v>
      </c>
      <c r="M58" s="8">
        <v>4.2124544467372669</v>
      </c>
      <c r="N58" s="8">
        <v>2.367162291257408</v>
      </c>
      <c r="O58" s="8">
        <f t="array" ref="O58">SUMPRODUCT($C$21:$G$21*TRANSPOSE(C$25:C$29)*$C58:$G58)</f>
        <v>1.3958712271504192</v>
      </c>
      <c r="P58" s="8">
        <f t="array" ref="P58">SUMPRODUCT($C$21:$G$21*TRANSPOSE(D$25:D$29)*$C58:$G58)</f>
        <v>3.4332023496535524</v>
      </c>
      <c r="Q58" s="8">
        <f t="array" ref="Q58">SUMPRODUCT($C$21:$G$21*TRANSPOSE(E$25:E$29)*$C58:$G58)</f>
        <v>3.5020984505190524</v>
      </c>
      <c r="R58" s="8">
        <f t="array" ref="R58">SUMPRODUCT($C$21:$G$21*TRANSPOSE(F$25:F$29)*$C58:$G58)</f>
        <v>3.6850515917358533</v>
      </c>
      <c r="S58" s="8">
        <f t="array" ref="S58">SUMPRODUCT($C$21:$G$21*TRANSPOSE(G$25:G$29)*$C58:$G58)</f>
        <v>2.1062272233686334</v>
      </c>
      <c r="T58" s="15">
        <f t="shared" si="32"/>
        <v>0</v>
      </c>
      <c r="U58" s="15">
        <f t="shared" si="32"/>
        <v>0</v>
      </c>
      <c r="V58" s="15">
        <f t="shared" si="32"/>
        <v>0</v>
      </c>
      <c r="W58" s="15">
        <f t="shared" si="32"/>
        <v>0</v>
      </c>
      <c r="X58" s="15">
        <f t="shared" si="32"/>
        <v>0</v>
      </c>
      <c r="Y58" s="15"/>
      <c r="Z58" s="15"/>
      <c r="AA58" s="20">
        <f t="shared" si="33"/>
        <v>3.2994436159100818E-2</v>
      </c>
      <c r="AB58" s="20">
        <f t="shared" si="34"/>
        <v>6.1488522058410301E-2</v>
      </c>
      <c r="AC58" s="20">
        <f t="shared" si="35"/>
        <v>6.6433850878970913E-2</v>
      </c>
      <c r="AD58" s="20">
        <f t="shared" si="36"/>
        <v>4.3739957764885623E-2</v>
      </c>
      <c r="AE58" s="20">
        <f t="shared" si="37"/>
        <v>4.4488441522313855E-2</v>
      </c>
      <c r="AF58">
        <v>0.1</v>
      </c>
      <c r="AH58">
        <f t="shared" si="7"/>
        <v>0</v>
      </c>
      <c r="AI58">
        <f t="shared" si="8"/>
        <v>0</v>
      </c>
      <c r="AJ58">
        <f t="shared" si="9"/>
        <v>0</v>
      </c>
      <c r="AK58">
        <f t="shared" si="10"/>
        <v>0</v>
      </c>
      <c r="AL58">
        <f t="shared" si="11"/>
        <v>0</v>
      </c>
      <c r="AM58">
        <f t="shared" si="12"/>
        <v>0</v>
      </c>
      <c r="AN58">
        <f t="shared" si="13"/>
        <v>0</v>
      </c>
      <c r="AQ58" s="20">
        <f t="shared" si="14"/>
        <v>0</v>
      </c>
      <c r="AR58" s="20">
        <f t="shared" si="15"/>
        <v>0</v>
      </c>
      <c r="AS58" s="20">
        <f t="shared" si="16"/>
        <v>0</v>
      </c>
      <c r="AT58" s="20">
        <f t="shared" si="17"/>
        <v>0</v>
      </c>
      <c r="AU58" s="20">
        <f t="shared" si="18"/>
        <v>0</v>
      </c>
      <c r="AV58" s="6">
        <f t="shared" si="19"/>
        <v>0</v>
      </c>
      <c r="AY58">
        <f t="shared" si="20"/>
        <v>0</v>
      </c>
      <c r="AZ58">
        <f t="shared" si="21"/>
        <v>0</v>
      </c>
      <c r="BA58">
        <f t="shared" si="22"/>
        <v>0</v>
      </c>
      <c r="BB58">
        <f t="shared" si="23"/>
        <v>0</v>
      </c>
      <c r="BC58">
        <f t="shared" si="24"/>
        <v>0</v>
      </c>
      <c r="BD58">
        <f t="shared" si="25"/>
        <v>0</v>
      </c>
      <c r="BF58" s="29">
        <f t="shared" si="2"/>
        <v>0</v>
      </c>
      <c r="BG58" s="29">
        <f t="shared" si="3"/>
        <v>0</v>
      </c>
      <c r="BH58" s="29">
        <f t="shared" si="4"/>
        <v>0</v>
      </c>
      <c r="BI58" s="29">
        <f t="shared" si="5"/>
        <v>0</v>
      </c>
      <c r="BJ58" s="29">
        <f t="shared" si="6"/>
        <v>0</v>
      </c>
      <c r="BK58" s="29">
        <f t="shared" si="26"/>
        <v>0</v>
      </c>
    </row>
    <row r="59" spans="1:63" x14ac:dyDescent="0.2">
      <c r="A59">
        <v>25</v>
      </c>
      <c r="C59" s="6">
        <f t="shared" si="27"/>
        <v>42.253281639751414</v>
      </c>
      <c r="D59" s="6">
        <f t="shared" si="28"/>
        <v>55.809243321951314</v>
      </c>
      <c r="E59" s="6">
        <f t="shared" si="29"/>
        <v>52.716167964508884</v>
      </c>
      <c r="F59" s="6">
        <f t="shared" si="30"/>
        <v>84.272827395637222</v>
      </c>
      <c r="G59" s="6">
        <f t="shared" si="31"/>
        <v>47.339849760530349</v>
      </c>
      <c r="J59" s="8">
        <f t="array" ref="J59:N59">$C$21:$G$21*C59:G59</f>
        <v>2.1126640819875706</v>
      </c>
      <c r="K59" s="8">
        <v>2.7904621660975657</v>
      </c>
      <c r="L59" s="8">
        <v>2.6358083982254445</v>
      </c>
      <c r="M59" s="8">
        <v>4.2136413697818611</v>
      </c>
      <c r="N59" s="8">
        <v>2.3669924880265176</v>
      </c>
      <c r="O59" s="8">
        <f t="array" ref="O59">SUMPRODUCT($C$21:$G$21*TRANSPOSE(C$25:C$29)*$C59:$G59)</f>
        <v>1.3952310830487828</v>
      </c>
      <c r="P59" s="8">
        <f t="array" ref="P59">SUMPRODUCT($C$21:$G$21*TRANSPOSE(D$25:D$29)*$C59:$G59)</f>
        <v>3.4305682811002929</v>
      </c>
      <c r="Q59" s="8">
        <f t="array" ref="Q59">SUMPRODUCT($C$21:$G$21*TRANSPOSE(E$25:E$29)*$C59:$G59)</f>
        <v>3.5020517679397134</v>
      </c>
      <c r="R59" s="8">
        <f t="array" ref="R59">SUMPRODUCT($C$21:$G$21*TRANSPOSE(F$25:F$29)*$C59:$G59)</f>
        <v>3.6848966871392399</v>
      </c>
      <c r="S59" s="8">
        <f t="array" ref="S59">SUMPRODUCT($C$21:$G$21*TRANSPOSE(G$25:G$29)*$C59:$G59)</f>
        <v>2.1068206848909306</v>
      </c>
      <c r="T59" s="15">
        <f t="shared" si="32"/>
        <v>0</v>
      </c>
      <c r="U59" s="15">
        <f t="shared" si="32"/>
        <v>0</v>
      </c>
      <c r="V59" s="15">
        <f t="shared" si="32"/>
        <v>0</v>
      </c>
      <c r="W59" s="15">
        <f t="shared" si="32"/>
        <v>0</v>
      </c>
      <c r="X59" s="15">
        <f t="shared" si="32"/>
        <v>0</v>
      </c>
      <c r="Y59" s="15"/>
      <c r="Z59" s="15"/>
      <c r="AA59" s="20">
        <f t="shared" si="33"/>
        <v>3.3020656121917999E-2</v>
      </c>
      <c r="AB59" s="20">
        <f t="shared" si="34"/>
        <v>6.1469535813451097E-2</v>
      </c>
      <c r="AC59" s="20">
        <f t="shared" si="35"/>
        <v>6.643221431226691E-2</v>
      </c>
      <c r="AD59" s="20">
        <f t="shared" si="36"/>
        <v>4.3725798706618524E-2</v>
      </c>
      <c r="AE59" s="20">
        <f t="shared" si="37"/>
        <v>4.4504169226314158E-2</v>
      </c>
      <c r="AF59">
        <v>0.1</v>
      </c>
      <c r="AH59">
        <f t="shared" si="7"/>
        <v>0</v>
      </c>
      <c r="AI59">
        <f t="shared" si="8"/>
        <v>0</v>
      </c>
      <c r="AJ59">
        <f t="shared" si="9"/>
        <v>0</v>
      </c>
      <c r="AK59">
        <f t="shared" si="10"/>
        <v>0</v>
      </c>
      <c r="AL59">
        <f t="shared" si="11"/>
        <v>0</v>
      </c>
      <c r="AM59">
        <f t="shared" si="12"/>
        <v>0</v>
      </c>
      <c r="AN59">
        <f t="shared" si="13"/>
        <v>0</v>
      </c>
      <c r="AQ59" s="20">
        <f t="shared" si="14"/>
        <v>0</v>
      </c>
      <c r="AR59" s="20">
        <f t="shared" si="15"/>
        <v>0</v>
      </c>
      <c r="AS59" s="20">
        <f t="shared" si="16"/>
        <v>0</v>
      </c>
      <c r="AT59" s="20">
        <f t="shared" si="17"/>
        <v>0</v>
      </c>
      <c r="AU59" s="20">
        <f t="shared" si="18"/>
        <v>0</v>
      </c>
      <c r="AV59" s="6">
        <f t="shared" si="19"/>
        <v>0</v>
      </c>
      <c r="AY59">
        <f t="shared" si="20"/>
        <v>0</v>
      </c>
      <c r="AZ59">
        <f t="shared" si="21"/>
        <v>0</v>
      </c>
      <c r="BA59">
        <f t="shared" si="22"/>
        <v>0</v>
      </c>
      <c r="BB59">
        <f t="shared" si="23"/>
        <v>0</v>
      </c>
      <c r="BC59">
        <f t="shared" si="24"/>
        <v>0</v>
      </c>
      <c r="BD59">
        <f t="shared" si="25"/>
        <v>0</v>
      </c>
      <c r="BF59" s="29">
        <f t="shared" si="2"/>
        <v>0</v>
      </c>
      <c r="BG59" s="29">
        <f t="shared" si="3"/>
        <v>0</v>
      </c>
      <c r="BH59" s="29">
        <f t="shared" si="4"/>
        <v>0</v>
      </c>
      <c r="BI59" s="29">
        <f t="shared" si="5"/>
        <v>0</v>
      </c>
      <c r="BJ59" s="29">
        <f t="shared" si="6"/>
        <v>0</v>
      </c>
      <c r="BK59" s="29">
        <f t="shared" si="26"/>
        <v>0</v>
      </c>
    </row>
    <row r="60" spans="1:63" x14ac:dyDescent="0.2">
      <c r="A60">
        <v>26</v>
      </c>
      <c r="C60" s="6">
        <f t="shared" si="27"/>
        <v>42.206060056325015</v>
      </c>
      <c r="D60" s="6">
        <f t="shared" si="28"/>
        <v>55.78551571397842</v>
      </c>
      <c r="E60" s="6">
        <f t="shared" si="29"/>
        <v>52.716487653659691</v>
      </c>
      <c r="F60" s="6">
        <f t="shared" si="30"/>
        <v>84.29310369354836</v>
      </c>
      <c r="G60" s="6">
        <f t="shared" si="31"/>
        <v>47.337527668931664</v>
      </c>
      <c r="J60" s="8">
        <f t="array" ref="J60:N60">$C$21:$G$21*C60:G60</f>
        <v>2.1103030028162508</v>
      </c>
      <c r="K60" s="8">
        <v>2.789275785698921</v>
      </c>
      <c r="L60" s="8">
        <v>2.6358243826829848</v>
      </c>
      <c r="M60" s="8">
        <v>4.2146551846774178</v>
      </c>
      <c r="N60" s="8">
        <v>2.3668763834465834</v>
      </c>
      <c r="O60" s="8">
        <f t="array" ref="O60">SUMPRODUCT($C$21:$G$21*TRANSPOSE(C$25:C$29)*$C60:$G60)</f>
        <v>1.3946378928494605</v>
      </c>
      <c r="P60" s="8">
        <f t="array" ref="P60">SUMPRODUCT($C$21:$G$21*TRANSPOSE(D$25:D$29)*$C60:$G60)</f>
        <v>3.428215194157743</v>
      </c>
      <c r="Q60" s="8">
        <f t="array" ref="Q60">SUMPRODUCT($C$21:$G$21*TRANSPOSE(E$25:E$29)*$C60:$G60)</f>
        <v>3.5019654851881694</v>
      </c>
      <c r="R60" s="8">
        <f t="array" ref="R60">SUMPRODUCT($C$21:$G$21*TRANSPOSE(F$25:F$29)*$C60:$G60)</f>
        <v>3.684788574788076</v>
      </c>
      <c r="S60" s="8">
        <f t="array" ref="S60">SUMPRODUCT($C$21:$G$21*TRANSPOSE(G$25:G$29)*$C60:$G60)</f>
        <v>2.1073275923387089</v>
      </c>
      <c r="T60" s="15">
        <f t="shared" si="32"/>
        <v>0</v>
      </c>
      <c r="U60" s="15">
        <f t="shared" si="32"/>
        <v>0</v>
      </c>
      <c r="V60" s="15">
        <f t="shared" si="32"/>
        <v>0</v>
      </c>
      <c r="W60" s="15">
        <f t="shared" si="32"/>
        <v>0</v>
      </c>
      <c r="X60" s="15">
        <f t="shared" si="32"/>
        <v>0</v>
      </c>
      <c r="Y60" s="15"/>
      <c r="Z60" s="15"/>
      <c r="AA60" s="20">
        <f t="shared" si="33"/>
        <v>3.3043546139779036E-2</v>
      </c>
      <c r="AB60" s="20">
        <f t="shared" si="34"/>
        <v>6.1453500075804086E-2</v>
      </c>
      <c r="AC60" s="20">
        <f t="shared" si="35"/>
        <v>6.6430174714894069E-2</v>
      </c>
      <c r="AD60" s="20">
        <f t="shared" si="36"/>
        <v>4.3713998101010759E-2</v>
      </c>
      <c r="AE60" s="20">
        <f t="shared" si="37"/>
        <v>4.4517060693936072E-2</v>
      </c>
      <c r="AF60">
        <v>0.1</v>
      </c>
      <c r="AH60">
        <f t="shared" si="7"/>
        <v>0</v>
      </c>
      <c r="AI60">
        <f t="shared" si="8"/>
        <v>0</v>
      </c>
      <c r="AJ60">
        <f t="shared" si="9"/>
        <v>0</v>
      </c>
      <c r="AK60">
        <f t="shared" si="10"/>
        <v>0</v>
      </c>
      <c r="AL60">
        <f t="shared" si="11"/>
        <v>0</v>
      </c>
      <c r="AM60">
        <f t="shared" si="12"/>
        <v>0</v>
      </c>
      <c r="AN60">
        <f t="shared" si="13"/>
        <v>0</v>
      </c>
      <c r="AQ60" s="20">
        <f t="shared" si="14"/>
        <v>0</v>
      </c>
      <c r="AR60" s="20">
        <f t="shared" si="15"/>
        <v>0</v>
      </c>
      <c r="AS60" s="20">
        <f t="shared" si="16"/>
        <v>0</v>
      </c>
      <c r="AT60" s="20">
        <f t="shared" si="17"/>
        <v>0</v>
      </c>
      <c r="AU60" s="20">
        <f t="shared" si="18"/>
        <v>0</v>
      </c>
      <c r="AV60" s="6">
        <f t="shared" si="19"/>
        <v>0</v>
      </c>
      <c r="AY60">
        <f t="shared" si="20"/>
        <v>0</v>
      </c>
      <c r="AZ60">
        <f t="shared" si="21"/>
        <v>0</v>
      </c>
      <c r="BA60">
        <f t="shared" si="22"/>
        <v>0</v>
      </c>
      <c r="BB60">
        <f t="shared" si="23"/>
        <v>0</v>
      </c>
      <c r="BC60">
        <f t="shared" si="24"/>
        <v>0</v>
      </c>
      <c r="BD60">
        <f t="shared" si="25"/>
        <v>0</v>
      </c>
      <c r="BF60" s="29">
        <f t="shared" si="2"/>
        <v>0</v>
      </c>
      <c r="BG60" s="29">
        <f t="shared" si="3"/>
        <v>0</v>
      </c>
      <c r="BH60" s="29">
        <f t="shared" si="4"/>
        <v>0</v>
      </c>
      <c r="BI60" s="29">
        <f t="shared" si="5"/>
        <v>0</v>
      </c>
      <c r="BJ60" s="29">
        <f t="shared" si="6"/>
        <v>0</v>
      </c>
      <c r="BK60" s="29">
        <f t="shared" si="26"/>
        <v>0</v>
      </c>
    </row>
    <row r="61" spans="1:63" x14ac:dyDescent="0.2">
      <c r="A61">
        <v>27</v>
      </c>
      <c r="C61" s="6">
        <f t="shared" si="27"/>
        <v>42.163938178806831</v>
      </c>
      <c r="D61" s="6">
        <f t="shared" si="28"/>
        <v>55.76361387995528</v>
      </c>
      <c r="E61" s="6">
        <f t="shared" si="29"/>
        <v>52.716597905721599</v>
      </c>
      <c r="F61" s="6">
        <f t="shared" si="30"/>
        <v>84.310445956414284</v>
      </c>
      <c r="G61" s="6">
        <f t="shared" si="31"/>
        <v>47.336041011915832</v>
      </c>
      <c r="J61" s="8">
        <f t="array" ref="J61:N61">$C$21:$G$21*C61:G61</f>
        <v>2.1081969089403416</v>
      </c>
      <c r="K61" s="8">
        <v>2.7881806939977642</v>
      </c>
      <c r="L61" s="8">
        <v>2.6358298952860801</v>
      </c>
      <c r="M61" s="8">
        <v>4.2155222978207147</v>
      </c>
      <c r="N61" s="8">
        <v>2.3668020505957919</v>
      </c>
      <c r="O61" s="8">
        <f t="array" ref="O61">SUMPRODUCT($C$21:$G$21*TRANSPOSE(C$25:C$29)*$C61:$G61)</f>
        <v>1.3940903469988821</v>
      </c>
      <c r="P61" s="8">
        <f t="array" ref="P61">SUMPRODUCT($C$21:$G$21*TRANSPOSE(D$25:D$29)*$C61:$G61)</f>
        <v>3.4261118565833817</v>
      </c>
      <c r="Q61" s="8">
        <f t="array" ref="Q61">SUMPRODUCT($C$21:$G$21*TRANSPOSE(E$25:E$29)*$C61:$G61)</f>
        <v>3.5018514959092393</v>
      </c>
      <c r="R61" s="8">
        <f t="array" ref="R61">SUMPRODUCT($C$21:$G$21*TRANSPOSE(F$25:F$29)*$C61:$G61)</f>
        <v>3.6847169982388319</v>
      </c>
      <c r="S61" s="8">
        <f t="array" ref="S61">SUMPRODUCT($C$21:$G$21*TRANSPOSE(G$25:G$29)*$C61:$G61)</f>
        <v>2.1077611489103574</v>
      </c>
      <c r="T61" s="15">
        <f t="shared" si="32"/>
        <v>0</v>
      </c>
      <c r="U61" s="15">
        <f t="shared" si="32"/>
        <v>0</v>
      </c>
      <c r="V61" s="15">
        <f t="shared" si="32"/>
        <v>0</v>
      </c>
      <c r="W61" s="15">
        <f t="shared" si="32"/>
        <v>0</v>
      </c>
      <c r="X61" s="15">
        <f t="shared" si="32"/>
        <v>0</v>
      </c>
      <c r="Y61" s="15"/>
      <c r="Z61" s="15"/>
      <c r="AA61" s="20">
        <f t="shared" si="33"/>
        <v>3.3063570605926088E-2</v>
      </c>
      <c r="AB61" s="20">
        <f t="shared" si="34"/>
        <v>6.14399178639842E-2</v>
      </c>
      <c r="AC61" s="20">
        <f t="shared" si="35"/>
        <v>6.6427873478708793E-2</v>
      </c>
      <c r="AD61" s="20">
        <f t="shared" si="36"/>
        <v>4.3704157372666592E-2</v>
      </c>
      <c r="AE61" s="20">
        <f t="shared" si="37"/>
        <v>4.4527617938723979E-2</v>
      </c>
      <c r="AF61">
        <v>0.1</v>
      </c>
      <c r="AH61">
        <f t="shared" si="7"/>
        <v>0</v>
      </c>
      <c r="AI61">
        <f t="shared" si="8"/>
        <v>0</v>
      </c>
      <c r="AJ61">
        <f t="shared" si="9"/>
        <v>0</v>
      </c>
      <c r="AK61">
        <f t="shared" si="10"/>
        <v>0</v>
      </c>
      <c r="AL61">
        <f t="shared" si="11"/>
        <v>0</v>
      </c>
      <c r="AM61">
        <f t="shared" si="12"/>
        <v>0</v>
      </c>
      <c r="AN61">
        <f t="shared" si="13"/>
        <v>0</v>
      </c>
      <c r="AQ61" s="20">
        <f t="shared" si="14"/>
        <v>0</v>
      </c>
      <c r="AR61" s="20">
        <f t="shared" si="15"/>
        <v>0</v>
      </c>
      <c r="AS61" s="20">
        <f t="shared" si="16"/>
        <v>0</v>
      </c>
      <c r="AT61" s="20">
        <f t="shared" si="17"/>
        <v>0</v>
      </c>
      <c r="AU61" s="20">
        <f t="shared" si="18"/>
        <v>0</v>
      </c>
      <c r="AV61" s="6">
        <f t="shared" si="19"/>
        <v>0</v>
      </c>
      <c r="AY61">
        <f t="shared" si="20"/>
        <v>0</v>
      </c>
      <c r="AZ61">
        <f t="shared" si="21"/>
        <v>0</v>
      </c>
      <c r="BA61">
        <f t="shared" si="22"/>
        <v>0</v>
      </c>
      <c r="BB61">
        <f t="shared" si="23"/>
        <v>0</v>
      </c>
      <c r="BC61">
        <f t="shared" si="24"/>
        <v>0</v>
      </c>
      <c r="BD61">
        <f t="shared" si="25"/>
        <v>0</v>
      </c>
      <c r="BF61" s="29">
        <f t="shared" si="2"/>
        <v>0</v>
      </c>
      <c r="BG61" s="29">
        <f t="shared" si="3"/>
        <v>0</v>
      </c>
      <c r="BH61" s="29">
        <f t="shared" si="4"/>
        <v>0</v>
      </c>
      <c r="BI61" s="29">
        <f t="shared" si="5"/>
        <v>0</v>
      </c>
      <c r="BJ61" s="29">
        <f t="shared" si="6"/>
        <v>0</v>
      </c>
      <c r="BK61" s="29">
        <f t="shared" si="26"/>
        <v>0</v>
      </c>
    </row>
    <row r="62" spans="1:63" x14ac:dyDescent="0.2">
      <c r="A62">
        <v>28</v>
      </c>
      <c r="C62" s="6">
        <f t="shared" si="27"/>
        <v>42.126339140345465</v>
      </c>
      <c r="D62" s="6">
        <f t="shared" si="28"/>
        <v>55.74346397118466</v>
      </c>
      <c r="E62" s="6">
        <f t="shared" si="29"/>
        <v>52.716551695648569</v>
      </c>
      <c r="F62" s="6">
        <f t="shared" si="30"/>
        <v>84.325298896568242</v>
      </c>
      <c r="G62" s="6">
        <f t="shared" si="31"/>
        <v>47.335198230585931</v>
      </c>
      <c r="J62" s="8">
        <f t="array" ref="J62:N62">$C$21:$G$21*C62:G62</f>
        <v>2.1063169570172735</v>
      </c>
      <c r="K62" s="8">
        <v>2.7871731985592332</v>
      </c>
      <c r="L62" s="8">
        <v>2.6358275847824286</v>
      </c>
      <c r="M62" s="8">
        <v>4.2162649448284126</v>
      </c>
      <c r="N62" s="8">
        <v>2.3667599115292965</v>
      </c>
      <c r="O62" s="8">
        <f t="array" ref="O62">SUMPRODUCT($C$21:$G$21*TRANSPOSE(C$25:C$29)*$C62:$G62)</f>
        <v>1.3935865992796166</v>
      </c>
      <c r="P62" s="8">
        <f t="array" ref="P62">SUMPRODUCT($C$21:$G$21*TRANSPOSE(D$25:D$29)*$C62:$G62)</f>
        <v>3.4242307494084878</v>
      </c>
      <c r="Q62" s="8">
        <f t="array" ref="Q62">SUMPRODUCT($C$21:$G$21*TRANSPOSE(E$25:E$29)*$C62:$G62)</f>
        <v>3.5017190716938229</v>
      </c>
      <c r="R62" s="8">
        <f t="array" ref="R62">SUMPRODUCT($C$21:$G$21*TRANSPOSE(F$25:F$29)*$C62:$G62)</f>
        <v>3.6846737039205109</v>
      </c>
      <c r="S62" s="8">
        <f t="array" ref="S62">SUMPRODUCT($C$21:$G$21*TRANSPOSE(G$25:G$29)*$C62:$G62)</f>
        <v>2.1081324724142063</v>
      </c>
      <c r="T62" s="15">
        <f t="shared" si="32"/>
        <v>0</v>
      </c>
      <c r="U62" s="15">
        <f t="shared" si="32"/>
        <v>0</v>
      </c>
      <c r="V62" s="15">
        <f t="shared" si="32"/>
        <v>0</v>
      </c>
      <c r="W62" s="15">
        <f t="shared" si="32"/>
        <v>0</v>
      </c>
      <c r="X62" s="15">
        <f t="shared" si="32"/>
        <v>0</v>
      </c>
      <c r="Y62" s="15"/>
      <c r="Z62" s="15"/>
      <c r="AA62" s="20">
        <f t="shared" si="33"/>
        <v>3.3081122825243156E-2</v>
      </c>
      <c r="AB62" s="20">
        <f t="shared" si="34"/>
        <v>6.1428381113498215E-2</v>
      </c>
      <c r="AC62" s="20">
        <f t="shared" si="35"/>
        <v>6.6425419703293465E-2</v>
      </c>
      <c r="AD62" s="20">
        <f t="shared" si="36"/>
        <v>4.369594596326376E-2</v>
      </c>
      <c r="AE62" s="20">
        <f t="shared" si="37"/>
        <v>4.4536255286072163E-2</v>
      </c>
      <c r="AF62">
        <v>0.1</v>
      </c>
      <c r="AH62">
        <f t="shared" si="7"/>
        <v>0</v>
      </c>
      <c r="AI62">
        <f t="shared" si="8"/>
        <v>0</v>
      </c>
      <c r="AJ62">
        <f t="shared" si="9"/>
        <v>0</v>
      </c>
      <c r="AK62">
        <f t="shared" si="10"/>
        <v>0</v>
      </c>
      <c r="AL62">
        <f t="shared" si="11"/>
        <v>0</v>
      </c>
      <c r="AM62">
        <f t="shared" si="12"/>
        <v>0</v>
      </c>
      <c r="AN62">
        <f t="shared" si="13"/>
        <v>0</v>
      </c>
      <c r="AQ62" s="20">
        <f t="shared" si="14"/>
        <v>0</v>
      </c>
      <c r="AR62" s="20">
        <f t="shared" si="15"/>
        <v>0</v>
      </c>
      <c r="AS62" s="20">
        <f t="shared" si="16"/>
        <v>0</v>
      </c>
      <c r="AT62" s="20">
        <f t="shared" si="17"/>
        <v>0</v>
      </c>
      <c r="AU62" s="20">
        <f t="shared" si="18"/>
        <v>0</v>
      </c>
      <c r="AV62" s="6">
        <f t="shared" si="19"/>
        <v>0</v>
      </c>
      <c r="AY62">
        <f t="shared" si="20"/>
        <v>0</v>
      </c>
      <c r="AZ62">
        <f t="shared" si="21"/>
        <v>0</v>
      </c>
      <c r="BA62">
        <f t="shared" si="22"/>
        <v>0</v>
      </c>
      <c r="BB62">
        <f t="shared" si="23"/>
        <v>0</v>
      </c>
      <c r="BC62">
        <f t="shared" si="24"/>
        <v>0</v>
      </c>
      <c r="BD62">
        <f t="shared" si="25"/>
        <v>0</v>
      </c>
      <c r="BF62" s="29">
        <f t="shared" si="2"/>
        <v>0</v>
      </c>
      <c r="BG62" s="29">
        <f t="shared" si="3"/>
        <v>0</v>
      </c>
      <c r="BH62" s="29">
        <f t="shared" si="4"/>
        <v>0</v>
      </c>
      <c r="BI62" s="29">
        <f t="shared" si="5"/>
        <v>0</v>
      </c>
      <c r="BJ62" s="29">
        <f t="shared" si="6"/>
        <v>0</v>
      </c>
      <c r="BK62" s="29">
        <f t="shared" si="26"/>
        <v>0</v>
      </c>
    </row>
    <row r="63" spans="1:63" x14ac:dyDescent="0.2">
      <c r="A63">
        <v>29</v>
      </c>
      <c r="C63" s="6">
        <f t="shared" si="27"/>
        <v>42.092756168822326</v>
      </c>
      <c r="D63" s="6">
        <f t="shared" si="28"/>
        <v>55.724978101059037</v>
      </c>
      <c r="E63" s="6">
        <f t="shared" si="29"/>
        <v>52.716390863074821</v>
      </c>
      <c r="F63" s="6">
        <f t="shared" si="30"/>
        <v>84.338037297561826</v>
      </c>
      <c r="G63" s="6">
        <f t="shared" si="31"/>
        <v>47.334845998004816</v>
      </c>
      <c r="J63" s="8">
        <f t="array" ref="J63:N63">$C$21:$G$21*C63:G63</f>
        <v>2.1046378084411166</v>
      </c>
      <c r="K63" s="8">
        <v>2.7862489050529522</v>
      </c>
      <c r="L63" s="8">
        <v>2.6358195431537412</v>
      </c>
      <c r="M63" s="8">
        <v>4.2169018648780918</v>
      </c>
      <c r="N63" s="8">
        <v>2.366742299900241</v>
      </c>
      <c r="O63" s="8">
        <f t="array" ref="O63">SUMPRODUCT($C$21:$G$21*TRANSPOSE(C$25:C$29)*$C63:$G63)</f>
        <v>1.3931244525264761</v>
      </c>
      <c r="P63" s="8">
        <f t="array" ref="P63">SUMPRODUCT($C$21:$G$21*TRANSPOSE(D$25:D$29)*$C63:$G63)</f>
        <v>3.4225475800179872</v>
      </c>
      <c r="Q63" s="8">
        <f t="array" ref="Q63">SUMPRODUCT($C$21:$G$21*TRANSPOSE(E$25:E$29)*$C63:$G63)</f>
        <v>3.501575384965522</v>
      </c>
      <c r="R63" s="8">
        <f t="array" ref="R63">SUMPRODUCT($C$21:$G$21*TRANSPOSE(F$25:F$29)*$C63:$G63)</f>
        <v>3.6846520714771116</v>
      </c>
      <c r="S63" s="8">
        <f t="array" ref="S63">SUMPRODUCT($C$21:$G$21*TRANSPOSE(G$25:G$29)*$C63:$G63)</f>
        <v>2.1084509324390459</v>
      </c>
      <c r="T63" s="15">
        <f t="shared" si="32"/>
        <v>0</v>
      </c>
      <c r="U63" s="15">
        <f t="shared" si="32"/>
        <v>0</v>
      </c>
      <c r="V63" s="15">
        <f t="shared" si="32"/>
        <v>0</v>
      </c>
      <c r="W63" s="15">
        <f t="shared" si="32"/>
        <v>0</v>
      </c>
      <c r="X63" s="15">
        <f t="shared" si="32"/>
        <v>0</v>
      </c>
      <c r="Y63" s="15"/>
      <c r="Z63" s="15"/>
      <c r="AA63" s="20">
        <f t="shared" si="33"/>
        <v>3.3096536775568744E-2</v>
      </c>
      <c r="AB63" s="20">
        <f t="shared" si="34"/>
        <v>6.1418554060462566E-2</v>
      </c>
      <c r="AC63" s="20">
        <f t="shared" si="35"/>
        <v>6.6422896705134626E-2</v>
      </c>
      <c r="AD63" s="20">
        <f t="shared" si="36"/>
        <v>4.3689089639078346E-2</v>
      </c>
      <c r="AE63" s="20">
        <f t="shared" si="37"/>
        <v>4.4543314507200844E-2</v>
      </c>
      <c r="AF63">
        <v>0.1</v>
      </c>
      <c r="AH63">
        <f t="shared" si="7"/>
        <v>0</v>
      </c>
      <c r="AI63">
        <f t="shared" si="8"/>
        <v>0</v>
      </c>
      <c r="AJ63">
        <f t="shared" si="9"/>
        <v>0</v>
      </c>
      <c r="AK63">
        <f t="shared" si="10"/>
        <v>0</v>
      </c>
      <c r="AL63">
        <f t="shared" si="11"/>
        <v>0</v>
      </c>
      <c r="AM63">
        <f t="shared" si="12"/>
        <v>0</v>
      </c>
      <c r="AN63">
        <f t="shared" si="13"/>
        <v>0</v>
      </c>
      <c r="AQ63" s="20">
        <f t="shared" si="14"/>
        <v>0</v>
      </c>
      <c r="AR63" s="20">
        <f t="shared" si="15"/>
        <v>0</v>
      </c>
      <c r="AS63" s="20">
        <f t="shared" si="16"/>
        <v>0</v>
      </c>
      <c r="AT63" s="20">
        <f t="shared" si="17"/>
        <v>0</v>
      </c>
      <c r="AU63" s="20">
        <f t="shared" si="18"/>
        <v>0</v>
      </c>
      <c r="AV63" s="6">
        <f t="shared" si="19"/>
        <v>0</v>
      </c>
      <c r="AY63">
        <f t="shared" si="20"/>
        <v>0</v>
      </c>
      <c r="AZ63">
        <f t="shared" si="21"/>
        <v>0</v>
      </c>
      <c r="BA63">
        <f t="shared" si="22"/>
        <v>0</v>
      </c>
      <c r="BB63">
        <f t="shared" si="23"/>
        <v>0</v>
      </c>
      <c r="BC63">
        <f t="shared" si="24"/>
        <v>0</v>
      </c>
      <c r="BD63">
        <f t="shared" si="25"/>
        <v>0</v>
      </c>
      <c r="BF63" s="29">
        <f t="shared" si="2"/>
        <v>0</v>
      </c>
      <c r="BG63" s="29">
        <f t="shared" si="3"/>
        <v>0</v>
      </c>
      <c r="BH63" s="29">
        <f t="shared" si="4"/>
        <v>0</v>
      </c>
      <c r="BI63" s="29">
        <f t="shared" si="5"/>
        <v>0</v>
      </c>
      <c r="BJ63" s="29">
        <f t="shared" si="6"/>
        <v>0</v>
      </c>
      <c r="BK63" s="29">
        <f t="shared" si="26"/>
        <v>0</v>
      </c>
    </row>
    <row r="64" spans="1:63" x14ac:dyDescent="0.2">
      <c r="A64">
        <v>30</v>
      </c>
      <c r="C64" s="6">
        <f t="shared" si="27"/>
        <v>42.062743195474141</v>
      </c>
      <c r="D64" s="6">
        <f t="shared" si="28"/>
        <v>55.708059976419285</v>
      </c>
      <c r="E64" s="6">
        <f t="shared" si="29"/>
        <v>52.716148301828646</v>
      </c>
      <c r="F64" s="6">
        <f t="shared" si="30"/>
        <v>84.348977294283088</v>
      </c>
      <c r="G64" s="6">
        <f t="shared" si="31"/>
        <v>47.334862053663649</v>
      </c>
      <c r="J64" s="8">
        <f t="array" ref="J64:N64">$C$21:$G$21*C64:G64</f>
        <v>2.103137159773707</v>
      </c>
      <c r="K64" s="8">
        <v>2.7854029988209645</v>
      </c>
      <c r="L64" s="8">
        <v>2.6358074150914326</v>
      </c>
      <c r="M64" s="8">
        <v>4.2174488647141546</v>
      </c>
      <c r="N64" s="8">
        <v>2.3667431026831824</v>
      </c>
      <c r="O64" s="8">
        <f t="array" ref="O64">SUMPRODUCT($C$21:$G$21*TRANSPOSE(C$25:C$29)*$C64:$G64)</f>
        <v>1.3927014994104823</v>
      </c>
      <c r="P64" s="8">
        <f t="array" ref="P64">SUMPRODUCT($C$21:$G$21*TRANSPOSE(D$25:D$29)*$C64:$G64)</f>
        <v>3.421040867319423</v>
      </c>
      <c r="Q64" s="8">
        <f t="array" ref="Q64">SUMPRODUCT($C$21:$G$21*TRANSPOSE(E$25:E$29)*$C64:$G64)</f>
        <v>3.5014259317675593</v>
      </c>
      <c r="R64" s="8">
        <f t="array" ref="R64">SUMPRODUCT($C$21:$G$21*TRANSPOSE(F$25:F$29)*$C64:$G64)</f>
        <v>3.6846468102288989</v>
      </c>
      <c r="S64" s="8">
        <f t="array" ref="S64">SUMPRODUCT($C$21:$G$21*TRANSPOSE(G$25:G$29)*$C64:$G64)</f>
        <v>2.1087244323570773</v>
      </c>
      <c r="T64" s="15">
        <f t="shared" si="32"/>
        <v>0</v>
      </c>
      <c r="U64" s="15">
        <f t="shared" si="32"/>
        <v>0</v>
      </c>
      <c r="V64" s="15">
        <f t="shared" si="32"/>
        <v>0</v>
      </c>
      <c r="W64" s="15">
        <f t="shared" si="32"/>
        <v>0</v>
      </c>
      <c r="X64" s="15">
        <f t="shared" si="32"/>
        <v>0</v>
      </c>
      <c r="Y64" s="15"/>
      <c r="Z64" s="15"/>
      <c r="AA64" s="20">
        <f t="shared" si="33"/>
        <v>3.3110096812714152E-2</v>
      </c>
      <c r="AB64" s="20">
        <f t="shared" si="34"/>
        <v>6.1410159836252032E-2</v>
      </c>
      <c r="AC64" s="20">
        <f t="shared" si="35"/>
        <v>6.6420367279490716E-2</v>
      </c>
      <c r="AD64" s="20">
        <f t="shared" si="36"/>
        <v>4.3683360823375782E-2</v>
      </c>
      <c r="AE64" s="20">
        <f t="shared" si="37"/>
        <v>4.4549077379087136E-2</v>
      </c>
      <c r="AF64">
        <v>0.1</v>
      </c>
      <c r="AH64">
        <f t="shared" si="7"/>
        <v>0</v>
      </c>
      <c r="AI64">
        <f t="shared" si="8"/>
        <v>0</v>
      </c>
      <c r="AJ64">
        <f t="shared" si="9"/>
        <v>0</v>
      </c>
      <c r="AK64">
        <f t="shared" si="10"/>
        <v>0</v>
      </c>
      <c r="AL64">
        <f t="shared" si="11"/>
        <v>0</v>
      </c>
      <c r="AM64">
        <f t="shared" si="12"/>
        <v>0</v>
      </c>
      <c r="AN64">
        <f t="shared" si="13"/>
        <v>0</v>
      </c>
      <c r="AQ64" s="20">
        <f t="shared" si="14"/>
        <v>0</v>
      </c>
      <c r="AR64" s="20">
        <f t="shared" si="15"/>
        <v>0</v>
      </c>
      <c r="AS64" s="20">
        <f t="shared" si="16"/>
        <v>0</v>
      </c>
      <c r="AT64" s="20">
        <f t="shared" si="17"/>
        <v>0</v>
      </c>
      <c r="AU64" s="20">
        <f t="shared" si="18"/>
        <v>0</v>
      </c>
      <c r="AV64" s="6">
        <f t="shared" si="19"/>
        <v>0</v>
      </c>
      <c r="AY64">
        <f t="shared" si="20"/>
        <v>0</v>
      </c>
      <c r="AZ64">
        <f t="shared" si="21"/>
        <v>0</v>
      </c>
      <c r="BA64">
        <f t="shared" si="22"/>
        <v>0</v>
      </c>
      <c r="BB64">
        <f t="shared" si="23"/>
        <v>0</v>
      </c>
      <c r="BC64">
        <f t="shared" si="24"/>
        <v>0</v>
      </c>
      <c r="BD64">
        <f t="shared" si="25"/>
        <v>0</v>
      </c>
      <c r="BF64" s="29">
        <f t="shared" si="2"/>
        <v>0</v>
      </c>
      <c r="BG64" s="29">
        <f t="shared" si="3"/>
        <v>0</v>
      </c>
      <c r="BH64" s="29">
        <f t="shared" si="4"/>
        <v>0</v>
      </c>
      <c r="BI64" s="29">
        <f t="shared" si="5"/>
        <v>0</v>
      </c>
      <c r="BJ64" s="29">
        <f t="shared" si="6"/>
        <v>0</v>
      </c>
      <c r="BK64" s="29">
        <f t="shared" si="26"/>
        <v>0</v>
      </c>
    </row>
    <row r="65" spans="1:63" x14ac:dyDescent="0.2">
      <c r="A65">
        <v>31</v>
      </c>
      <c r="C65" s="6">
        <f t="shared" si="27"/>
        <v>42.035906873370109</v>
      </c>
      <c r="D65" s="6">
        <f t="shared" si="28"/>
        <v>55.69260912468814</v>
      </c>
      <c r="E65" s="6">
        <f t="shared" si="29"/>
        <v>52.715849729451136</v>
      </c>
      <c r="F65" s="6">
        <f t="shared" si="30"/>
        <v>84.358385807464103</v>
      </c>
      <c r="G65" s="6">
        <f t="shared" si="31"/>
        <v>47.335149337954519</v>
      </c>
      <c r="J65" s="8">
        <f t="array" ref="J65:N65">$C$21:$G$21*C65:G65</f>
        <v>2.1017953436685057</v>
      </c>
      <c r="K65" s="8">
        <v>2.7846304562344071</v>
      </c>
      <c r="L65" s="8">
        <v>2.6357924864725568</v>
      </c>
      <c r="M65" s="8">
        <v>4.2179192903732057</v>
      </c>
      <c r="N65" s="8">
        <v>2.366757466897726</v>
      </c>
      <c r="O65" s="8">
        <f t="array" ref="O65">SUMPRODUCT($C$21:$G$21*TRANSPOSE(C$25:C$29)*$C65:$G65)</f>
        <v>1.3923152281172035</v>
      </c>
      <c r="P65" s="8">
        <f t="array" ref="P65">SUMPRODUCT($C$21:$G$21*TRANSPOSE(D$25:D$29)*$C65:$G65)</f>
        <v>3.4196915869047841</v>
      </c>
      <c r="Q65" s="8">
        <f t="array" ref="Q65">SUMPRODUCT($C$21:$G$21*TRANSPOSE(E$25:E$29)*$C65:$G65)</f>
        <v>3.5012748733038066</v>
      </c>
      <c r="R65" s="8">
        <f t="array" ref="R65">SUMPRODUCT($C$21:$G$21*TRANSPOSE(F$25:F$29)*$C65:$G65)</f>
        <v>3.6846537101340044</v>
      </c>
      <c r="S65" s="8">
        <f t="array" ref="S65">SUMPRODUCT($C$21:$G$21*TRANSPOSE(G$25:G$29)*$C65:$G65)</f>
        <v>2.1089596451866028</v>
      </c>
      <c r="T65" s="15">
        <f t="shared" si="32"/>
        <v>0</v>
      </c>
      <c r="U65" s="15">
        <f t="shared" si="32"/>
        <v>0</v>
      </c>
      <c r="V65" s="15">
        <f t="shared" si="32"/>
        <v>0</v>
      </c>
      <c r="W65" s="15">
        <f t="shared" si="32"/>
        <v>0</v>
      </c>
      <c r="X65" s="15">
        <f t="shared" si="32"/>
        <v>0</v>
      </c>
      <c r="Y65" s="15"/>
      <c r="Z65" s="15"/>
      <c r="AA65" s="20">
        <f t="shared" si="33"/>
        <v>3.312204569087672E-2</v>
      </c>
      <c r="AB65" s="20">
        <f t="shared" si="34"/>
        <v>6.1402969633700621E-2</v>
      </c>
      <c r="AC65" s="20">
        <f t="shared" si="35"/>
        <v>6.641787794891077E-2</v>
      </c>
      <c r="AD65" s="20">
        <f t="shared" si="36"/>
        <v>4.3678570599296404E-2</v>
      </c>
      <c r="AE65" s="20">
        <f t="shared" si="37"/>
        <v>4.4553776098379932E-2</v>
      </c>
      <c r="AF65">
        <v>0.1</v>
      </c>
      <c r="AH65">
        <f t="shared" si="7"/>
        <v>0</v>
      </c>
      <c r="AI65">
        <f t="shared" si="8"/>
        <v>0</v>
      </c>
      <c r="AJ65">
        <f t="shared" si="9"/>
        <v>0</v>
      </c>
      <c r="AK65">
        <f t="shared" si="10"/>
        <v>0</v>
      </c>
      <c r="AL65">
        <f t="shared" si="11"/>
        <v>0</v>
      </c>
      <c r="AM65">
        <f t="shared" si="12"/>
        <v>0</v>
      </c>
      <c r="AN65">
        <f t="shared" si="13"/>
        <v>0</v>
      </c>
      <c r="AQ65" s="20">
        <f t="shared" si="14"/>
        <v>0</v>
      </c>
      <c r="AR65" s="20">
        <f t="shared" si="15"/>
        <v>0</v>
      </c>
      <c r="AS65" s="20">
        <f t="shared" si="16"/>
        <v>0</v>
      </c>
      <c r="AT65" s="20">
        <f t="shared" si="17"/>
        <v>0</v>
      </c>
      <c r="AU65" s="20">
        <f t="shared" si="18"/>
        <v>0</v>
      </c>
      <c r="AV65" s="6">
        <f t="shared" si="19"/>
        <v>0</v>
      </c>
      <c r="AY65">
        <f t="shared" si="20"/>
        <v>0</v>
      </c>
      <c r="AZ65">
        <f t="shared" si="21"/>
        <v>0</v>
      </c>
      <c r="BA65">
        <f t="shared" si="22"/>
        <v>0</v>
      </c>
      <c r="BB65">
        <f t="shared" si="23"/>
        <v>0</v>
      </c>
      <c r="BC65">
        <f t="shared" si="24"/>
        <v>0</v>
      </c>
      <c r="BD65">
        <f t="shared" si="25"/>
        <v>0</v>
      </c>
      <c r="BF65" s="29">
        <f t="shared" si="2"/>
        <v>0</v>
      </c>
      <c r="BG65" s="29">
        <f t="shared" si="3"/>
        <v>0</v>
      </c>
      <c r="BH65" s="29">
        <f t="shared" si="4"/>
        <v>0</v>
      </c>
      <c r="BI65" s="29">
        <f t="shared" si="5"/>
        <v>0</v>
      </c>
      <c r="BJ65" s="29">
        <f t="shared" si="6"/>
        <v>0</v>
      </c>
      <c r="BK65" s="29">
        <f t="shared" si="26"/>
        <v>0</v>
      </c>
    </row>
    <row r="66" spans="1:63" x14ac:dyDescent="0.2">
      <c r="A66">
        <v>32</v>
      </c>
      <c r="C66" s="6">
        <f t="shared" si="27"/>
        <v>42.011899769046153</v>
      </c>
      <c r="D66" s="6">
        <f t="shared" si="28"/>
        <v>55.678524026677955</v>
      </c>
      <c r="E66" s="6">
        <f t="shared" si="29"/>
        <v>52.715515116913203</v>
      </c>
      <c r="F66" s="6">
        <f t="shared" si="30"/>
        <v>84.366488435417622</v>
      </c>
      <c r="G66" s="6">
        <f t="shared" si="31"/>
        <v>47.33563119472133</v>
      </c>
      <c r="J66" s="8">
        <f t="array" ref="J66:N66">$C$21:$G$21*C66:G66</f>
        <v>2.1005949884523076</v>
      </c>
      <c r="K66" s="8">
        <v>2.7839262013338981</v>
      </c>
      <c r="L66" s="8">
        <v>2.6357757558456605</v>
      </c>
      <c r="M66" s="8">
        <v>4.2183244217708813</v>
      </c>
      <c r="N66" s="8">
        <v>2.3667815597360664</v>
      </c>
      <c r="O66" s="8">
        <f t="array" ref="O66">SUMPRODUCT($C$21:$G$21*TRANSPOSE(C$25:C$29)*$C66:$G66)</f>
        <v>1.3919631006669491</v>
      </c>
      <c r="P66" s="8">
        <f t="array" ref="P66">SUMPRODUCT($C$21:$G$21*TRANSPOSE(D$25:D$29)*$C66:$G66)</f>
        <v>3.4184828663751379</v>
      </c>
      <c r="Q66" s="8">
        <f t="array" ref="Q66">SUMPRODUCT($C$21:$G$21*TRANSPOSE(E$25:E$29)*$C66:$G66)</f>
        <v>3.5011253115523897</v>
      </c>
      <c r="R66" s="8">
        <f t="array" ref="R66">SUMPRODUCT($C$21:$G$21*TRANSPOSE(F$25:F$29)*$C66:$G66)</f>
        <v>3.6846694376588967</v>
      </c>
      <c r="S66" s="8">
        <f t="array" ref="S66">SUMPRODUCT($C$21:$G$21*TRANSPOSE(G$25:G$29)*$C66:$G66)</f>
        <v>2.1091622108854406</v>
      </c>
      <c r="T66" s="15">
        <f t="shared" si="32"/>
        <v>0</v>
      </c>
      <c r="U66" s="15">
        <f t="shared" si="32"/>
        <v>0</v>
      </c>
      <c r="V66" s="15">
        <f t="shared" si="32"/>
        <v>0</v>
      </c>
      <c r="W66" s="15">
        <f t="shared" si="32"/>
        <v>0</v>
      </c>
      <c r="X66" s="15">
        <f t="shared" si="32"/>
        <v>0</v>
      </c>
      <c r="Y66" s="15"/>
      <c r="Z66" s="15"/>
      <c r="AA66" s="20">
        <f t="shared" si="33"/>
        <v>3.3132591201993924E-2</v>
      </c>
      <c r="AB66" s="20">
        <f t="shared" si="34"/>
        <v>6.1396793936872265E-2</v>
      </c>
      <c r="AC66" s="20">
        <f t="shared" si="35"/>
        <v>6.6415462388777671E-2</v>
      </c>
      <c r="AD66" s="20">
        <f t="shared" si="36"/>
        <v>4.3674562092026664E-2</v>
      </c>
      <c r="AE66" s="20">
        <f t="shared" si="37"/>
        <v>4.4557601908995895E-2</v>
      </c>
      <c r="AF66">
        <v>0.1</v>
      </c>
      <c r="AH66">
        <f t="shared" si="7"/>
        <v>0</v>
      </c>
      <c r="AI66">
        <f t="shared" si="8"/>
        <v>0</v>
      </c>
      <c r="AJ66">
        <f t="shared" si="9"/>
        <v>0</v>
      </c>
      <c r="AK66">
        <f t="shared" si="10"/>
        <v>0</v>
      </c>
      <c r="AL66">
        <f t="shared" si="11"/>
        <v>0</v>
      </c>
      <c r="AM66">
        <f t="shared" si="12"/>
        <v>0</v>
      </c>
      <c r="AN66">
        <f t="shared" si="13"/>
        <v>0</v>
      </c>
      <c r="AQ66" s="20">
        <f t="shared" si="14"/>
        <v>0</v>
      </c>
      <c r="AR66" s="20">
        <f t="shared" si="15"/>
        <v>0</v>
      </c>
      <c r="AS66" s="20">
        <f t="shared" si="16"/>
        <v>0</v>
      </c>
      <c r="AT66" s="20">
        <f t="shared" si="17"/>
        <v>0</v>
      </c>
      <c r="AU66" s="20">
        <f t="shared" si="18"/>
        <v>0</v>
      </c>
      <c r="AV66" s="6">
        <f t="shared" si="19"/>
        <v>0</v>
      </c>
      <c r="AY66">
        <f t="shared" si="20"/>
        <v>0</v>
      </c>
      <c r="AZ66">
        <f t="shared" si="21"/>
        <v>0</v>
      </c>
      <c r="BA66">
        <f t="shared" si="22"/>
        <v>0</v>
      </c>
      <c r="BB66">
        <f t="shared" si="23"/>
        <v>0</v>
      </c>
      <c r="BC66">
        <f t="shared" si="24"/>
        <v>0</v>
      </c>
      <c r="BD66">
        <f t="shared" si="25"/>
        <v>0</v>
      </c>
      <c r="BF66" s="29">
        <f t="shared" si="2"/>
        <v>0</v>
      </c>
      <c r="BG66" s="29">
        <f t="shared" si="3"/>
        <v>0</v>
      </c>
      <c r="BH66" s="29">
        <f t="shared" si="4"/>
        <v>0</v>
      </c>
      <c r="BI66" s="29">
        <f t="shared" si="5"/>
        <v>0</v>
      </c>
      <c r="BJ66" s="29">
        <f t="shared" si="6"/>
        <v>0</v>
      </c>
      <c r="BK66" s="29">
        <f t="shared" si="26"/>
        <v>0</v>
      </c>
    </row>
    <row r="67" spans="1:63" x14ac:dyDescent="0.2">
      <c r="A67">
        <v>33</v>
      </c>
      <c r="C67" s="6">
        <f t="shared" si="27"/>
        <v>41.990414534345433</v>
      </c>
      <c r="D67" s="6">
        <f t="shared" si="28"/>
        <v>55.665704399291137</v>
      </c>
      <c r="E67" s="6">
        <f t="shared" si="29"/>
        <v>52.715159843308321</v>
      </c>
      <c r="F67" s="6">
        <f t="shared" si="30"/>
        <v>84.373476056652009</v>
      </c>
      <c r="G67" s="6">
        <f t="shared" si="31"/>
        <v>47.336247451095034</v>
      </c>
      <c r="J67" s="8">
        <f t="array" ref="J67:N67">$C$21:$G$21*C67:G67</f>
        <v>2.0995207267172717</v>
      </c>
      <c r="K67" s="8">
        <v>2.783285219964557</v>
      </c>
      <c r="L67" s="8">
        <v>2.6357579921654164</v>
      </c>
      <c r="M67" s="8">
        <v>4.2186738028326003</v>
      </c>
      <c r="N67" s="8">
        <v>2.3668123725547519</v>
      </c>
      <c r="O67" s="8">
        <f t="array" ref="O67">SUMPRODUCT($C$21:$G$21*TRANSPOSE(C$25:C$29)*$C67:$G67)</f>
        <v>1.3916426099822785</v>
      </c>
      <c r="P67" s="8">
        <f t="array" ref="P67">SUMPRODUCT($C$21:$G$21*TRANSPOSE(D$25:D$29)*$C67:$G67)</f>
        <v>3.4173997227999799</v>
      </c>
      <c r="Q67" s="8">
        <f t="array" ref="Q67">SUMPRODUCT($C$21:$G$21*TRANSPOSE(E$25:E$29)*$C67:$G67)</f>
        <v>3.5009795113985787</v>
      </c>
      <c r="R67" s="8">
        <f t="array" ref="R67">SUMPRODUCT($C$21:$G$21*TRANSPOSE(F$25:F$29)*$C67:$G67)</f>
        <v>3.6846913686374601</v>
      </c>
      <c r="S67" s="8">
        <f t="array" ref="S67">SUMPRODUCT($C$21:$G$21*TRANSPOSE(G$25:G$29)*$C67:$G67)</f>
        <v>2.1093369014163001</v>
      </c>
      <c r="T67" s="15">
        <f t="shared" si="32"/>
        <v>0</v>
      </c>
      <c r="U67" s="15">
        <f t="shared" si="32"/>
        <v>0</v>
      </c>
      <c r="V67" s="15">
        <f t="shared" si="32"/>
        <v>0</v>
      </c>
      <c r="W67" s="15">
        <f t="shared" si="32"/>
        <v>0</v>
      </c>
      <c r="X67" s="15">
        <f t="shared" si="32"/>
        <v>0</v>
      </c>
      <c r="Y67" s="15"/>
      <c r="Z67" s="15"/>
      <c r="AA67" s="20">
        <f t="shared" si="33"/>
        <v>3.314191168186742E-2</v>
      </c>
      <c r="AB67" s="20">
        <f t="shared" si="34"/>
        <v>6.139147540983058E-2</v>
      </c>
      <c r="AC67" s="20">
        <f t="shared" si="35"/>
        <v>6.6413144184803111E-2</v>
      </c>
      <c r="AD67" s="20">
        <f t="shared" si="36"/>
        <v>4.367120499057546E-2</v>
      </c>
      <c r="AE67" s="20">
        <f t="shared" si="37"/>
        <v>4.456071224478747E-2</v>
      </c>
      <c r="AF67">
        <v>0.1</v>
      </c>
      <c r="AH67">
        <f t="shared" si="7"/>
        <v>0</v>
      </c>
      <c r="AI67">
        <f t="shared" si="8"/>
        <v>0</v>
      </c>
      <c r="AJ67">
        <f t="shared" si="9"/>
        <v>0</v>
      </c>
      <c r="AK67">
        <f t="shared" si="10"/>
        <v>0</v>
      </c>
      <c r="AL67">
        <f t="shared" si="11"/>
        <v>0</v>
      </c>
      <c r="AM67">
        <f t="shared" si="12"/>
        <v>0</v>
      </c>
      <c r="AN67">
        <f t="shared" si="13"/>
        <v>0</v>
      </c>
      <c r="AQ67" s="20">
        <f t="shared" si="14"/>
        <v>0</v>
      </c>
      <c r="AR67" s="20">
        <f t="shared" si="15"/>
        <v>0</v>
      </c>
      <c r="AS67" s="20">
        <f t="shared" si="16"/>
        <v>0</v>
      </c>
      <c r="AT67" s="20">
        <f t="shared" si="17"/>
        <v>0</v>
      </c>
      <c r="AU67" s="20">
        <f t="shared" si="18"/>
        <v>0</v>
      </c>
      <c r="AV67" s="6">
        <f t="shared" si="19"/>
        <v>0</v>
      </c>
      <c r="AY67">
        <f t="shared" si="20"/>
        <v>0</v>
      </c>
      <c r="AZ67">
        <f t="shared" si="21"/>
        <v>0</v>
      </c>
      <c r="BA67">
        <f t="shared" si="22"/>
        <v>0</v>
      </c>
      <c r="BB67">
        <f t="shared" si="23"/>
        <v>0</v>
      </c>
      <c r="BC67">
        <f t="shared" si="24"/>
        <v>0</v>
      </c>
      <c r="BD67">
        <f t="shared" si="25"/>
        <v>0</v>
      </c>
      <c r="BF67" s="29">
        <f t="shared" si="2"/>
        <v>0</v>
      </c>
      <c r="BG67" s="29">
        <f t="shared" si="3"/>
        <v>0</v>
      </c>
      <c r="BH67" s="29">
        <f t="shared" si="4"/>
        <v>0</v>
      </c>
      <c r="BI67" s="29">
        <f t="shared" si="5"/>
        <v>0</v>
      </c>
      <c r="BJ67" s="29">
        <f t="shared" si="6"/>
        <v>0</v>
      </c>
      <c r="BK67" s="29">
        <f t="shared" si="26"/>
        <v>0</v>
      </c>
    </row>
    <row r="68" spans="1:63" x14ac:dyDescent="0.2">
      <c r="A68">
        <v>34</v>
      </c>
      <c r="C68" s="6">
        <f t="shared" si="27"/>
        <v>41.971178900522382</v>
      </c>
      <c r="D68" s="6">
        <f t="shared" si="28"/>
        <v>55.654052820441592</v>
      </c>
      <c r="E68" s="6">
        <f t="shared" si="29"/>
        <v>52.71479562788479</v>
      </c>
      <c r="F68" s="6">
        <f t="shared" si="30"/>
        <v>84.37951035558423</v>
      </c>
      <c r="G68" s="6">
        <f t="shared" si="31"/>
        <v>47.336951217619045</v>
      </c>
      <c r="J68" s="8">
        <f t="array" ref="J68:N68">$C$21:$G$21*C68:G68</f>
        <v>2.0985589450261193</v>
      </c>
      <c r="K68" s="8">
        <v>2.7827026410220799</v>
      </c>
      <c r="L68" s="8">
        <v>2.6357397813942396</v>
      </c>
      <c r="M68" s="8">
        <v>4.2189755177792119</v>
      </c>
      <c r="N68" s="8">
        <v>2.3668475608809523</v>
      </c>
      <c r="O68" s="8">
        <f t="array" ref="O68">SUMPRODUCT($C$21:$G$21*TRANSPOSE(C$25:C$29)*$C68:$G68)</f>
        <v>1.3913513205110399</v>
      </c>
      <c r="P68" s="8">
        <f t="array" ref="P68">SUMPRODUCT($C$21:$G$21*TRANSPOSE(D$25:D$29)*$C68:$G68)</f>
        <v>3.4164288357232389</v>
      </c>
      <c r="Q68" s="8">
        <f t="array" ref="Q68">SUMPRODUCT($C$21:$G$21*TRANSPOSE(E$25:E$29)*$C68:$G68)</f>
        <v>3.5008390794006461</v>
      </c>
      <c r="R68" s="8">
        <f t="array" ref="R68">SUMPRODUCT($C$21:$G$21*TRANSPOSE(F$25:F$29)*$C68:$G68)</f>
        <v>3.6847174515780718</v>
      </c>
      <c r="S68" s="8">
        <f t="array" ref="S68">SUMPRODUCT($C$21:$G$21*TRANSPOSE(G$25:G$29)*$C68:$G68)</f>
        <v>2.1094877588896059</v>
      </c>
      <c r="T68" s="15">
        <f t="shared" si="32"/>
        <v>0</v>
      </c>
      <c r="U68" s="15">
        <f t="shared" si="32"/>
        <v>0</v>
      </c>
      <c r="V68" s="15">
        <f t="shared" si="32"/>
        <v>0</v>
      </c>
      <c r="W68" s="15">
        <f t="shared" si="32"/>
        <v>0</v>
      </c>
      <c r="X68" s="15">
        <f t="shared" si="32"/>
        <v>0</v>
      </c>
      <c r="Y68" s="15"/>
      <c r="Z68" s="15"/>
      <c r="AA68" s="20">
        <f t="shared" si="33"/>
        <v>3.315016058540407E-2</v>
      </c>
      <c r="AB68" s="20">
        <f t="shared" si="34"/>
        <v>6.1386883121446155E-2</v>
      </c>
      <c r="AC68" s="20">
        <f t="shared" si="35"/>
        <v>6.6410939048557951E-2</v>
      </c>
      <c r="AD68" s="20">
        <f t="shared" si="36"/>
        <v>4.3668391011636366E-2</v>
      </c>
      <c r="AE68" s="20">
        <f t="shared" si="37"/>
        <v>4.4563236639212293E-2</v>
      </c>
      <c r="AF68">
        <v>0.1</v>
      </c>
      <c r="AH68">
        <f t="shared" si="7"/>
        <v>0</v>
      </c>
      <c r="AI68">
        <f t="shared" si="8"/>
        <v>0</v>
      </c>
      <c r="AJ68">
        <f t="shared" si="9"/>
        <v>0</v>
      </c>
      <c r="AK68">
        <f t="shared" si="10"/>
        <v>0</v>
      </c>
      <c r="AL68">
        <f t="shared" si="11"/>
        <v>0</v>
      </c>
      <c r="AM68">
        <f t="shared" si="12"/>
        <v>0</v>
      </c>
      <c r="AN68">
        <f t="shared" si="13"/>
        <v>0</v>
      </c>
      <c r="AQ68" s="20">
        <f t="shared" si="14"/>
        <v>0</v>
      </c>
      <c r="AR68" s="20">
        <f t="shared" si="15"/>
        <v>0</v>
      </c>
      <c r="AS68" s="20">
        <f t="shared" si="16"/>
        <v>0</v>
      </c>
      <c r="AT68" s="20">
        <f t="shared" si="17"/>
        <v>0</v>
      </c>
      <c r="AU68" s="20">
        <f t="shared" si="18"/>
        <v>0</v>
      </c>
      <c r="AV68" s="6">
        <f t="shared" si="19"/>
        <v>0</v>
      </c>
      <c r="AY68">
        <f t="shared" si="20"/>
        <v>0</v>
      </c>
      <c r="AZ68">
        <f t="shared" si="21"/>
        <v>0</v>
      </c>
      <c r="BA68">
        <f t="shared" si="22"/>
        <v>0</v>
      </c>
      <c r="BB68">
        <f t="shared" si="23"/>
        <v>0</v>
      </c>
      <c r="BC68">
        <f t="shared" si="24"/>
        <v>0</v>
      </c>
      <c r="BD68">
        <f t="shared" si="25"/>
        <v>0</v>
      </c>
      <c r="BF68" s="29">
        <f t="shared" si="2"/>
        <v>0</v>
      </c>
      <c r="BG68" s="29">
        <f t="shared" si="3"/>
        <v>0</v>
      </c>
      <c r="BH68" s="29">
        <f t="shared" si="4"/>
        <v>0</v>
      </c>
      <c r="BI68" s="29">
        <f t="shared" si="5"/>
        <v>0</v>
      </c>
      <c r="BJ68" s="29">
        <f t="shared" si="6"/>
        <v>0</v>
      </c>
      <c r="BK68" s="29">
        <f t="shared" si="26"/>
        <v>0</v>
      </c>
    </row>
    <row r="69" spans="1:63" x14ac:dyDescent="0.2">
      <c r="A69">
        <v>35</v>
      </c>
      <c r="C69" s="6">
        <f t="shared" si="27"/>
        <v>41.953951364798371</v>
      </c>
      <c r="D69" s="6">
        <f t="shared" si="28"/>
        <v>55.643475847519667</v>
      </c>
      <c r="E69" s="6">
        <f t="shared" si="29"/>
        <v>52.71443128177701</v>
      </c>
      <c r="F69" s="6">
        <f t="shared" si="30"/>
        <v>84.384728448755467</v>
      </c>
      <c r="G69" s="6">
        <f t="shared" si="31"/>
        <v>47.337706279472741</v>
      </c>
      <c r="J69" s="8">
        <f t="array" ref="J69:N69">$C$21:$G$21*C69:G69</f>
        <v>2.0976975682399188</v>
      </c>
      <c r="K69" s="8">
        <v>2.7821737923759837</v>
      </c>
      <c r="L69" s="8">
        <v>2.6357215640888505</v>
      </c>
      <c r="M69" s="8">
        <v>4.2192364224377732</v>
      </c>
      <c r="N69" s="8">
        <v>2.3668853139736372</v>
      </c>
      <c r="O69" s="8">
        <f t="array" ref="O69">SUMPRODUCT($C$21:$G$21*TRANSPOSE(C$25:C$29)*$C69:$G69)</f>
        <v>1.3910868961879919</v>
      </c>
      <c r="P69" s="8">
        <f t="array" ref="P69">SUMPRODUCT($C$21:$G$21*TRANSPOSE(D$25:D$29)*$C69:$G69)</f>
        <v>3.4155583502843441</v>
      </c>
      <c r="Q69" s="8">
        <f t="array" ref="Q69">SUMPRODUCT($C$21:$G$21*TRANSPOSE(E$25:E$29)*$C69:$G69)</f>
        <v>3.5007051074068785</v>
      </c>
      <c r="R69" s="8">
        <f t="array" ref="R69">SUMPRODUCT($C$21:$G$21*TRANSPOSE(F$25:F$29)*$C69:$G69)</f>
        <v>3.6847460960180625</v>
      </c>
      <c r="S69" s="8">
        <f t="array" ref="S69">SUMPRODUCT($C$21:$G$21*TRANSPOSE(G$25:G$29)*$C69:$G69)</f>
        <v>2.1096182112188866</v>
      </c>
      <c r="T69" s="15">
        <f t="shared" si="32"/>
        <v>0</v>
      </c>
      <c r="U69" s="15">
        <f t="shared" si="32"/>
        <v>0</v>
      </c>
      <c r="V69" s="15">
        <f t="shared" si="32"/>
        <v>0</v>
      </c>
      <c r="W69" s="15">
        <f t="shared" si="32"/>
        <v>0</v>
      </c>
      <c r="X69" s="15">
        <f t="shared" si="32"/>
        <v>0</v>
      </c>
      <c r="Y69" s="15"/>
      <c r="Z69" s="15"/>
      <c r="AA69" s="20">
        <f t="shared" si="33"/>
        <v>3.3157470296235052E-2</v>
      </c>
      <c r="AB69" s="20">
        <f t="shared" si="34"/>
        <v>6.1382907847885533E-2</v>
      </c>
      <c r="AC69" s="20">
        <f t="shared" si="35"/>
        <v>6.6408856593641111E-2</v>
      </c>
      <c r="AD69" s="20">
        <f t="shared" si="36"/>
        <v>4.3666030142595146E-2</v>
      </c>
      <c r="AE69" s="20">
        <f t="shared" si="37"/>
        <v>4.456528161216991E-2</v>
      </c>
      <c r="AF69">
        <v>0.1</v>
      </c>
      <c r="AH69">
        <f t="shared" si="7"/>
        <v>0</v>
      </c>
      <c r="AI69">
        <f t="shared" si="8"/>
        <v>0</v>
      </c>
      <c r="AJ69">
        <f t="shared" si="9"/>
        <v>0</v>
      </c>
      <c r="AK69">
        <f t="shared" si="10"/>
        <v>0</v>
      </c>
      <c r="AL69">
        <f t="shared" si="11"/>
        <v>0</v>
      </c>
      <c r="AM69">
        <f t="shared" si="12"/>
        <v>0</v>
      </c>
      <c r="AN69">
        <f t="shared" si="13"/>
        <v>0</v>
      </c>
      <c r="AQ69" s="20">
        <f t="shared" si="14"/>
        <v>0</v>
      </c>
      <c r="AR69" s="20">
        <f t="shared" si="15"/>
        <v>0</v>
      </c>
      <c r="AS69" s="20">
        <f t="shared" si="16"/>
        <v>0</v>
      </c>
      <c r="AT69" s="20">
        <f t="shared" si="17"/>
        <v>0</v>
      </c>
      <c r="AU69" s="20">
        <f t="shared" si="18"/>
        <v>0</v>
      </c>
      <c r="AV69" s="6">
        <f t="shared" si="19"/>
        <v>0</v>
      </c>
      <c r="AY69">
        <f t="shared" si="20"/>
        <v>0</v>
      </c>
      <c r="AZ69">
        <f t="shared" si="21"/>
        <v>0</v>
      </c>
      <c r="BA69">
        <f t="shared" si="22"/>
        <v>0</v>
      </c>
      <c r="BB69">
        <f t="shared" si="23"/>
        <v>0</v>
      </c>
      <c r="BC69">
        <f t="shared" si="24"/>
        <v>0</v>
      </c>
      <c r="BD69">
        <f t="shared" si="25"/>
        <v>0</v>
      </c>
      <c r="BF69" s="29">
        <f t="shared" si="2"/>
        <v>0</v>
      </c>
      <c r="BG69" s="29">
        <f t="shared" si="3"/>
        <v>0</v>
      </c>
      <c r="BH69" s="29">
        <f t="shared" si="4"/>
        <v>0</v>
      </c>
      <c r="BI69" s="29">
        <f t="shared" si="5"/>
        <v>0</v>
      </c>
      <c r="BJ69" s="29">
        <f t="shared" si="6"/>
        <v>0</v>
      </c>
      <c r="BK69" s="29">
        <f t="shared" si="26"/>
        <v>0</v>
      </c>
    </row>
    <row r="70" spans="1:63" x14ac:dyDescent="0.2">
      <c r="A70">
        <v>36</v>
      </c>
      <c r="C70" s="6">
        <f t="shared" si="27"/>
        <v>41.938517462252797</v>
      </c>
      <c r="D70" s="6">
        <f t="shared" si="28"/>
        <v>55.633884748312163</v>
      </c>
      <c r="E70" s="6">
        <f t="shared" si="29"/>
        <v>52.7140733137254</v>
      </c>
      <c r="F70" s="6">
        <f t="shared" si="30"/>
        <v>84.389246759749454</v>
      </c>
      <c r="G70" s="6">
        <f t="shared" si="31"/>
        <v>47.338484972485027</v>
      </c>
      <c r="J70" s="8">
        <f t="array" ref="J70:N70">$C$21:$G$21*C70:G70</f>
        <v>2.0969258731126401</v>
      </c>
      <c r="K70" s="8">
        <v>2.7816942374156084</v>
      </c>
      <c r="L70" s="8">
        <v>2.63570366568627</v>
      </c>
      <c r="M70" s="8">
        <v>4.2194623379874727</v>
      </c>
      <c r="N70" s="8">
        <v>2.3669242486242514</v>
      </c>
      <c r="O70" s="8">
        <f t="array" ref="O70">SUMPRODUCT($C$21:$G$21*TRANSPOSE(C$25:C$29)*$C70:$G70)</f>
        <v>1.3908471187078042</v>
      </c>
      <c r="P70" s="8">
        <f t="array" ref="P70">SUMPRODUCT($C$21:$G$21*TRANSPOSE(D$25:D$29)*$C70:$G70)</f>
        <v>3.4147777059557751</v>
      </c>
      <c r="Q70" s="8">
        <f t="array" ref="Q70">SUMPRODUCT($C$21:$G$21*TRANSPOSE(E$25:E$29)*$C70:$G70)</f>
        <v>3.5005782877015408</v>
      </c>
      <c r="R70" s="8">
        <f t="array" ref="R70">SUMPRODUCT($C$21:$G$21*TRANSPOSE(F$25:F$29)*$C70:$G70)</f>
        <v>3.6847760814673864</v>
      </c>
      <c r="S70" s="8">
        <f t="array" ref="S70">SUMPRODUCT($C$21:$G$21*TRANSPOSE(G$25:G$29)*$C70:$G70)</f>
        <v>2.1097311689937364</v>
      </c>
      <c r="T70" s="15">
        <f t="shared" si="32"/>
        <v>0</v>
      </c>
      <c r="U70" s="15">
        <f t="shared" si="32"/>
        <v>0</v>
      </c>
      <c r="V70" s="15">
        <f t="shared" si="32"/>
        <v>0</v>
      </c>
      <c r="W70" s="15">
        <f t="shared" si="32"/>
        <v>0</v>
      </c>
      <c r="X70" s="15">
        <f t="shared" si="32"/>
        <v>0</v>
      </c>
      <c r="Y70" s="15"/>
      <c r="Z70" s="15"/>
      <c r="AA70" s="20">
        <f t="shared" si="33"/>
        <v>3.3163955305755638E-2</v>
      </c>
      <c r="AB70" s="20">
        <f t="shared" si="34"/>
        <v>6.1379458245711914E-2</v>
      </c>
      <c r="AC70" s="20">
        <f t="shared" si="35"/>
        <v>6.6406901755969583E-2</v>
      </c>
      <c r="AD70" s="20">
        <f t="shared" si="36"/>
        <v>4.3664047529156147E-2</v>
      </c>
      <c r="AE70" s="20">
        <f t="shared" si="37"/>
        <v>4.456693470904264E-2</v>
      </c>
      <c r="AF70">
        <v>0.1</v>
      </c>
      <c r="AH70">
        <f t="shared" si="7"/>
        <v>0</v>
      </c>
      <c r="AI70">
        <f t="shared" si="8"/>
        <v>0</v>
      </c>
      <c r="AJ70">
        <f t="shared" si="9"/>
        <v>0</v>
      </c>
      <c r="AK70">
        <f t="shared" si="10"/>
        <v>0</v>
      </c>
      <c r="AL70">
        <f t="shared" si="11"/>
        <v>0</v>
      </c>
      <c r="AM70">
        <f t="shared" si="12"/>
        <v>0</v>
      </c>
      <c r="AN70">
        <f t="shared" si="13"/>
        <v>0</v>
      </c>
      <c r="AQ70" s="20">
        <f t="shared" si="14"/>
        <v>0</v>
      </c>
      <c r="AR70" s="20">
        <f t="shared" si="15"/>
        <v>0</v>
      </c>
      <c r="AS70" s="20">
        <f t="shared" si="16"/>
        <v>0</v>
      </c>
      <c r="AT70" s="20">
        <f t="shared" si="17"/>
        <v>0</v>
      </c>
      <c r="AU70" s="20">
        <f t="shared" si="18"/>
        <v>0</v>
      </c>
      <c r="AV70" s="6">
        <f t="shared" si="19"/>
        <v>0</v>
      </c>
      <c r="AY70">
        <f t="shared" si="20"/>
        <v>0</v>
      </c>
      <c r="AZ70">
        <f t="shared" si="21"/>
        <v>0</v>
      </c>
      <c r="BA70">
        <f t="shared" si="22"/>
        <v>0</v>
      </c>
      <c r="BB70">
        <f t="shared" si="23"/>
        <v>0</v>
      </c>
      <c r="BC70">
        <f t="shared" si="24"/>
        <v>0</v>
      </c>
      <c r="BD70">
        <f t="shared" si="25"/>
        <v>0</v>
      </c>
      <c r="BF70" s="29">
        <f t="shared" si="2"/>
        <v>0</v>
      </c>
      <c r="BG70" s="29">
        <f t="shared" si="3"/>
        <v>0</v>
      </c>
      <c r="BH70" s="29">
        <f t="shared" si="4"/>
        <v>0</v>
      </c>
      <c r="BI70" s="29">
        <f t="shared" si="5"/>
        <v>0</v>
      </c>
      <c r="BJ70" s="29">
        <f t="shared" si="6"/>
        <v>0</v>
      </c>
      <c r="BK70" s="29">
        <f t="shared" si="26"/>
        <v>0</v>
      </c>
    </row>
    <row r="71" spans="1:63" x14ac:dyDescent="0.2">
      <c r="A71">
        <v>37</v>
      </c>
      <c r="C71" s="6">
        <f t="shared" si="27"/>
        <v>41.924686534315498</v>
      </c>
      <c r="D71" s="6">
        <f t="shared" si="28"/>
        <v>55.625195937668863</v>
      </c>
      <c r="E71" s="6">
        <f t="shared" si="29"/>
        <v>52.713726417558675</v>
      </c>
      <c r="F71" s="6">
        <f t="shared" si="30"/>
        <v>84.393164266551878</v>
      </c>
      <c r="G71" s="6">
        <f t="shared" si="31"/>
        <v>47.339266456475599</v>
      </c>
      <c r="J71" s="8">
        <f t="array" ref="J71:N71">$C$21:$G$21*C71:G71</f>
        <v>2.0962343267157748</v>
      </c>
      <c r="K71" s="8">
        <v>2.7812597968834432</v>
      </c>
      <c r="L71" s="8">
        <v>2.6356863208779338</v>
      </c>
      <c r="M71" s="8">
        <v>4.2196582133275937</v>
      </c>
      <c r="N71" s="8">
        <v>2.3669633228237799</v>
      </c>
      <c r="O71" s="8">
        <f t="array" ref="O71">SUMPRODUCT($C$21:$G$21*TRANSPOSE(C$25:C$29)*$C71:$G71)</f>
        <v>1.3906298984417216</v>
      </c>
      <c r="P71" s="8">
        <f t="array" ref="P71">SUMPRODUCT($C$21:$G$21*TRANSPOSE(D$25:D$29)*$C71:$G71)</f>
        <v>3.4140774871547417</v>
      </c>
      <c r="Q71" s="8">
        <f t="array" ref="Q71">SUMPRODUCT($C$21:$G$21*TRANSPOSE(E$25:E$29)*$C71:$G71)</f>
        <v>3.5004590051055184</v>
      </c>
      <c r="R71" s="8">
        <f t="array" ref="R71">SUMPRODUCT($C$21:$G$21*TRANSPOSE(F$25:F$29)*$C71:$G71)</f>
        <v>3.6848064832627467</v>
      </c>
      <c r="S71" s="8">
        <f t="array" ref="S71">SUMPRODUCT($C$21:$G$21*TRANSPOSE(G$25:G$29)*$C71:$G71)</f>
        <v>2.1098291066637969</v>
      </c>
      <c r="T71" s="15">
        <f t="shared" si="32"/>
        <v>0</v>
      </c>
      <c r="U71" s="15">
        <f t="shared" si="32"/>
        <v>0</v>
      </c>
      <c r="V71" s="15">
        <f t="shared" si="32"/>
        <v>0</v>
      </c>
      <c r="W71" s="15">
        <f t="shared" si="32"/>
        <v>0</v>
      </c>
      <c r="X71" s="15">
        <f t="shared" si="32"/>
        <v>0</v>
      </c>
      <c r="Y71" s="15"/>
      <c r="Z71" s="15"/>
      <c r="AA71" s="20">
        <f t="shared" si="33"/>
        <v>3.3169714872011896E-2</v>
      </c>
      <c r="AB71" s="20">
        <f t="shared" si="34"/>
        <v>6.1376457729342762E-2</v>
      </c>
      <c r="AC71" s="20">
        <f t="shared" si="35"/>
        <v>6.6405075926097554E-2</v>
      </c>
      <c r="AD71" s="20">
        <f t="shared" si="36"/>
        <v>4.3662380896448638E-2</v>
      </c>
      <c r="AE71" s="20">
        <f t="shared" si="37"/>
        <v>4.4568267837517168E-2</v>
      </c>
      <c r="AF71">
        <v>0.1</v>
      </c>
      <c r="AH71">
        <f t="shared" si="7"/>
        <v>0</v>
      </c>
      <c r="AI71">
        <f t="shared" si="8"/>
        <v>0</v>
      </c>
      <c r="AJ71">
        <f t="shared" si="9"/>
        <v>0</v>
      </c>
      <c r="AK71">
        <f t="shared" si="10"/>
        <v>0</v>
      </c>
      <c r="AL71">
        <f t="shared" si="11"/>
        <v>0</v>
      </c>
      <c r="AM71">
        <f t="shared" si="12"/>
        <v>0</v>
      </c>
      <c r="AN71">
        <f t="shared" si="13"/>
        <v>0</v>
      </c>
      <c r="AQ71" s="20">
        <f t="shared" si="14"/>
        <v>0</v>
      </c>
      <c r="AR71" s="20">
        <f t="shared" si="15"/>
        <v>0</v>
      </c>
      <c r="AS71" s="20">
        <f t="shared" si="16"/>
        <v>0</v>
      </c>
      <c r="AT71" s="20">
        <f t="shared" si="17"/>
        <v>0</v>
      </c>
      <c r="AU71" s="20">
        <f t="shared" si="18"/>
        <v>0</v>
      </c>
      <c r="AV71" s="6">
        <f t="shared" si="19"/>
        <v>0</v>
      </c>
      <c r="AY71">
        <f t="shared" si="20"/>
        <v>0</v>
      </c>
      <c r="AZ71">
        <f t="shared" si="21"/>
        <v>0</v>
      </c>
      <c r="BA71">
        <f t="shared" si="22"/>
        <v>0</v>
      </c>
      <c r="BB71">
        <f t="shared" si="23"/>
        <v>0</v>
      </c>
      <c r="BC71">
        <f t="shared" si="24"/>
        <v>0</v>
      </c>
      <c r="BD71">
        <f t="shared" si="25"/>
        <v>0</v>
      </c>
      <c r="BF71" s="29">
        <f t="shared" si="2"/>
        <v>0</v>
      </c>
      <c r="BG71" s="29">
        <f t="shared" si="3"/>
        <v>0</v>
      </c>
      <c r="BH71" s="29">
        <f t="shared" si="4"/>
        <v>0</v>
      </c>
      <c r="BI71" s="29">
        <f t="shared" si="5"/>
        <v>0</v>
      </c>
      <c r="BJ71" s="29">
        <f t="shared" si="6"/>
        <v>0</v>
      </c>
      <c r="BK71" s="29">
        <f t="shared" si="26"/>
        <v>0</v>
      </c>
    </row>
    <row r="72" spans="1:63" x14ac:dyDescent="0.2">
      <c r="A72">
        <v>38</v>
      </c>
      <c r="C72" s="6">
        <f t="shared" si="27"/>
        <v>41.912288920071482</v>
      </c>
      <c r="D72" s="6">
        <f t="shared" si="28"/>
        <v>55.617331192955987</v>
      </c>
      <c r="E72" s="6">
        <f t="shared" si="29"/>
        <v>52.713393863946351</v>
      </c>
      <c r="F72" s="6">
        <f t="shared" si="30"/>
        <v>84.396565224626414</v>
      </c>
      <c r="G72" s="6">
        <f t="shared" si="31"/>
        <v>47.340035313985219</v>
      </c>
      <c r="J72" s="8">
        <f t="array" ref="J72:N72">$C$21:$G$21*C72:G72</f>
        <v>2.0956144460035744</v>
      </c>
      <c r="K72" s="8">
        <v>2.7808665596477997</v>
      </c>
      <c r="L72" s="8">
        <v>2.6356696931973178</v>
      </c>
      <c r="M72" s="8">
        <v>4.2198282612313207</v>
      </c>
      <c r="N72" s="8">
        <v>2.367001765699261</v>
      </c>
      <c r="O72" s="8">
        <f t="array" ref="O72">SUMPRODUCT($C$21:$G$21*TRANSPOSE(C$25:C$29)*$C72:$G72)</f>
        <v>1.3904332798238999</v>
      </c>
      <c r="P72" s="8">
        <f t="array" ref="P72">SUMPRODUCT($C$21:$G$21*TRANSPOSE(D$25:D$29)*$C72:$G72)</f>
        <v>3.4134492926022331</v>
      </c>
      <c r="Q72" s="8">
        <f t="array" ref="Q72">SUMPRODUCT($C$21:$G$21*TRANSPOSE(E$25:E$29)*$C72:$G72)</f>
        <v>3.5003474104395602</v>
      </c>
      <c r="R72" s="8">
        <f t="array" ref="R72">SUMPRODUCT($C$21:$G$21*TRANSPOSE(F$25:F$29)*$C72:$G72)</f>
        <v>3.6848366122979197</v>
      </c>
      <c r="S72" s="8">
        <f t="array" ref="S72">SUMPRODUCT($C$21:$G$21*TRANSPOSE(G$25:G$29)*$C72:$G72)</f>
        <v>2.1099141306156604</v>
      </c>
      <c r="T72" s="15">
        <f t="shared" si="32"/>
        <v>0</v>
      </c>
      <c r="U72" s="15">
        <f t="shared" si="32"/>
        <v>0</v>
      </c>
      <c r="V72" s="15">
        <f t="shared" si="32"/>
        <v>0</v>
      </c>
      <c r="W72" s="15">
        <f t="shared" si="32"/>
        <v>0</v>
      </c>
      <c r="X72" s="15">
        <f t="shared" si="32"/>
        <v>0</v>
      </c>
      <c r="Y72" s="15"/>
      <c r="Z72" s="15"/>
      <c r="AA72" s="20">
        <f t="shared" si="33"/>
        <v>3.3174835248810083E-2</v>
      </c>
      <c r="AB72" s="20">
        <f t="shared" si="34"/>
        <v>6.1373841919163341E-2</v>
      </c>
      <c r="AC72" s="20">
        <f t="shared" si="35"/>
        <v>6.6403377848787012E-2</v>
      </c>
      <c r="AD72" s="20">
        <f t="shared" si="36"/>
        <v>4.3660978411745911E-2</v>
      </c>
      <c r="AE72" s="20">
        <f t="shared" si="37"/>
        <v>4.4569340023123058E-2</v>
      </c>
      <c r="AF72">
        <v>0.1</v>
      </c>
      <c r="AH72">
        <f t="shared" si="7"/>
        <v>0</v>
      </c>
      <c r="AI72">
        <f t="shared" si="8"/>
        <v>0</v>
      </c>
      <c r="AJ72">
        <f t="shared" si="9"/>
        <v>0</v>
      </c>
      <c r="AK72">
        <f t="shared" si="10"/>
        <v>0</v>
      </c>
      <c r="AL72">
        <f t="shared" si="11"/>
        <v>0</v>
      </c>
      <c r="AM72">
        <f t="shared" si="12"/>
        <v>0</v>
      </c>
      <c r="AN72">
        <f t="shared" si="13"/>
        <v>0</v>
      </c>
      <c r="AQ72" s="20">
        <f t="shared" si="14"/>
        <v>0</v>
      </c>
      <c r="AR72" s="20">
        <f t="shared" si="15"/>
        <v>0</v>
      </c>
      <c r="AS72" s="20">
        <f t="shared" si="16"/>
        <v>0</v>
      </c>
      <c r="AT72" s="20">
        <f t="shared" si="17"/>
        <v>0</v>
      </c>
      <c r="AU72" s="20">
        <f t="shared" si="18"/>
        <v>0</v>
      </c>
      <c r="AV72" s="6">
        <f t="shared" si="19"/>
        <v>0</v>
      </c>
      <c r="AY72">
        <f t="shared" si="20"/>
        <v>0</v>
      </c>
      <c r="AZ72">
        <f t="shared" si="21"/>
        <v>0</v>
      </c>
      <c r="BA72">
        <f t="shared" si="22"/>
        <v>0</v>
      </c>
      <c r="BB72">
        <f t="shared" si="23"/>
        <v>0</v>
      </c>
      <c r="BC72">
        <f t="shared" si="24"/>
        <v>0</v>
      </c>
      <c r="BD72">
        <f t="shared" si="25"/>
        <v>0</v>
      </c>
      <c r="BF72" s="29">
        <f t="shared" si="2"/>
        <v>0</v>
      </c>
      <c r="BG72" s="29">
        <f t="shared" si="3"/>
        <v>0</v>
      </c>
      <c r="BH72" s="29">
        <f t="shared" si="4"/>
        <v>0</v>
      </c>
      <c r="BI72" s="29">
        <f t="shared" si="5"/>
        <v>0</v>
      </c>
      <c r="BJ72" s="29">
        <f t="shared" si="6"/>
        <v>0</v>
      </c>
      <c r="BK72" s="29">
        <f t="shared" si="26"/>
        <v>0</v>
      </c>
    </row>
    <row r="73" spans="1:63" x14ac:dyDescent="0.2">
      <c r="A73">
        <v>39</v>
      </c>
      <c r="C73" s="6">
        <f t="shared" si="27"/>
        <v>41.901173508785575</v>
      </c>
      <c r="D73" s="6">
        <f t="shared" si="28"/>
        <v>55.610217705333383</v>
      </c>
      <c r="E73" s="6">
        <f t="shared" si="29"/>
        <v>52.713077814669177</v>
      </c>
      <c r="F73" s="6">
        <f t="shared" si="30"/>
        <v>84.399521451880673</v>
      </c>
      <c r="G73" s="6">
        <f t="shared" si="31"/>
        <v>47.340780415246265</v>
      </c>
      <c r="J73" s="8">
        <f t="array" ref="J73:N73">$C$21:$G$21*C73:G73</f>
        <v>2.095058675439279</v>
      </c>
      <c r="K73" s="8">
        <v>2.7805108852666693</v>
      </c>
      <c r="L73" s="8">
        <v>2.635653890733459</v>
      </c>
      <c r="M73" s="8">
        <v>4.2199760725940338</v>
      </c>
      <c r="N73" s="8">
        <v>2.3670390207623133</v>
      </c>
      <c r="O73" s="8">
        <f t="array" ref="O73">SUMPRODUCT($C$21:$G$21*TRANSPOSE(C$25:C$29)*$C73:$G73)</f>
        <v>1.3902554426333347</v>
      </c>
      <c r="P73" s="8">
        <f t="array" ref="P73">SUMPRODUCT($C$21:$G$21*TRANSPOSE(D$25:D$29)*$C73:$G73)</f>
        <v>3.4128856208060085</v>
      </c>
      <c r="Q73" s="8">
        <f t="array" ref="Q73">SUMPRODUCT($C$21:$G$21*TRANSPOSE(E$25:E$29)*$C73:$G73)</f>
        <v>3.5002434789303516</v>
      </c>
      <c r="R73" s="8">
        <f t="array" ref="R73">SUMPRODUCT($C$21:$G$21*TRANSPOSE(F$25:F$29)*$C73:$G73)</f>
        <v>3.6848659661290428</v>
      </c>
      <c r="S73" s="8">
        <f t="array" ref="S73">SUMPRODUCT($C$21:$G$21*TRANSPOSE(G$25:G$29)*$C73:$G73)</f>
        <v>2.1099880362970169</v>
      </c>
      <c r="T73" s="15">
        <f t="shared" si="32"/>
        <v>0</v>
      </c>
      <c r="U73" s="15">
        <f t="shared" si="32"/>
        <v>0</v>
      </c>
      <c r="V73" s="15">
        <f t="shared" si="32"/>
        <v>0</v>
      </c>
      <c r="W73" s="15">
        <f t="shared" si="32"/>
        <v>0</v>
      </c>
      <c r="X73" s="15">
        <f t="shared" si="32"/>
        <v>0</v>
      </c>
      <c r="Y73" s="15"/>
      <c r="Z73" s="15"/>
      <c r="AA73" s="20">
        <f t="shared" si="33"/>
        <v>3.3179391559089264E-2</v>
      </c>
      <c r="AB73" s="20">
        <f t="shared" si="34"/>
        <v>6.1371556552613359E-2</v>
      </c>
      <c r="AC73" s="20">
        <f t="shared" si="35"/>
        <v>6.6401804334716569E-2</v>
      </c>
      <c r="AD73" s="20">
        <f t="shared" si="36"/>
        <v>4.3659796912828737E-2</v>
      </c>
      <c r="AE73" s="20">
        <f t="shared" si="37"/>
        <v>4.4570199683854131E-2</v>
      </c>
      <c r="AF73">
        <v>0.1</v>
      </c>
      <c r="AH73">
        <f t="shared" si="7"/>
        <v>0</v>
      </c>
      <c r="AI73">
        <f t="shared" si="8"/>
        <v>0</v>
      </c>
      <c r="AJ73">
        <f t="shared" si="9"/>
        <v>0</v>
      </c>
      <c r="AK73">
        <f t="shared" si="10"/>
        <v>0</v>
      </c>
      <c r="AL73">
        <f t="shared" si="11"/>
        <v>0</v>
      </c>
      <c r="AM73">
        <f t="shared" si="12"/>
        <v>0</v>
      </c>
      <c r="AN73">
        <f t="shared" si="13"/>
        <v>0</v>
      </c>
      <c r="AQ73" s="20">
        <f t="shared" si="14"/>
        <v>0</v>
      </c>
      <c r="AR73" s="20">
        <f t="shared" si="15"/>
        <v>0</v>
      </c>
      <c r="AS73" s="20">
        <f t="shared" si="16"/>
        <v>0</v>
      </c>
      <c r="AT73" s="20">
        <f t="shared" si="17"/>
        <v>0</v>
      </c>
      <c r="AU73" s="20">
        <f t="shared" si="18"/>
        <v>0</v>
      </c>
      <c r="AV73" s="6">
        <f t="shared" si="19"/>
        <v>0</v>
      </c>
      <c r="AY73">
        <f t="shared" si="20"/>
        <v>0</v>
      </c>
      <c r="AZ73">
        <f t="shared" si="21"/>
        <v>0</v>
      </c>
      <c r="BA73">
        <f t="shared" si="22"/>
        <v>0</v>
      </c>
      <c r="BB73">
        <f t="shared" si="23"/>
        <v>0</v>
      </c>
      <c r="BC73">
        <f t="shared" si="24"/>
        <v>0</v>
      </c>
      <c r="BD73">
        <f t="shared" si="25"/>
        <v>0</v>
      </c>
      <c r="BF73" s="29">
        <f t="shared" si="2"/>
        <v>0</v>
      </c>
      <c r="BG73" s="29">
        <f t="shared" si="3"/>
        <v>0</v>
      </c>
      <c r="BH73" s="29">
        <f t="shared" si="4"/>
        <v>0</v>
      </c>
      <c r="BI73" s="29">
        <f t="shared" si="5"/>
        <v>0</v>
      </c>
      <c r="BJ73" s="29">
        <f t="shared" si="6"/>
        <v>0</v>
      </c>
      <c r="BK73" s="29">
        <f t="shared" si="26"/>
        <v>0</v>
      </c>
    </row>
    <row r="74" spans="1:63" x14ac:dyDescent="0.2">
      <c r="A74">
        <v>40</v>
      </c>
      <c r="C74" s="6">
        <f t="shared" si="27"/>
        <v>41.891205602044089</v>
      </c>
      <c r="D74" s="6">
        <f t="shared" si="28"/>
        <v>55.603788011250799</v>
      </c>
      <c r="E74" s="6">
        <f t="shared" si="29"/>
        <v>52.7127795742066</v>
      </c>
      <c r="F74" s="6">
        <f t="shared" si="30"/>
        <v>84.402094247415334</v>
      </c>
      <c r="G74" s="6">
        <f t="shared" si="31"/>
        <v>47.341494000781751</v>
      </c>
      <c r="J74" s="8">
        <f t="array" ref="J74:N74">$C$21:$G$21*C74:G74</f>
        <v>2.0945602801022045</v>
      </c>
      <c r="K74" s="8">
        <v>2.78018940056254</v>
      </c>
      <c r="L74" s="8">
        <v>2.6356389787103303</v>
      </c>
      <c r="M74" s="8">
        <v>4.2201047123707669</v>
      </c>
      <c r="N74" s="8">
        <v>2.3670747000390877</v>
      </c>
      <c r="O74" s="8">
        <f t="array" ref="O74">SUMPRODUCT($C$21:$G$21*TRANSPOSE(C$25:C$29)*$C74:$G74)</f>
        <v>1.39009470028127</v>
      </c>
      <c r="P74" s="8">
        <f t="array" ref="P74">SUMPRODUCT($C$21:$G$21*TRANSPOSE(D$25:D$29)*$C74:$G74)</f>
        <v>3.4123797694573694</v>
      </c>
      <c r="Q74" s="8">
        <f t="array" ref="Q74">SUMPRODUCT($C$21:$G$21*TRANSPOSE(E$25:E$29)*$C74:$G74)</f>
        <v>3.5001470564666537</v>
      </c>
      <c r="R74" s="8">
        <f t="array" ref="R74">SUMPRODUCT($C$21:$G$21*TRANSPOSE(F$25:F$29)*$C74:$G74)</f>
        <v>3.6848941893942531</v>
      </c>
      <c r="S74" s="8">
        <f t="array" ref="S74">SUMPRODUCT($C$21:$G$21*TRANSPOSE(G$25:G$29)*$C74:$G74)</f>
        <v>2.1100523561853834</v>
      </c>
      <c r="T74" s="15">
        <f t="shared" si="32"/>
        <v>0</v>
      </c>
      <c r="U74" s="15">
        <f t="shared" si="32"/>
        <v>0</v>
      </c>
      <c r="V74" s="15">
        <f t="shared" si="32"/>
        <v>0</v>
      </c>
      <c r="W74" s="15">
        <f t="shared" si="32"/>
        <v>0</v>
      </c>
      <c r="X74" s="15">
        <f t="shared" si="32"/>
        <v>0</v>
      </c>
      <c r="Y74" s="15"/>
      <c r="Z74" s="15"/>
      <c r="AA74" s="20">
        <f t="shared" si="33"/>
        <v>3.3183449373284213E-2</v>
      </c>
      <c r="AB74" s="20">
        <f t="shared" si="34"/>
        <v>6.1369555771396599E-2</v>
      </c>
      <c r="AC74" s="20">
        <f t="shared" si="35"/>
        <v>6.6400350820796872E-2</v>
      </c>
      <c r="AD74" s="20">
        <f t="shared" si="36"/>
        <v>4.36588004391502E-2</v>
      </c>
      <c r="AE74" s="20">
        <f t="shared" si="37"/>
        <v>4.4570886507099672E-2</v>
      </c>
      <c r="AF74">
        <v>0.1</v>
      </c>
      <c r="AH74">
        <f t="shared" si="7"/>
        <v>0</v>
      </c>
      <c r="AI74">
        <f t="shared" si="8"/>
        <v>0</v>
      </c>
      <c r="AJ74">
        <f t="shared" si="9"/>
        <v>0</v>
      </c>
      <c r="AK74">
        <f t="shared" si="10"/>
        <v>0</v>
      </c>
      <c r="AL74">
        <f t="shared" si="11"/>
        <v>0</v>
      </c>
      <c r="AM74">
        <f t="shared" si="12"/>
        <v>0</v>
      </c>
      <c r="AN74">
        <f t="shared" si="13"/>
        <v>0</v>
      </c>
      <c r="AQ74" s="20">
        <f t="shared" si="14"/>
        <v>0</v>
      </c>
      <c r="AR74" s="20">
        <f t="shared" si="15"/>
        <v>0</v>
      </c>
      <c r="AS74" s="20">
        <f t="shared" si="16"/>
        <v>0</v>
      </c>
      <c r="AT74" s="20">
        <f t="shared" si="17"/>
        <v>0</v>
      </c>
      <c r="AU74" s="20">
        <f t="shared" si="18"/>
        <v>0</v>
      </c>
      <c r="AV74" s="6">
        <f t="shared" si="19"/>
        <v>0</v>
      </c>
      <c r="AY74">
        <f t="shared" si="20"/>
        <v>0</v>
      </c>
      <c r="AZ74">
        <f t="shared" si="21"/>
        <v>0</v>
      </c>
      <c r="BA74">
        <f t="shared" si="22"/>
        <v>0</v>
      </c>
      <c r="BB74">
        <f t="shared" si="23"/>
        <v>0</v>
      </c>
      <c r="BC74">
        <f t="shared" si="24"/>
        <v>0</v>
      </c>
      <c r="BD74">
        <f t="shared" si="25"/>
        <v>0</v>
      </c>
      <c r="BF74" s="29">
        <f t="shared" si="2"/>
        <v>0</v>
      </c>
      <c r="BG74" s="29">
        <f t="shared" si="3"/>
        <v>0</v>
      </c>
      <c r="BH74" s="29">
        <f t="shared" si="4"/>
        <v>0</v>
      </c>
      <c r="BI74" s="29">
        <f t="shared" si="5"/>
        <v>0</v>
      </c>
      <c r="BJ74" s="29">
        <f t="shared" si="6"/>
        <v>0</v>
      </c>
      <c r="BK74" s="29">
        <f t="shared" si="26"/>
        <v>0</v>
      </c>
    </row>
    <row r="75" spans="1:63" x14ac:dyDescent="0.2">
      <c r="T75" t="s">
        <v>34</v>
      </c>
      <c r="AG75" t="s">
        <v>19</v>
      </c>
      <c r="AH75" s="4">
        <f t="shared" ref="AH75:AM75" si="38">SUM(AH34:AH74)</f>
        <v>0</v>
      </c>
      <c r="AI75" s="4">
        <f t="shared" si="38"/>
        <v>0</v>
      </c>
      <c r="AJ75" s="4">
        <f t="shared" si="38"/>
        <v>0</v>
      </c>
      <c r="AK75" s="4">
        <f t="shared" si="38"/>
        <v>0</v>
      </c>
      <c r="AL75" s="4">
        <f t="shared" si="38"/>
        <v>0</v>
      </c>
      <c r="AM75" s="4">
        <f t="shared" si="38"/>
        <v>0</v>
      </c>
      <c r="AP75" t="s">
        <v>19</v>
      </c>
      <c r="AQ75" s="8">
        <f t="shared" ref="AQ75:AV75" si="39">SUM(AQ34:AQ74)</f>
        <v>0</v>
      </c>
      <c r="AR75" s="8">
        <f t="shared" si="39"/>
        <v>0</v>
      </c>
      <c r="AS75" s="8">
        <f t="shared" si="39"/>
        <v>0</v>
      </c>
      <c r="AT75" s="8">
        <f t="shared" si="39"/>
        <v>0</v>
      </c>
      <c r="AU75" s="8">
        <f t="shared" si="39"/>
        <v>0</v>
      </c>
      <c r="AV75" s="8">
        <f t="shared" si="39"/>
        <v>0</v>
      </c>
      <c r="AX75" t="s">
        <v>19</v>
      </c>
      <c r="AY75" s="8">
        <f t="shared" ref="AY75:BD75" si="40">SUM(AY34:AY74)</f>
        <v>0</v>
      </c>
      <c r="AZ75" s="8">
        <f t="shared" si="40"/>
        <v>0</v>
      </c>
      <c r="BA75" s="8">
        <f t="shared" si="40"/>
        <v>0</v>
      </c>
      <c r="BB75" s="8">
        <f t="shared" si="40"/>
        <v>0</v>
      </c>
      <c r="BC75" s="8">
        <f t="shared" si="40"/>
        <v>0</v>
      </c>
      <c r="BD75" s="8">
        <f t="shared" si="40"/>
        <v>0</v>
      </c>
      <c r="BE75" t="s">
        <v>19</v>
      </c>
      <c r="BF75" s="8">
        <f t="shared" ref="BF75:BK75" si="41">SUM(BF34:BF74)</f>
        <v>0</v>
      </c>
      <c r="BG75" s="8">
        <f t="shared" si="41"/>
        <v>0</v>
      </c>
      <c r="BH75" s="8">
        <f t="shared" si="41"/>
        <v>0</v>
      </c>
      <c r="BI75" s="8">
        <f t="shared" si="41"/>
        <v>0</v>
      </c>
      <c r="BJ75" s="8">
        <f t="shared" si="41"/>
        <v>0</v>
      </c>
      <c r="BK75" s="8">
        <f t="shared" si="41"/>
        <v>0</v>
      </c>
    </row>
    <row r="76" spans="1:63" x14ac:dyDescent="0.2">
      <c r="T76" s="6">
        <f>SUM(T34:T74)</f>
        <v>0</v>
      </c>
      <c r="U76" s="6">
        <f>SUM(U34:U74)</f>
        <v>0</v>
      </c>
      <c r="V76" s="6">
        <f>SUM(V34:V74)</f>
        <v>0</v>
      </c>
      <c r="W76" s="6">
        <f>SUM(W34:W74)</f>
        <v>0</v>
      </c>
      <c r="X76" s="6">
        <f>SUM(X34:X74)</f>
        <v>0</v>
      </c>
      <c r="Y76" s="6"/>
      <c r="Z76" s="6"/>
      <c r="AA76" t="s">
        <v>20</v>
      </c>
      <c r="AB76" s="26">
        <f>MAX(AA34:AE74)</f>
        <v>7.4371496875074161E-2</v>
      </c>
      <c r="AG76" t="s">
        <v>49</v>
      </c>
      <c r="AM76" t="s">
        <v>50</v>
      </c>
      <c r="AN76" s="4" t="str">
        <f>IF(SUM(AN34:AN74)&gt;0,"EXTINCTION: SHAME ON YOU","no")</f>
        <v>no</v>
      </c>
      <c r="AP76" t="s">
        <v>53</v>
      </c>
      <c r="AX76" t="s">
        <v>54</v>
      </c>
      <c r="BE76" t="s">
        <v>58</v>
      </c>
    </row>
    <row r="77" spans="1:63" x14ac:dyDescent="0.2">
      <c r="T77" t="s">
        <v>35</v>
      </c>
      <c r="AA77" t="s">
        <v>51</v>
      </c>
      <c r="BG77" s="6"/>
    </row>
    <row r="78" spans="1:63" x14ac:dyDescent="0.2">
      <c r="T78" s="6">
        <f>SUM(T76:X76)</f>
        <v>0</v>
      </c>
      <c r="AA78">
        <f>COUNTIF(AA34:AA74,"=&gt;0.01")</f>
        <v>0</v>
      </c>
      <c r="AB78">
        <f>COUNTIF(AB34:AB74,"=&gt;0.01")</f>
        <v>0</v>
      </c>
      <c r="AC78">
        <f>COUNTIF(AC34:AC74,"=&gt;0.01")</f>
        <v>0</v>
      </c>
      <c r="AD78">
        <f>COUNTIF(AD34:AD74,"=&gt;0.01")</f>
        <v>0</v>
      </c>
      <c r="AE78">
        <f>COUNTIF(AE34:AE74,"=&gt;0.01")</f>
        <v>0</v>
      </c>
    </row>
    <row r="79" spans="1:63" x14ac:dyDescent="0.2">
      <c r="AA79">
        <f>SUM(AA78:AE78)</f>
        <v>0</v>
      </c>
    </row>
  </sheetData>
  <phoneticPr fontId="24" type="noConversion"/>
  <pageMargins left="0.75" right="0.75" top="1" bottom="1" header="0.5" footer="0.5"/>
  <pageSetup paperSize="9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4" name="Button 13">
              <controlPr defaultSize="0" print="0" autoFill="0" autoPict="0" macro="[0]!Calc">
                <anchor moveWithCells="1" sizeWithCells="1">
                  <from>
                    <xdr:col>7</xdr:col>
                    <xdr:colOff>428625</xdr:colOff>
                    <xdr:row>3</xdr:row>
                    <xdr:rowOff>0</xdr:rowOff>
                  </from>
                  <to>
                    <xdr:col>9</xdr:col>
                    <xdr:colOff>409575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workbookViewId="0">
      <selection activeCell="B9" sqref="B9"/>
    </sheetView>
  </sheetViews>
  <sheetFormatPr defaultRowHeight="12.75" x14ac:dyDescent="0.2"/>
  <sheetData/>
  <phoneticPr fontId="24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J40"/>
  <sheetViews>
    <sheetView workbookViewId="0">
      <selection activeCell="A4" sqref="A4"/>
    </sheetView>
  </sheetViews>
  <sheetFormatPr defaultRowHeight="12.75" x14ac:dyDescent="0.2"/>
  <sheetData>
    <row r="1" spans="1:10" ht="20.25" x14ac:dyDescent="0.3">
      <c r="A1" s="51" t="s">
        <v>122</v>
      </c>
      <c r="C1" s="2" t="s">
        <v>169</v>
      </c>
      <c r="I1" s="31" t="s">
        <v>130</v>
      </c>
    </row>
    <row r="2" spans="1:10" x14ac:dyDescent="0.2">
      <c r="I2" s="71"/>
      <c r="J2" s="49" t="s">
        <v>140</v>
      </c>
    </row>
    <row r="4" spans="1:10" ht="15.75" x14ac:dyDescent="0.25">
      <c r="A4" s="73" t="s">
        <v>197</v>
      </c>
    </row>
    <row r="6" spans="1:10" x14ac:dyDescent="0.2">
      <c r="C6" s="88" t="s">
        <v>29</v>
      </c>
      <c r="D6" s="88" t="s">
        <v>30</v>
      </c>
      <c r="E6" s="88" t="s">
        <v>31</v>
      </c>
      <c r="F6" s="113" t="s">
        <v>32</v>
      </c>
      <c r="G6" s="88" t="s">
        <v>33</v>
      </c>
    </row>
    <row r="7" spans="1:10" x14ac:dyDescent="0.2">
      <c r="B7" t="s">
        <v>9</v>
      </c>
      <c r="C7" s="89">
        <v>0.12659651458054344</v>
      </c>
      <c r="D7" s="89">
        <v>0.15134674824137234</v>
      </c>
      <c r="E7" s="89">
        <v>0.16759500931092286</v>
      </c>
      <c r="F7" s="89">
        <v>0.12569178163781375</v>
      </c>
      <c r="G7" s="89">
        <v>0.3610821847281202</v>
      </c>
      <c r="H7" s="25"/>
    </row>
    <row r="8" spans="1:10" x14ac:dyDescent="0.2">
      <c r="C8" s="90"/>
      <c r="D8" s="90"/>
      <c r="E8" s="90"/>
      <c r="F8" s="114"/>
      <c r="G8" s="90"/>
    </row>
    <row r="9" spans="1:10" x14ac:dyDescent="0.2">
      <c r="A9" s="2" t="s">
        <v>59</v>
      </c>
      <c r="B9" s="2" t="s">
        <v>60</v>
      </c>
      <c r="C9" s="90"/>
      <c r="D9" s="90"/>
      <c r="E9" s="90"/>
      <c r="F9" s="114"/>
      <c r="G9" s="90"/>
    </row>
    <row r="10" spans="1:10" x14ac:dyDescent="0.2">
      <c r="A10" s="50" t="s">
        <v>200</v>
      </c>
      <c r="B10" s="2"/>
      <c r="C10" s="107">
        <v>71.452469408829316</v>
      </c>
      <c r="D10" s="107">
        <v>139.10648963968751</v>
      </c>
      <c r="E10" s="107">
        <v>184.90637532973213</v>
      </c>
      <c r="F10" s="115">
        <v>152.95487287490394</v>
      </c>
      <c r="G10" s="107">
        <v>125.18032561245251</v>
      </c>
      <c r="H10" s="5" t="s">
        <v>212</v>
      </c>
    </row>
    <row r="11" spans="1:10" x14ac:dyDescent="0.2">
      <c r="A11" t="s">
        <v>201</v>
      </c>
      <c r="C11" s="109">
        <v>541.02324956769974</v>
      </c>
      <c r="D11" s="109">
        <v>510.72608587253495</v>
      </c>
      <c r="E11" s="109">
        <v>392.09571135440171</v>
      </c>
      <c r="F11" s="109">
        <v>233.12089744612535</v>
      </c>
      <c r="G11" s="109">
        <v>125.18032561245251</v>
      </c>
      <c r="H11" s="116" t="s">
        <v>213</v>
      </c>
      <c r="I11" s="92"/>
    </row>
    <row r="12" spans="1:10" x14ac:dyDescent="0.2">
      <c r="A12" t="s">
        <v>202</v>
      </c>
      <c r="C12" s="110">
        <v>0</v>
      </c>
      <c r="D12" s="110">
        <v>15</v>
      </c>
      <c r="E12" s="110">
        <v>24</v>
      </c>
      <c r="F12" s="110">
        <v>0</v>
      </c>
      <c r="G12" s="110">
        <v>0</v>
      </c>
      <c r="H12" s="117" t="s">
        <v>205</v>
      </c>
    </row>
    <row r="13" spans="1:10" x14ac:dyDescent="0.2">
      <c r="A13" t="s">
        <v>203</v>
      </c>
      <c r="C13" s="111">
        <v>0</v>
      </c>
      <c r="D13" s="111">
        <v>0</v>
      </c>
      <c r="E13" s="112">
        <v>0</v>
      </c>
      <c r="F13" s="111">
        <v>0</v>
      </c>
      <c r="G13" s="111">
        <v>0</v>
      </c>
      <c r="H13" s="58"/>
    </row>
    <row r="14" spans="1:10" ht="15.75" x14ac:dyDescent="0.25">
      <c r="A14" t="s">
        <v>204</v>
      </c>
      <c r="C14" s="43" t="s">
        <v>121</v>
      </c>
      <c r="D14" s="43"/>
      <c r="E14" s="43"/>
      <c r="F14" s="43"/>
      <c r="G14" s="43"/>
      <c r="H14" s="108"/>
    </row>
    <row r="15" spans="1:10" x14ac:dyDescent="0.2">
      <c r="A15" t="s">
        <v>47</v>
      </c>
      <c r="C15" s="41" t="s">
        <v>151</v>
      </c>
      <c r="D15" s="41"/>
      <c r="E15" s="41"/>
      <c r="F15" s="41"/>
      <c r="G15" s="41"/>
      <c r="H15" s="15"/>
    </row>
    <row r="17" spans="1:9" x14ac:dyDescent="0.2">
      <c r="A17" s="72"/>
      <c r="B17" s="7" t="s">
        <v>206</v>
      </c>
    </row>
    <row r="18" spans="1:9" x14ac:dyDescent="0.2">
      <c r="A18" s="72"/>
      <c r="B18" s="7" t="s">
        <v>207</v>
      </c>
    </row>
    <row r="19" spans="1:9" x14ac:dyDescent="0.2">
      <c r="A19" s="72"/>
      <c r="B19" s="7" t="s">
        <v>208</v>
      </c>
    </row>
    <row r="20" spans="1:9" x14ac:dyDescent="0.2">
      <c r="B20" s="7" t="s">
        <v>209</v>
      </c>
    </row>
    <row r="21" spans="1:9" x14ac:dyDescent="0.2">
      <c r="B21" s="7" t="s">
        <v>210</v>
      </c>
    </row>
    <row r="22" spans="1:9" x14ac:dyDescent="0.2">
      <c r="B22" s="7" t="s">
        <v>214</v>
      </c>
    </row>
    <row r="24" spans="1:9" ht="15.75" x14ac:dyDescent="0.25">
      <c r="A24" s="73" t="s">
        <v>170</v>
      </c>
    </row>
    <row r="26" spans="1:9" x14ac:dyDescent="0.2">
      <c r="C26" t="s">
        <v>29</v>
      </c>
      <c r="D26" t="s">
        <v>30</v>
      </c>
      <c r="E26" t="s">
        <v>31</v>
      </c>
      <c r="F26" t="s">
        <v>32</v>
      </c>
      <c r="G26" t="s">
        <v>33</v>
      </c>
    </row>
    <row r="27" spans="1:9" x14ac:dyDescent="0.2">
      <c r="B27" t="s">
        <v>9</v>
      </c>
      <c r="C27" s="91">
        <v>8.1159977034602718E-2</v>
      </c>
      <c r="D27" s="91">
        <v>5.0427631666044505E-2</v>
      </c>
      <c r="E27" s="104">
        <v>3.9349404434979186E-3</v>
      </c>
      <c r="F27" s="11">
        <v>0</v>
      </c>
      <c r="G27" s="11">
        <v>0</v>
      </c>
      <c r="H27" s="25" t="s">
        <v>131</v>
      </c>
    </row>
    <row r="29" spans="1:9" x14ac:dyDescent="0.2">
      <c r="A29" s="2" t="s">
        <v>59</v>
      </c>
      <c r="B29" s="2" t="s">
        <v>60</v>
      </c>
      <c r="H29" t="s">
        <v>48</v>
      </c>
    </row>
    <row r="30" spans="1:9" x14ac:dyDescent="0.2">
      <c r="A30" t="s">
        <v>44</v>
      </c>
      <c r="C30" s="8">
        <v>64.537003365819331</v>
      </c>
      <c r="D30" s="8">
        <v>110.41029037228789</v>
      </c>
      <c r="E30" s="8">
        <v>155.25745154630445</v>
      </c>
      <c r="F30" s="8">
        <v>137.12897283412178</v>
      </c>
      <c r="G30" s="8">
        <v>77.047223447874913</v>
      </c>
      <c r="H30" s="27">
        <v>544.38094156640841</v>
      </c>
      <c r="I30" s="32" t="s">
        <v>123</v>
      </c>
    </row>
    <row r="31" spans="1:9" x14ac:dyDescent="0.2">
      <c r="A31" t="s">
        <v>45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28">
        <v>0</v>
      </c>
      <c r="I31" s="32" t="s">
        <v>211</v>
      </c>
    </row>
    <row r="32" spans="1:9" x14ac:dyDescent="0.2">
      <c r="A32" t="s">
        <v>150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28">
        <v>0</v>
      </c>
      <c r="I32" s="32"/>
    </row>
    <row r="33" spans="1:8" ht="15.75" x14ac:dyDescent="0.25">
      <c r="A33" t="s">
        <v>46</v>
      </c>
      <c r="C33" s="24" t="s">
        <v>121</v>
      </c>
      <c r="D33" s="24"/>
      <c r="E33" s="24"/>
      <c r="F33" s="24"/>
      <c r="G33" s="24"/>
      <c r="H33" s="24"/>
    </row>
    <row r="34" spans="1:8" x14ac:dyDescent="0.2">
      <c r="A34" t="s">
        <v>47</v>
      </c>
      <c r="C34" s="8" t="s">
        <v>151</v>
      </c>
      <c r="D34" s="8"/>
      <c r="E34" s="8"/>
      <c r="F34" s="8"/>
      <c r="G34" s="8"/>
      <c r="H34" s="27"/>
    </row>
    <row r="36" spans="1:8" x14ac:dyDescent="0.2">
      <c r="B36" s="7" t="s">
        <v>216</v>
      </c>
    </row>
    <row r="37" spans="1:8" x14ac:dyDescent="0.2">
      <c r="B37" s="7" t="s">
        <v>215</v>
      </c>
    </row>
    <row r="38" spans="1:8" x14ac:dyDescent="0.2">
      <c r="B38" s="31" t="s">
        <v>172</v>
      </c>
    </row>
    <row r="39" spans="1:8" x14ac:dyDescent="0.2">
      <c r="B39" s="31" t="s">
        <v>171</v>
      </c>
      <c r="C39" s="31"/>
    </row>
    <row r="40" spans="1:8" x14ac:dyDescent="0.2">
      <c r="B40" s="72" t="s">
        <v>185</v>
      </c>
    </row>
  </sheetData>
  <phoneticPr fontId="24" type="noConversion"/>
  <pageMargins left="0.75" right="0.75" top="1" bottom="1" header="0.5" footer="0.5"/>
  <pageSetup paperSize="9" scale="85" orientation="portrait" r:id="rId1"/>
  <headerFooter alignWithMargins="0">
    <oddHeader>&amp;L&amp;D&amp;C &amp;F  &amp;A&amp;R&amp;"Arial,Halvfet Kursiv"//Jorge Santos 2003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Intro</vt:lpstr>
      <vt:lpstr>Input</vt:lpstr>
      <vt:lpstr>License &amp; Reference</vt:lpstr>
      <vt:lpstr>Motor</vt:lpstr>
      <vt:lpstr>Sheet1</vt:lpstr>
      <vt:lpstr>Solutions</vt:lpstr>
      <vt:lpstr>Intro!Scientific_Name</vt:lpstr>
      <vt:lpstr>Intro!TABLE</vt:lpstr>
    </vt:vector>
  </TitlesOfParts>
  <Company>NFH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Species Summary</dc:title>
  <dc:creator>IARM</dc:creator>
  <cp:lastModifiedBy>Ekanger Aysa Arylova</cp:lastModifiedBy>
  <cp:lastPrinted>2003-04-01T12:09:32Z</cp:lastPrinted>
  <dcterms:created xsi:type="dcterms:W3CDTF">2003-03-27T18:32:44Z</dcterms:created>
  <dcterms:modified xsi:type="dcterms:W3CDTF">2015-08-21T11:40:19Z</dcterms:modified>
</cp:coreProperties>
</file>