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0145" windowHeight="12000"/>
  </bookViews>
  <sheets>
    <sheet name="Info" sheetId="9" r:id="rId1"/>
    <sheet name="Barramundi equilibrium" sheetId="8" r:id="rId2"/>
    <sheet name="Dynamic model" sheetId="4" r:id="rId3"/>
    <sheet name="License &amp; Reference" sheetId="10" r:id="rId4"/>
  </sheets>
  <definedNames>
    <definedName name="a">'Dynamic model'!$G$153</definedName>
    <definedName name="a_2">#REF!</definedName>
    <definedName name="a_3">#REF!</definedName>
    <definedName name="a_4">#REF!</definedName>
    <definedName name="b">'Dynamic model'!$G$154</definedName>
    <definedName name="b_2">#REF!</definedName>
    <definedName name="b_3">#REF!</definedName>
    <definedName name="b_4">#REF!</definedName>
    <definedName name="K">'Dynamic model'!$B$8</definedName>
    <definedName name="q">'Dynamic model'!$B$10</definedName>
    <definedName name="rate">'Dynamic model'!$B$7</definedName>
    <definedName name="solver_adj" localSheetId="2" hidden="1">'Dynamic model'!$B$7:$B$9</definedName>
    <definedName name="solver_cvg" localSheetId="2" hidden="1">0.001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100</definedName>
    <definedName name="solver_lhs1" localSheetId="2" hidden="1">'Dynamic model'!$B$7</definedName>
    <definedName name="solver_lin" localSheetId="2" hidden="1">2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2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'Dynamic model'!$E$10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hs1" localSheetId="2" hidden="1">0.6</definedName>
    <definedName name="solver_rlx" localSheetId="2" hidden="1">1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100</definedName>
    <definedName name="solver_tol" localSheetId="2" hidden="1">0.05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52511"/>
</workbook>
</file>

<file path=xl/calcChain.xml><?xml version="1.0" encoding="utf-8"?>
<calcChain xmlns="http://schemas.openxmlformats.org/spreadsheetml/2006/main">
  <c r="B41" i="4" l="1"/>
  <c r="D18" i="4"/>
  <c r="E18" i="4"/>
  <c r="D19" i="4"/>
  <c r="D20" i="4"/>
  <c r="D21" i="4"/>
  <c r="E131" i="4"/>
  <c r="D22" i="4"/>
  <c r="E132" i="4" s="1"/>
  <c r="D23" i="4"/>
  <c r="D24" i="4"/>
  <c r="D25" i="4"/>
  <c r="E135" i="4"/>
  <c r="H135" i="4" s="1"/>
  <c r="D26" i="4"/>
  <c r="D27" i="4"/>
  <c r="D28" i="4"/>
  <c r="D29" i="4"/>
  <c r="D30" i="4"/>
  <c r="D31" i="4"/>
  <c r="E141" i="4"/>
  <c r="H141" i="4" s="1"/>
  <c r="J164" i="4" s="1"/>
  <c r="D32" i="4"/>
  <c r="D33" i="4"/>
  <c r="E143" i="4"/>
  <c r="H143" i="4" s="1"/>
  <c r="J166" i="4" s="1"/>
  <c r="D34" i="4"/>
  <c r="E128" i="4"/>
  <c r="H128" i="4"/>
  <c r="B128" i="4"/>
  <c r="B129" i="4"/>
  <c r="B130" i="4"/>
  <c r="L153" i="4"/>
  <c r="B131" i="4"/>
  <c r="B132" i="4"/>
  <c r="L155" i="4"/>
  <c r="B133" i="4"/>
  <c r="L156" i="4"/>
  <c r="B134" i="4"/>
  <c r="H134" i="4" s="1"/>
  <c r="J157" i="4" s="1"/>
  <c r="L157" i="4"/>
  <c r="B135" i="4"/>
  <c r="L158" i="4"/>
  <c r="E136" i="4"/>
  <c r="B136" i="4"/>
  <c r="B137" i="4"/>
  <c r="B138" i="4"/>
  <c r="L161" i="4"/>
  <c r="B139" i="4"/>
  <c r="E140" i="4"/>
  <c r="B140" i="4"/>
  <c r="H140" i="4" s="1"/>
  <c r="J163" i="4" s="1"/>
  <c r="L163" i="4"/>
  <c r="B141" i="4"/>
  <c r="L164" i="4"/>
  <c r="B142" i="4"/>
  <c r="H142" i="4" s="1"/>
  <c r="J165" i="4" s="1"/>
  <c r="L165" i="4"/>
  <c r="B143" i="4"/>
  <c r="E144" i="4"/>
  <c r="H144" i="4" s="1"/>
  <c r="J167" i="4" s="1"/>
  <c r="B144" i="4"/>
  <c r="L169" i="4"/>
  <c r="L170" i="4"/>
  <c r="J171" i="4"/>
  <c r="L172" i="4"/>
  <c r="L173" i="4"/>
  <c r="I173" i="4"/>
  <c r="A129" i="4"/>
  <c r="I152" i="4" s="1"/>
  <c r="A130" i="4"/>
  <c r="I153" i="4"/>
  <c r="A131" i="4"/>
  <c r="I154" i="4" s="1"/>
  <c r="A132" i="4"/>
  <c r="I155" i="4"/>
  <c r="A133" i="4"/>
  <c r="I156" i="4" s="1"/>
  <c r="A134" i="4"/>
  <c r="I157" i="4"/>
  <c r="A135" i="4"/>
  <c r="I158" i="4" s="1"/>
  <c r="A136" i="4"/>
  <c r="I159" i="4"/>
  <c r="A137" i="4"/>
  <c r="I160" i="4" s="1"/>
  <c r="A138" i="4"/>
  <c r="I161" i="4"/>
  <c r="A139" i="4"/>
  <c r="I162" i="4" s="1"/>
  <c r="A140" i="4"/>
  <c r="I163" i="4"/>
  <c r="A141" i="4"/>
  <c r="I164" i="4" s="1"/>
  <c r="A142" i="4"/>
  <c r="I165" i="4"/>
  <c r="A143" i="4"/>
  <c r="I166" i="4" s="1"/>
  <c r="A144" i="4"/>
  <c r="I167" i="4"/>
  <c r="I168" i="4"/>
  <c r="I169" i="4"/>
  <c r="I170" i="4"/>
  <c r="I171" i="4"/>
  <c r="I172" i="4"/>
  <c r="A128" i="4"/>
  <c r="I151" i="4"/>
  <c r="L151" i="4"/>
  <c r="L171" i="4"/>
  <c r="B125" i="4"/>
  <c r="C125" i="4"/>
  <c r="D125" i="4"/>
  <c r="E125" i="4"/>
  <c r="F125" i="4"/>
  <c r="B126" i="4"/>
  <c r="C126" i="4"/>
  <c r="D126" i="4"/>
  <c r="E126" i="4"/>
  <c r="F126" i="4"/>
  <c r="B127" i="4"/>
  <c r="C127" i="4"/>
  <c r="D127" i="4"/>
  <c r="E127" i="4"/>
  <c r="F127" i="4"/>
  <c r="A126" i="4"/>
  <c r="A127" i="4"/>
  <c r="A125" i="4"/>
  <c r="E7" i="4"/>
  <c r="L162" i="4"/>
  <c r="H131" i="4"/>
  <c r="J154" i="4" s="1"/>
  <c r="L167" i="4"/>
  <c r="H132" i="4"/>
  <c r="J155" i="4" s="1"/>
  <c r="L154" i="4"/>
  <c r="L166" i="4"/>
  <c r="L160" i="4"/>
  <c r="J173" i="4"/>
  <c r="E142" i="4"/>
  <c r="E137" i="4"/>
  <c r="H137" i="4" s="1"/>
  <c r="J160" i="4" s="1"/>
  <c r="J158" i="4"/>
  <c r="E134" i="4"/>
  <c r="E129" i="4"/>
  <c r="H129" i="4" s="1"/>
  <c r="J152" i="4" s="1"/>
  <c r="J172" i="4"/>
  <c r="L152" i="4"/>
  <c r="J169" i="4"/>
  <c r="E138" i="4"/>
  <c r="H138" i="4"/>
  <c r="J161" i="4" s="1"/>
  <c r="J151" i="4" l="1"/>
  <c r="E19" i="4"/>
  <c r="C128" i="4"/>
  <c r="E139" i="4"/>
  <c r="H139" i="4" s="1"/>
  <c r="J162" i="4" s="1"/>
  <c r="H136" i="4"/>
  <c r="J159" i="4" s="1"/>
  <c r="L159" i="4"/>
  <c r="G18" i="4"/>
  <c r="L168" i="4"/>
  <c r="J168" i="4"/>
  <c r="E133" i="4"/>
  <c r="H133" i="4" s="1"/>
  <c r="J156" i="4" s="1"/>
  <c r="E130" i="4"/>
  <c r="H130" i="4" s="1"/>
  <c r="J153" i="4" s="1"/>
  <c r="J170" i="4"/>
  <c r="E20" i="4" l="1"/>
  <c r="G19" i="4"/>
  <c r="C129" i="4"/>
  <c r="J150" i="4"/>
  <c r="J129" i="4" s="1"/>
  <c r="J130" i="4" s="1"/>
  <c r="J131" i="4" s="1"/>
  <c r="J132" i="4" s="1"/>
  <c r="J133" i="4" s="1"/>
  <c r="J134" i="4" s="1"/>
  <c r="J135" i="4" s="1"/>
  <c r="J136" i="4" s="1"/>
  <c r="J137" i="4" s="1"/>
  <c r="J138" i="4" s="1"/>
  <c r="J139" i="4" s="1"/>
  <c r="J140" i="4" s="1"/>
  <c r="J141" i="4" s="1"/>
  <c r="J142" i="4" s="1"/>
  <c r="J143" i="4" s="1"/>
  <c r="J144" i="4" s="1"/>
  <c r="J145" i="4" s="1"/>
  <c r="J146" i="4" s="1"/>
  <c r="J147" i="4" s="1"/>
  <c r="J148" i="4" s="1"/>
  <c r="J149" i="4" s="1"/>
  <c r="J128" i="4"/>
  <c r="J120" i="4" s="1"/>
  <c r="J121" i="4" s="1"/>
  <c r="J122" i="4" s="1"/>
  <c r="J123" i="4" s="1"/>
  <c r="J124" i="4" s="1"/>
  <c r="J125" i="4" s="1"/>
  <c r="J126" i="4" s="1"/>
  <c r="J127" i="4" s="1"/>
  <c r="C130" i="4" l="1"/>
  <c r="E21" i="4"/>
  <c r="G20" i="4"/>
  <c r="G21" i="4" l="1"/>
  <c r="C131" i="4"/>
  <c r="E22" i="4"/>
  <c r="C132" i="4" l="1"/>
  <c r="E23" i="4"/>
  <c r="G22" i="4"/>
  <c r="C133" i="4" l="1"/>
  <c r="E24" i="4"/>
  <c r="G23" i="4"/>
  <c r="E25" i="4" l="1"/>
  <c r="C134" i="4"/>
  <c r="G24" i="4"/>
  <c r="E26" i="4" l="1"/>
  <c r="C135" i="4"/>
  <c r="G25" i="4"/>
  <c r="G26" i="4" l="1"/>
  <c r="C136" i="4"/>
  <c r="E27" i="4"/>
  <c r="G27" i="4" l="1"/>
  <c r="E28" i="4"/>
  <c r="C137" i="4"/>
  <c r="E29" i="4" l="1"/>
  <c r="G28" i="4"/>
  <c r="C138" i="4"/>
  <c r="C139" i="4" l="1"/>
  <c r="E30" i="4"/>
  <c r="G29" i="4"/>
  <c r="C140" i="4" l="1"/>
  <c r="G30" i="4"/>
  <c r="E31" i="4"/>
  <c r="E32" i="4" l="1"/>
  <c r="C141" i="4"/>
  <c r="G31" i="4"/>
  <c r="E33" i="4" l="1"/>
  <c r="C142" i="4"/>
  <c r="G32" i="4"/>
  <c r="E34" i="4" l="1"/>
  <c r="C143" i="4"/>
  <c r="G33" i="4"/>
  <c r="C144" i="4" l="1"/>
  <c r="G34" i="4"/>
  <c r="B10" i="4" s="1"/>
  <c r="E8" i="4" l="1"/>
  <c r="G153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H34" i="4" l="1"/>
  <c r="F144" i="4" s="1"/>
  <c r="D144" i="4"/>
  <c r="H30" i="4"/>
  <c r="F140" i="4" s="1"/>
  <c r="D140" i="4"/>
  <c r="H26" i="4"/>
  <c r="F136" i="4" s="1"/>
  <c r="D136" i="4"/>
  <c r="H22" i="4"/>
  <c r="F132" i="4" s="1"/>
  <c r="D132" i="4"/>
  <c r="D128" i="4"/>
  <c r="H18" i="4"/>
  <c r="H33" i="4"/>
  <c r="F143" i="4" s="1"/>
  <c r="D143" i="4"/>
  <c r="D139" i="4"/>
  <c r="H29" i="4"/>
  <c r="F139" i="4" s="1"/>
  <c r="H25" i="4"/>
  <c r="F135" i="4" s="1"/>
  <c r="D135" i="4"/>
  <c r="D131" i="4"/>
  <c r="H21" i="4"/>
  <c r="F131" i="4" s="1"/>
  <c r="D141" i="4"/>
  <c r="H31" i="4"/>
  <c r="F141" i="4" s="1"/>
  <c r="H27" i="4"/>
  <c r="F137" i="4" s="1"/>
  <c r="D137" i="4"/>
  <c r="H23" i="4"/>
  <c r="F133" i="4" s="1"/>
  <c r="D133" i="4"/>
  <c r="D129" i="4"/>
  <c r="H19" i="4"/>
  <c r="F129" i="4" s="1"/>
  <c r="G154" i="4"/>
  <c r="K119" i="4" s="1"/>
  <c r="D142" i="4"/>
  <c r="H32" i="4"/>
  <c r="F142" i="4" s="1"/>
  <c r="H28" i="4"/>
  <c r="F138" i="4" s="1"/>
  <c r="D138" i="4"/>
  <c r="H24" i="4"/>
  <c r="F134" i="4" s="1"/>
  <c r="D134" i="4"/>
  <c r="D130" i="4"/>
  <c r="H20" i="4"/>
  <c r="F130" i="4" s="1"/>
  <c r="K121" i="4" l="1"/>
  <c r="K148" i="4"/>
  <c r="K122" i="4"/>
  <c r="K137" i="4"/>
  <c r="K131" i="4"/>
  <c r="K147" i="4"/>
  <c r="K127" i="4"/>
  <c r="K129" i="4"/>
  <c r="K120" i="4"/>
  <c r="K130" i="4"/>
  <c r="K139" i="4"/>
  <c r="K145" i="4"/>
  <c r="K141" i="4"/>
  <c r="K146" i="4"/>
  <c r="K126" i="4"/>
  <c r="K140" i="4"/>
  <c r="K134" i="4"/>
  <c r="K144" i="4"/>
  <c r="K124" i="4"/>
  <c r="K128" i="4"/>
  <c r="K150" i="4"/>
  <c r="K142" i="4"/>
  <c r="K138" i="4"/>
  <c r="K143" i="4"/>
  <c r="F128" i="4"/>
  <c r="E10" i="4"/>
  <c r="K133" i="4"/>
  <c r="K125" i="4"/>
  <c r="K135" i="4"/>
  <c r="K123" i="4"/>
  <c r="K132" i="4"/>
  <c r="K149" i="4"/>
  <c r="K136" i="4"/>
</calcChain>
</file>

<file path=xl/sharedStrings.xml><?xml version="1.0" encoding="utf-8"?>
<sst xmlns="http://schemas.openxmlformats.org/spreadsheetml/2006/main" count="89" uniqueCount="72">
  <si>
    <t>Time</t>
  </si>
  <si>
    <t>Year</t>
  </si>
  <si>
    <t>Observed</t>
  </si>
  <si>
    <t>effort</t>
  </si>
  <si>
    <t>CPUE</t>
  </si>
  <si>
    <t>MSY</t>
  </si>
  <si>
    <t>fMSY</t>
  </si>
  <si>
    <t>a</t>
  </si>
  <si>
    <t>b</t>
  </si>
  <si>
    <t>Predicted</t>
  </si>
  <si>
    <t>PLOT</t>
  </si>
  <si>
    <t>Effort</t>
  </si>
  <si>
    <t>Y eq.</t>
  </si>
  <si>
    <t>Y obs.</t>
  </si>
  <si>
    <t>Computations</t>
  </si>
  <si>
    <t>Fitting the Schaefer model - a dynamic observation-error analysis</t>
  </si>
  <si>
    <t>Adapted from Punt &amp; Hilborn 1996; OBSALL.xls)</t>
  </si>
  <si>
    <t>r</t>
  </si>
  <si>
    <t>K</t>
  </si>
  <si>
    <t>BI</t>
  </si>
  <si>
    <t>q</t>
  </si>
  <si>
    <t>SSQ</t>
  </si>
  <si>
    <t>ln(CPUE/B)</t>
  </si>
  <si>
    <t>observed</t>
  </si>
  <si>
    <t>Use Schaefer model (equilibrium) and following specifications</t>
  </si>
  <si>
    <t>unit price =  $ 3/kg; unit cost = $22/net.day</t>
  </si>
  <si>
    <t>JdS</t>
  </si>
  <si>
    <t>STEPS</t>
  </si>
  <si>
    <t>Run Solver for these three variables</t>
  </si>
  <si>
    <t>2- Improve this estimate</t>
  </si>
  <si>
    <t>Fix r and vary only K and BI</t>
  </si>
  <si>
    <t>Was there an improvement in the goal value (lower SSQ)?</t>
  </si>
  <si>
    <t>This process could be repeated many times, until satisfactory and reasonable results achieved.</t>
  </si>
  <si>
    <t>3- How does the MSY and fMSY compare with the output of the equilibrium model?</t>
  </si>
  <si>
    <t>What were the risks associated with the equilibrium model?</t>
  </si>
  <si>
    <t>Paste Catch and Effort data (Paste Special - Values)</t>
  </si>
  <si>
    <t>1- Initiate optimization with guessed values.</t>
  </si>
  <si>
    <r>
      <t>Effort (f</t>
    </r>
    <r>
      <rPr>
        <vertAlign val="subscript"/>
        <sz val="10"/>
        <rFont val="Calibri"/>
        <family val="2"/>
      </rPr>
      <t>y</t>
    </r>
    <r>
      <rPr>
        <sz val="10"/>
        <rFont val="Calibri"/>
        <family val="2"/>
      </rPr>
      <t>)</t>
    </r>
  </si>
  <si>
    <r>
      <t>Biomass (B</t>
    </r>
    <r>
      <rPr>
        <vertAlign val="subscript"/>
        <sz val="10"/>
        <rFont val="Calibri"/>
        <family val="2"/>
      </rPr>
      <t>y</t>
    </r>
    <r>
      <rPr>
        <sz val="10"/>
        <rFont val="Calibri"/>
        <family val="2"/>
      </rPr>
      <t>)</t>
    </r>
  </si>
  <si>
    <r>
      <t>(res.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</si>
  <si>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>BARRAMUNDI data</t>
  </si>
  <si>
    <t>Schaefer model, equilibrium version</t>
  </si>
  <si>
    <t>Effort f (net.days)</t>
  </si>
  <si>
    <t>Yield Y        (tons)</t>
  </si>
  <si>
    <t>but use Excel's statistical and mathematical functions</t>
  </si>
  <si>
    <t>tons</t>
  </si>
  <si>
    <t>(tons)</t>
  </si>
  <si>
    <t>Use the same method as when you fitted these functions by hand,</t>
  </si>
  <si>
    <r>
      <t>Yield (Y</t>
    </r>
    <r>
      <rPr>
        <vertAlign val="subscript"/>
        <sz val="10"/>
        <rFont val="Calibri"/>
        <family val="2"/>
      </rPr>
      <t>y</t>
    </r>
    <r>
      <rPr>
        <sz val="10"/>
        <rFont val="Calibri"/>
        <family val="2"/>
      </rPr>
      <t>)</t>
    </r>
  </si>
  <si>
    <t>4- Need to reformulate policy? Discuss</t>
  </si>
  <si>
    <t>Run bio-economic model and manage the Barramundi fishery (data from King 1995)</t>
  </si>
  <si>
    <t>Assume equilibrium conditions (what is?) and use the following equations</t>
  </si>
  <si>
    <t xml:space="preserve"> by Jorge Santos</t>
  </si>
  <si>
    <t>Goals</t>
  </si>
  <si>
    <t>Progression</t>
  </si>
  <si>
    <t>Software</t>
  </si>
  <si>
    <t>Surplus-production</t>
  </si>
  <si>
    <t>Understand the different statistical methods of fit, and their consequences</t>
  </si>
  <si>
    <t>Data</t>
  </si>
  <si>
    <t>Data set extracted from King (1995)</t>
  </si>
  <si>
    <t>Understand the concept of surplus-production and its modelling in fisheries</t>
  </si>
  <si>
    <t>Make initial fit of equilibrium Schaefer model by hand (lecture)</t>
  </si>
  <si>
    <t>Automate the fit of the same method in Excel (lab)</t>
  </si>
  <si>
    <t>Fit the dynamic model using a numerical optimization routine in Excel (lab)</t>
  </si>
  <si>
    <t>Provide advice to management (MSY, fMSY)</t>
  </si>
  <si>
    <t>Excel - install and use Solver add-in; an introduction will be given in the lab</t>
  </si>
  <si>
    <t>https://commons.wikimedia.org/wiki/File:COLLECTIE_TROPENMUSEUM_Vissers_met_sleepnetten_langs_het_strand_bekijken_hun_vangst_Wijnkoops-baai_TMnr_60016756.jpg?uselang=nb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</si>
  <si>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</si>
  <si>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</si>
  <si>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</si>
  <si>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http://dx.doi.org/10.7557/8.3600</t>
  </si>
  <si>
    <t>Chapter 5 - Using simple data: surplus production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</si>
</sst>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24" x14ac:knownFonts="1">
    <font>
      <sz val="10"/>
      <name val="MS Sans Serif"/>
    </font>
    <font>
      <sz val="10"/>
      <name val="Calibri"/>
      <family val="2"/>
    </font>
    <font>
      <vertAlign val="subscript"/>
      <sz val="10"/>
      <name val="Calibri"/>
      <family val="2"/>
    </font>
    <font>
      <vertAlign val="superscript"/>
      <sz val="10"/>
      <name val="Calibri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.5"/>
      <name val="Calibri"/>
      <family val="2"/>
      <scheme val="minor"/>
    </font>
    <font>
      <b/>
      <sz val="18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">
    <xf numFmtId="0" fontId="0" fillId="0" borderId="0"/>
    <xf numFmtId="0" fontId="8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6" fillId="6" borderId="13" applyNumberFormat="0" applyAlignment="0" applyProtection="0"/>
    <xf numFmtId="0" fontId="4" fillId="5" borderId="13" applyNumberFormat="0" applyAlignment="0" applyProtection="0"/>
    <xf numFmtId="0" fontId="5" fillId="6" borderId="14" applyNumberFormat="0" applyAlignment="0" applyProtection="0"/>
    <xf numFmtId="0" fontId="18" fillId="12" borderId="0" applyNumberFormat="0" applyBorder="0" applyAlignment="0" applyProtection="0"/>
    <xf numFmtId="0" fontId="21" fillId="0" borderId="0"/>
    <xf numFmtId="0" fontId="21" fillId="0" borderId="0"/>
    <xf numFmtId="0" fontId="23" fillId="0" borderId="0" applyNumberFormat="0" applyFill="0" applyBorder="0" applyAlignment="0" applyProtection="0"/>
  </cellStyleXfs>
  <cellXfs count="103">
    <xf numFmtId="0" fontId="0" fillId="0" borderId="0" xfId="0"/>
    <xf numFmtId="0" fontId="9" fillId="0" borderId="0" xfId="0" applyFont="1"/>
    <xf numFmtId="2" fontId="9" fillId="0" borderId="0" xfId="0" applyNumberFormat="1" applyFont="1" applyFill="1" applyBorder="1" applyProtection="1">
      <protection hidden="1"/>
    </xf>
    <xf numFmtId="1" fontId="9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0" fontId="9" fillId="0" borderId="12" xfId="0" applyFont="1" applyBorder="1"/>
    <xf numFmtId="2" fontId="9" fillId="0" borderId="0" xfId="0" applyNumberFormat="1" applyFont="1" applyFill="1" applyBorder="1"/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4" borderId="11" xfId="0" applyFont="1" applyFill="1" applyBorder="1"/>
    <xf numFmtId="0" fontId="9" fillId="4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2" fontId="9" fillId="0" borderId="0" xfId="0" applyNumberFormat="1" applyFont="1"/>
    <xf numFmtId="1" fontId="9" fillId="0" borderId="0" xfId="0" applyNumberFormat="1" applyFont="1"/>
    <xf numFmtId="0" fontId="9" fillId="0" borderId="11" xfId="0" applyFont="1" applyFill="1" applyBorder="1" applyAlignment="1">
      <alignment horizontal="center"/>
    </xf>
    <xf numFmtId="1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9" fillId="0" borderId="1" xfId="0" applyFont="1" applyBorder="1"/>
    <xf numFmtId="0" fontId="9" fillId="0" borderId="5" xfId="0" applyFont="1" applyBorder="1"/>
    <xf numFmtId="1" fontId="9" fillId="0" borderId="4" xfId="0" applyNumberFormat="1" applyFont="1" applyBorder="1"/>
    <xf numFmtId="1" fontId="9" fillId="0" borderId="5" xfId="0" applyNumberFormat="1" applyFont="1" applyBorder="1"/>
    <xf numFmtId="0" fontId="10" fillId="0" borderId="0" xfId="0" applyFont="1"/>
    <xf numFmtId="1" fontId="9" fillId="0" borderId="1" xfId="0" applyNumberFormat="1" applyFont="1" applyBorder="1"/>
    <xf numFmtId="1" fontId="9" fillId="0" borderId="6" xfId="0" applyNumberFormat="1" applyFont="1" applyBorder="1"/>
    <xf numFmtId="1" fontId="9" fillId="0" borderId="8" xfId="0" applyNumberFormat="1" applyFont="1" applyBorder="1"/>
    <xf numFmtId="0" fontId="10" fillId="0" borderId="1" xfId="0" applyFont="1" applyBorder="1"/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0" borderId="0" xfId="0" applyNumberFormat="1" applyFont="1" applyBorder="1"/>
    <xf numFmtId="0" fontId="9" fillId="3" borderId="0" xfId="0" applyFont="1" applyFill="1"/>
    <xf numFmtId="0" fontId="9" fillId="0" borderId="7" xfId="0" applyFont="1" applyBorder="1"/>
    <xf numFmtId="2" fontId="12" fillId="0" borderId="0" xfId="0" applyNumberFormat="1" applyFont="1"/>
    <xf numFmtId="0" fontId="13" fillId="7" borderId="0" xfId="2" applyFont="1"/>
    <xf numFmtId="0" fontId="6" fillId="6" borderId="13" xfId="4"/>
    <xf numFmtId="0" fontId="7" fillId="7" borderId="0" xfId="2" applyFont="1"/>
    <xf numFmtId="0" fontId="4" fillId="5" borderId="13" xfId="5" applyFont="1" applyAlignment="1">
      <alignment horizontal="center"/>
    </xf>
    <xf numFmtId="0" fontId="6" fillId="6" borderId="13" xfId="4" applyFont="1"/>
    <xf numFmtId="0" fontId="9" fillId="0" borderId="0" xfId="0" applyFont="1" applyAlignment="1">
      <alignment horizontal="center"/>
    </xf>
    <xf numFmtId="0" fontId="4" fillId="5" borderId="13" xfId="5" applyFont="1" applyAlignment="1">
      <alignment horizontal="center" wrapText="1"/>
    </xf>
    <xf numFmtId="0" fontId="6" fillId="6" borderId="13" xfId="4" applyFont="1" applyAlignment="1">
      <alignment horizontal="center" wrapText="1"/>
    </xf>
    <xf numFmtId="2" fontId="4" fillId="5" borderId="13" xfId="5" applyNumberFormat="1" applyFont="1" applyAlignment="1">
      <alignment horizontal="center"/>
    </xf>
    <xf numFmtId="0" fontId="9" fillId="10" borderId="0" xfId="0" applyFont="1" applyFill="1"/>
    <xf numFmtId="0" fontId="8" fillId="9" borderId="0" xfId="1"/>
    <xf numFmtId="0" fontId="7" fillId="8" borderId="0" xfId="3"/>
    <xf numFmtId="0" fontId="13" fillId="8" borderId="0" xfId="3" applyFont="1"/>
    <xf numFmtId="2" fontId="4" fillId="5" borderId="13" xfId="5" applyNumberFormat="1" applyProtection="1">
      <protection locked="0" hidden="1"/>
    </xf>
    <xf numFmtId="1" fontId="4" fillId="5" borderId="13" xfId="5" applyNumberFormat="1" applyProtection="1">
      <protection locked="0"/>
    </xf>
    <xf numFmtId="1" fontId="4" fillId="5" borderId="13" xfId="5" applyNumberFormat="1" applyAlignment="1" applyProtection="1">
      <alignment horizontal="center"/>
      <protection locked="0"/>
    </xf>
    <xf numFmtId="165" fontId="6" fillId="6" borderId="13" xfId="4" applyNumberFormat="1" applyAlignment="1">
      <alignment horizontal="center"/>
    </xf>
    <xf numFmtId="1" fontId="6" fillId="6" borderId="13" xfId="4" applyNumberFormat="1" applyAlignment="1">
      <alignment horizontal="center"/>
    </xf>
    <xf numFmtId="2" fontId="6" fillId="6" borderId="13" xfId="4" applyNumberFormat="1" applyAlignment="1">
      <alignment horizontal="center"/>
    </xf>
    <xf numFmtId="0" fontId="14" fillId="2" borderId="9" xfId="0" applyFont="1" applyFill="1" applyBorder="1"/>
    <xf numFmtId="0" fontId="14" fillId="2" borderId="11" xfId="0" applyFont="1" applyFill="1" applyBorder="1"/>
    <xf numFmtId="164" fontId="6" fillId="6" borderId="13" xfId="4" applyNumberFormat="1"/>
    <xf numFmtId="1" fontId="6" fillId="6" borderId="13" xfId="4" applyNumberFormat="1"/>
    <xf numFmtId="1" fontId="14" fillId="11" borderId="0" xfId="0" applyNumberFormat="1" applyFont="1" applyFill="1" applyBorder="1" applyAlignment="1">
      <alignment horizontal="left"/>
    </xf>
    <xf numFmtId="0" fontId="14" fillId="11" borderId="0" xfId="0" applyFont="1" applyFill="1" applyBorder="1"/>
    <xf numFmtId="0" fontId="14" fillId="2" borderId="10" xfId="0" applyFont="1" applyFill="1" applyBorder="1"/>
    <xf numFmtId="2" fontId="14" fillId="0" borderId="0" xfId="0" applyNumberFormat="1" applyFont="1"/>
    <xf numFmtId="1" fontId="14" fillId="0" borderId="0" xfId="0" applyNumberFormat="1" applyFont="1"/>
    <xf numFmtId="0" fontId="14" fillId="0" borderId="0" xfId="0" applyFont="1"/>
    <xf numFmtId="2" fontId="15" fillId="5" borderId="13" xfId="5" applyNumberFormat="1" applyFont="1" applyProtection="1">
      <protection locked="0" hidden="1"/>
    </xf>
    <xf numFmtId="1" fontId="15" fillId="5" borderId="13" xfId="5" applyNumberFormat="1" applyFont="1" applyProtection="1">
      <protection locked="0"/>
    </xf>
    <xf numFmtId="0" fontId="14" fillId="2" borderId="0" xfId="0" applyFont="1" applyFill="1" applyBorder="1"/>
    <xf numFmtId="2" fontId="16" fillId="10" borderId="4" xfId="0" applyNumberFormat="1" applyFont="1" applyFill="1" applyBorder="1" applyProtection="1">
      <protection locked="0" hidden="1"/>
    </xf>
    <xf numFmtId="0" fontId="14" fillId="3" borderId="8" xfId="0" applyFont="1" applyFill="1" applyBorder="1"/>
    <xf numFmtId="1" fontId="17" fillId="6" borderId="14" xfId="6" applyNumberFormat="1" applyFont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9" fillId="12" borderId="0" xfId="7" applyFont="1"/>
    <xf numFmtId="0" fontId="20" fillId="12" borderId="0" xfId="7" applyFont="1"/>
    <xf numFmtId="0" fontId="21" fillId="4" borderId="0" xfId="8" applyFill="1"/>
    <xf numFmtId="0" fontId="21" fillId="10" borderId="0" xfId="8" applyFill="1"/>
    <xf numFmtId="0" fontId="21" fillId="0" borderId="0" xfId="8"/>
    <xf numFmtId="0" fontId="21" fillId="0" borderId="0" xfId="8" applyFont="1"/>
    <xf numFmtId="0" fontId="18" fillId="12" borderId="0" xfId="7"/>
    <xf numFmtId="0" fontId="9" fillId="4" borderId="0" xfId="8" applyFont="1" applyFill="1"/>
    <xf numFmtId="0" fontId="9" fillId="0" borderId="0" xfId="8" applyFont="1"/>
    <xf numFmtId="0" fontId="22" fillId="4" borderId="0" xfId="8" applyFont="1" applyFill="1"/>
    <xf numFmtId="0" fontId="9" fillId="4" borderId="0" xfId="9" applyFont="1" applyFill="1"/>
    <xf numFmtId="0" fontId="23" fillId="0" borderId="0" xfId="10"/>
    <xf numFmtId="0" fontId="21" fillId="0" borderId="0" xfId="10" applyFont="1"/>
    <xf numFmtId="0" fontId="23" fillId="0" borderId="0" xfId="10" applyFont="1"/>
    <xf numFmtId="0" fontId="23" fillId="0" borderId="0" xfId="10" applyFill="1"/>
    <xf numFmtId="0" fontId="21" fillId="0" borderId="0" xfId="8" applyFill="1"/>
  </cellXfs>
  <cellStyles count="11">
    <cellStyle name="40% - Accent3" xfId="1" builtinId="39"/>
    <cellStyle name="Accent2" xfId="2" builtinId="33"/>
    <cellStyle name="Accent3" xfId="3" builtinId="37"/>
    <cellStyle name="Calculation" xfId="4" builtinId="22"/>
    <cellStyle name="Hyperlink" xfId="10" builtinId="8"/>
    <cellStyle name="Input" xfId="5" builtinId="20"/>
    <cellStyle name="Neutral" xfId="7" builtinId="28"/>
    <cellStyle name="Normal" xfId="0" builtinId="0"/>
    <cellStyle name="Normal 3" xfId="8"/>
    <cellStyle name="Normal 3 2" xfId="9"/>
    <cellStyle name="Output" xfId="6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nb-NO" sz="1000" b="0"/>
              <a:t>Predicted and observed CPUE</a:t>
            </a:r>
          </a:p>
        </c:rich>
      </c:tx>
      <c:layout>
        <c:manualLayout>
          <c:xMode val="edge"/>
          <c:yMode val="edge"/>
          <c:x val="0.3232926471583602"/>
          <c:y val="6.620730768275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17349874336009"/>
          <c:y val="0.16746698460799658"/>
          <c:w val="0.77489341283949886"/>
          <c:h val="0.5825330981892247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'Dynamic model'!$F$16</c:f>
              <c:strCache>
                <c:ptCount val="1"/>
                <c:pt idx="0">
                  <c:v>CPUE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'Dynamic model'!$A$18:$A$40</c:f>
              <c:numCache>
                <c:formatCode>General</c:formatCode>
                <c:ptCount val="2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</c:numCache>
            </c:numRef>
          </c:xVal>
          <c:yVal>
            <c:numRef>
              <c:f>'Dynamic model'!$F$18:$F$40</c:f>
              <c:numCache>
                <c:formatCode>0.00</c:formatCode>
                <c:ptCount val="23"/>
                <c:pt idx="0">
                  <c:v>1.7133811974496663E-2</c:v>
                </c:pt>
                <c:pt idx="1">
                  <c:v>1.6806556165783776E-2</c:v>
                </c:pt>
                <c:pt idx="2">
                  <c:v>1.6440275562781419E-2</c:v>
                </c:pt>
                <c:pt idx="3">
                  <c:v>1.5884941166906905E-2</c:v>
                </c:pt>
                <c:pt idx="4">
                  <c:v>1.5526429243693384E-2</c:v>
                </c:pt>
                <c:pt idx="5">
                  <c:v>1.4638043238077556E-2</c:v>
                </c:pt>
                <c:pt idx="6">
                  <c:v>1.3956879213721149E-2</c:v>
                </c:pt>
                <c:pt idx="7">
                  <c:v>1.3344523411144763E-2</c:v>
                </c:pt>
                <c:pt idx="8">
                  <c:v>1.2918533570787044E-2</c:v>
                </c:pt>
                <c:pt idx="9">
                  <c:v>1.2295718596170815E-2</c:v>
                </c:pt>
                <c:pt idx="10">
                  <c:v>1.1597025330770392E-2</c:v>
                </c:pt>
                <c:pt idx="11">
                  <c:v>1.1114489892917049E-2</c:v>
                </c:pt>
                <c:pt idx="12">
                  <c:v>1.0612022356226138E-2</c:v>
                </c:pt>
                <c:pt idx="13">
                  <c:v>1.014456961901115E-2</c:v>
                </c:pt>
                <c:pt idx="14">
                  <c:v>9.7285643419829735E-3</c:v>
                </c:pt>
                <c:pt idx="15">
                  <c:v>9.3376398485169165E-3</c:v>
                </c:pt>
                <c:pt idx="16">
                  <c:v>8.9451001915897294E-3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'Dynamic model'!$D$16</c:f>
              <c:strCache>
                <c:ptCount val="1"/>
                <c:pt idx="0">
                  <c:v>CPUE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'Dynamic model'!$A$18:$A$40</c:f>
              <c:numCache>
                <c:formatCode>General</c:formatCode>
                <c:ptCount val="2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</c:numCache>
            </c:numRef>
          </c:xVal>
          <c:yVal>
            <c:numRef>
              <c:f>'Dynamic model'!$D$18:$D$40</c:f>
              <c:numCache>
                <c:formatCode>0.000</c:formatCode>
                <c:ptCount val="23"/>
                <c:pt idx="0">
                  <c:v>2.2080924855491329E-2</c:v>
                </c:pt>
                <c:pt idx="1">
                  <c:v>2.0538095238095237E-2</c:v>
                </c:pt>
                <c:pt idx="2">
                  <c:v>2.8771929824561403E-2</c:v>
                </c:pt>
                <c:pt idx="3">
                  <c:v>2.7515923566878982E-2</c:v>
                </c:pt>
                <c:pt idx="4">
                  <c:v>1.4638888888888889E-2</c:v>
                </c:pt>
                <c:pt idx="5">
                  <c:v>8.5505735140771633E-3</c:v>
                </c:pt>
                <c:pt idx="6">
                  <c:v>7.398212512413108E-3</c:v>
                </c:pt>
                <c:pt idx="7">
                  <c:v>7.4467787114845946E-3</c:v>
                </c:pt>
                <c:pt idx="8">
                  <c:v>1.1421524663677131E-2</c:v>
                </c:pt>
                <c:pt idx="9">
                  <c:v>8.9737945492662473E-3</c:v>
                </c:pt>
                <c:pt idx="10">
                  <c:v>7.0994152046783623E-3</c:v>
                </c:pt>
                <c:pt idx="11">
                  <c:v>8.8529411764705877E-3</c:v>
                </c:pt>
                <c:pt idx="12">
                  <c:v>8.9411764705882354E-3</c:v>
                </c:pt>
                <c:pt idx="13">
                  <c:v>1.1864444444444443E-2</c:v>
                </c:pt>
                <c:pt idx="14">
                  <c:v>1.2207729468599033E-2</c:v>
                </c:pt>
                <c:pt idx="15">
                  <c:v>1.4550143266475645E-2</c:v>
                </c:pt>
                <c:pt idx="16">
                  <c:v>1.8971246006389775E-2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227224"/>
        <c:axId val="360636480"/>
      </c:scatterChart>
      <c:valAx>
        <c:axId val="360227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nb-NO" sz="900" b="0"/>
                  <a:t>TIME (year)</a:t>
                </a:r>
              </a:p>
            </c:rich>
          </c:tx>
          <c:layout>
            <c:manualLayout>
              <c:xMode val="edge"/>
              <c:yMode val="edge"/>
              <c:x val="0.45671097564417351"/>
              <c:y val="0.863970588235294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nb-NO"/>
          </a:p>
        </c:txPr>
        <c:crossAx val="360636480"/>
        <c:crosses val="autoZero"/>
        <c:crossBetween val="midCat"/>
      </c:valAx>
      <c:valAx>
        <c:axId val="36063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nb-NO" sz="900" b="0"/>
                  <a:t>CPUE</a:t>
                </a:r>
              </a:p>
            </c:rich>
          </c:tx>
          <c:layout>
            <c:manualLayout>
              <c:xMode val="edge"/>
              <c:yMode val="edge"/>
              <c:x val="3.2467586712951205E-2"/>
              <c:y val="0.408088235294117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nb-NO"/>
          </a:p>
        </c:txPr>
        <c:crossAx val="3602272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28616723773852"/>
          <c:y val="0.1028372355566945"/>
          <c:w val="0.67099708933029234"/>
          <c:h val="0.6879456447585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'Dynamic model'!$B$15:$B$16</c:f>
              <c:strCache>
                <c:ptCount val="2"/>
                <c:pt idx="0">
                  <c:v>Observed</c:v>
                </c:pt>
                <c:pt idx="1">
                  <c:v>Yield (Yy)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'Dynamic model'!$A$17:$A$40</c:f>
              <c:numCache>
                <c:formatCode>General</c:formatCode>
                <c:ptCount val="24"/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</c:numCache>
            </c:numRef>
          </c:xVal>
          <c:yVal>
            <c:numRef>
              <c:f>'Dynamic model'!$B$17:$B$40</c:f>
              <c:numCache>
                <c:formatCode>0</c:formatCode>
                <c:ptCount val="24"/>
                <c:pt idx="1">
                  <c:v>382</c:v>
                </c:pt>
                <c:pt idx="2">
                  <c:v>431.3</c:v>
                </c:pt>
                <c:pt idx="3">
                  <c:v>656</c:v>
                </c:pt>
                <c:pt idx="4">
                  <c:v>432</c:v>
                </c:pt>
                <c:pt idx="5">
                  <c:v>1054</c:v>
                </c:pt>
                <c:pt idx="6">
                  <c:v>820</c:v>
                </c:pt>
                <c:pt idx="7">
                  <c:v>745</c:v>
                </c:pt>
                <c:pt idx="8">
                  <c:v>531.70000000000005</c:v>
                </c:pt>
                <c:pt idx="9">
                  <c:v>764.1</c:v>
                </c:pt>
                <c:pt idx="10">
                  <c:v>856.1</c:v>
                </c:pt>
                <c:pt idx="11">
                  <c:v>607</c:v>
                </c:pt>
                <c:pt idx="12">
                  <c:v>632.1</c:v>
                </c:pt>
                <c:pt idx="13">
                  <c:v>592.79999999999995</c:v>
                </c:pt>
                <c:pt idx="14">
                  <c:v>533.9</c:v>
                </c:pt>
                <c:pt idx="15">
                  <c:v>505.4</c:v>
                </c:pt>
                <c:pt idx="16">
                  <c:v>507.8</c:v>
                </c:pt>
                <c:pt idx="17">
                  <c:v>593.79999999999995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'Dynamic model'!$E$15:$E$16</c:f>
              <c:strCache>
                <c:ptCount val="2"/>
                <c:pt idx="0">
                  <c:v>Predicted</c:v>
                </c:pt>
                <c:pt idx="1">
                  <c:v>Biomass (By)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'Dynamic model'!$A$17:$A$40</c:f>
              <c:numCache>
                <c:formatCode>General</c:formatCode>
                <c:ptCount val="24"/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</c:numCache>
            </c:numRef>
          </c:xVal>
          <c:yVal>
            <c:numRef>
              <c:f>'Dynamic model'!$E$17:$E$40</c:f>
              <c:numCache>
                <c:formatCode>0</c:formatCode>
                <c:ptCount val="24"/>
                <c:pt idx="0" formatCode="General">
                  <c:v>0</c:v>
                </c:pt>
                <c:pt idx="1">
                  <c:v>20000</c:v>
                </c:pt>
                <c:pt idx="2">
                  <c:v>19618</c:v>
                </c:pt>
                <c:pt idx="3">
                  <c:v>19190.447038000002</c:v>
                </c:pt>
                <c:pt idx="4">
                  <c:v>18542.21487962086</c:v>
                </c:pt>
                <c:pt idx="5">
                  <c:v>18123.730162096053</c:v>
                </c:pt>
                <c:pt idx="6">
                  <c:v>17086.732666222779</c:v>
                </c:pt>
                <c:pt idx="7">
                  <c:v>16291.621776281525</c:v>
                </c:pt>
                <c:pt idx="8">
                  <c:v>15576.829523993634</c:v>
                </c:pt>
                <c:pt idx="9">
                  <c:v>15079.57901022379</c:v>
                </c:pt>
                <c:pt idx="10">
                  <c:v>14352.577948763237</c:v>
                </c:pt>
                <c:pt idx="11">
                  <c:v>13537.005481363207</c:v>
                </c:pt>
                <c:pt idx="12">
                  <c:v>12973.75027747561</c:v>
                </c:pt>
                <c:pt idx="13">
                  <c:v>12387.228682119217</c:v>
                </c:pt>
                <c:pt idx="14">
                  <c:v>11841.579251728852</c:v>
                </c:pt>
                <c:pt idx="15">
                  <c:v>11355.983544658653</c:v>
                </c:pt>
                <c:pt idx="16">
                  <c:v>10899.664198971961</c:v>
                </c:pt>
                <c:pt idx="17">
                  <c:v>10441.459501136505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490488"/>
        <c:axId val="360489312"/>
      </c:scatterChart>
      <c:valAx>
        <c:axId val="36049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TIME (year)</a:t>
                </a:r>
              </a:p>
            </c:rich>
          </c:tx>
          <c:layout>
            <c:manualLayout>
              <c:xMode val="edge"/>
              <c:yMode val="edge"/>
              <c:x val="0.47835588293398806"/>
              <c:y val="0.886528001204150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489312"/>
        <c:crosses val="autoZero"/>
        <c:crossBetween val="midCat"/>
      </c:valAx>
      <c:valAx>
        <c:axId val="360489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BIIOMASS OR YIELD 
(tons) </a:t>
                </a:r>
              </a:p>
            </c:rich>
          </c:tx>
          <c:layout>
            <c:manualLayout>
              <c:xMode val="edge"/>
              <c:yMode val="edge"/>
              <c:x val="1.082245364490729E-2"/>
              <c:y val="0.2765967694898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4904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21250817859802"/>
          <c:y val="4.1244635193133046E-2"/>
          <c:w val="0.3982691840939237"/>
          <c:h val="0.106383314988852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Yield and effort in non-equilibrium model</a:t>
            </a:r>
          </a:p>
        </c:rich>
      </c:tx>
      <c:layout>
        <c:manualLayout>
          <c:xMode val="edge"/>
          <c:yMode val="edge"/>
          <c:x val="0.22582654209040195"/>
          <c:y val="0.165071540181990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975069442853"/>
          <c:y val="0.25610986856214957"/>
          <c:w val="0.64254523571399502"/>
          <c:h val="0.5333350694500959"/>
        </c:manualLayout>
      </c:layout>
      <c:scatterChart>
        <c:scatterStyle val="lineMarker"/>
        <c:varyColors val="0"/>
        <c:ser>
          <c:idx val="0"/>
          <c:order val="0"/>
          <c:tx>
            <c:v>Exp yield</c:v>
          </c:tx>
          <c:spPr>
            <a:ln w="25400">
              <a:solidFill>
                <a:srgbClr val="C00000"/>
              </a:solidFill>
              <a:prstDash val="lgDash"/>
            </a:ln>
          </c:spPr>
          <c:marker>
            <c:symbol val="none"/>
          </c:marker>
          <c:xVal>
            <c:numRef>
              <c:f>'Dynamic model'!$J$119:$J$173</c:f>
              <c:numCache>
                <c:formatCode>0</c:formatCode>
                <c:ptCount val="55"/>
                <c:pt idx="0" formatCode="General">
                  <c:v>0</c:v>
                </c:pt>
                <c:pt idx="1">
                  <c:v>1744.4444444444443</c:v>
                </c:pt>
                <c:pt idx="2">
                  <c:v>3488.8888888888887</c:v>
                </c:pt>
                <c:pt idx="3">
                  <c:v>5233.333333333333</c:v>
                </c:pt>
                <c:pt idx="4">
                  <c:v>6977.7777777777774</c:v>
                </c:pt>
                <c:pt idx="5">
                  <c:v>8722.2222222222226</c:v>
                </c:pt>
                <c:pt idx="6">
                  <c:v>10466.666666666668</c:v>
                </c:pt>
                <c:pt idx="7">
                  <c:v>12211.111111111113</c:v>
                </c:pt>
                <c:pt idx="8">
                  <c:v>13955.555555555558</c:v>
                </c:pt>
                <c:pt idx="9">
                  <c:v>15700</c:v>
                </c:pt>
                <c:pt idx="10">
                  <c:v>19563.636363636364</c:v>
                </c:pt>
                <c:pt idx="11">
                  <c:v>23427.272727272728</c:v>
                </c:pt>
                <c:pt idx="12">
                  <c:v>27290.909090909092</c:v>
                </c:pt>
                <c:pt idx="13">
                  <c:v>31154.545454545456</c:v>
                </c:pt>
                <c:pt idx="14">
                  <c:v>35018.181818181823</c:v>
                </c:pt>
                <c:pt idx="15">
                  <c:v>38881.818181818191</c:v>
                </c:pt>
                <c:pt idx="16">
                  <c:v>42745.454545454559</c:v>
                </c:pt>
                <c:pt idx="17">
                  <c:v>46609.090909090926</c:v>
                </c:pt>
                <c:pt idx="18">
                  <c:v>50472.727272727294</c:v>
                </c:pt>
                <c:pt idx="19">
                  <c:v>54336.363636363661</c:v>
                </c:pt>
                <c:pt idx="20">
                  <c:v>58200.000000000029</c:v>
                </c:pt>
                <c:pt idx="21">
                  <c:v>62063.636363636397</c:v>
                </c:pt>
                <c:pt idx="22">
                  <c:v>65927.272727272764</c:v>
                </c:pt>
                <c:pt idx="23">
                  <c:v>69790.909090909132</c:v>
                </c:pt>
                <c:pt idx="24">
                  <c:v>73654.5454545455</c:v>
                </c:pt>
                <c:pt idx="25">
                  <c:v>77518.181818181867</c:v>
                </c:pt>
                <c:pt idx="26">
                  <c:v>81381.818181818235</c:v>
                </c:pt>
                <c:pt idx="27">
                  <c:v>85245.454545454602</c:v>
                </c:pt>
                <c:pt idx="28">
                  <c:v>89109.09090909097</c:v>
                </c:pt>
                <c:pt idx="29">
                  <c:v>92972.727272727338</c:v>
                </c:pt>
                <c:pt idx="30">
                  <c:v>96836.363636363705</c:v>
                </c:pt>
                <c:pt idx="31">
                  <c:v>100700</c:v>
                </c:pt>
                <c:pt idx="32">
                  <c:v>17300</c:v>
                </c:pt>
                <c:pt idx="33">
                  <c:v>21000</c:v>
                </c:pt>
                <c:pt idx="34">
                  <c:v>22800</c:v>
                </c:pt>
                <c:pt idx="35">
                  <c:v>15700</c:v>
                </c:pt>
                <c:pt idx="36">
                  <c:v>72000</c:v>
                </c:pt>
                <c:pt idx="37">
                  <c:v>95900</c:v>
                </c:pt>
                <c:pt idx="38">
                  <c:v>100700</c:v>
                </c:pt>
                <c:pt idx="39">
                  <c:v>71400</c:v>
                </c:pt>
                <c:pt idx="40">
                  <c:v>66900</c:v>
                </c:pt>
                <c:pt idx="41">
                  <c:v>95400</c:v>
                </c:pt>
                <c:pt idx="42">
                  <c:v>85500</c:v>
                </c:pt>
                <c:pt idx="43">
                  <c:v>71400</c:v>
                </c:pt>
                <c:pt idx="44">
                  <c:v>66300</c:v>
                </c:pt>
                <c:pt idx="45">
                  <c:v>45000</c:v>
                </c:pt>
                <c:pt idx="46">
                  <c:v>41400</c:v>
                </c:pt>
                <c:pt idx="47">
                  <c:v>34900</c:v>
                </c:pt>
                <c:pt idx="48">
                  <c:v>31300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xVal>
          <c:yVal>
            <c:numRef>
              <c:f>'Dynamic model'!$K$119:$K$173</c:f>
              <c:numCache>
                <c:formatCode>0</c:formatCode>
                <c:ptCount val="55"/>
                <c:pt idx="0">
                  <c:v>0</c:v>
                </c:pt>
                <c:pt idx="1">
                  <c:v>25.422226553998335</c:v>
                </c:pt>
                <c:pt idx="2">
                  <c:v>41.910939993860552</c:v>
                </c:pt>
                <c:pt idx="3">
                  <c:v>49.466140319586643</c:v>
                </c:pt>
                <c:pt idx="4">
                  <c:v>48.0878275311766</c:v>
                </c:pt>
                <c:pt idx="5">
                  <c:v>37.776001628630453</c:v>
                </c:pt>
                <c:pt idx="6">
                  <c:v>18.530662611948145</c:v>
                </c:pt>
                <c:pt idx="7">
                  <c:v>-9.6481895188702822</c:v>
                </c:pt>
                <c:pt idx="8">
                  <c:v>-46.760554763824842</c:v>
                </c:pt>
                <c:pt idx="9">
                  <c:v>-92.806433122915394</c:v>
                </c:pt>
                <c:pt idx="10">
                  <c:v>-226.59441676567042</c:v>
                </c:pt>
                <c:pt idx="11">
                  <c:v>-404.20523676827554</c:v>
                </c:pt>
                <c:pt idx="12">
                  <c:v>-625.63889313073105</c:v>
                </c:pt>
                <c:pt idx="13">
                  <c:v>-890.89538585303694</c:v>
                </c:pt>
                <c:pt idx="14">
                  <c:v>-1199.9747149351933</c:v>
                </c:pt>
                <c:pt idx="15">
                  <c:v>-1552.8768803772</c:v>
                </c:pt>
                <c:pt idx="16">
                  <c:v>-1949.6018821790572</c:v>
                </c:pt>
                <c:pt idx="17">
                  <c:v>-2390.1497203407644</c:v>
                </c:pt>
                <c:pt idx="18">
                  <c:v>-2874.5203948623221</c:v>
                </c:pt>
                <c:pt idx="19">
                  <c:v>-3402.7139057437298</c:v>
                </c:pt>
                <c:pt idx="20">
                  <c:v>-3974.7302529849885</c:v>
                </c:pt>
                <c:pt idx="21">
                  <c:v>-4590.5694365860982</c:v>
                </c:pt>
                <c:pt idx="22">
                  <c:v>-5250.231456547057</c:v>
                </c:pt>
                <c:pt idx="23">
                  <c:v>-5953.7163128678658</c:v>
                </c:pt>
                <c:pt idx="24">
                  <c:v>-6701.0240055485256</c:v>
                </c:pt>
                <c:pt idx="25">
                  <c:v>-7492.1545345890354</c:v>
                </c:pt>
                <c:pt idx="26">
                  <c:v>-8327.1078999893962</c:v>
                </c:pt>
                <c:pt idx="27">
                  <c:v>-9205.8841017496088</c:v>
                </c:pt>
                <c:pt idx="28">
                  <c:v>-10128.48313986967</c:v>
                </c:pt>
                <c:pt idx="29">
                  <c:v>-11094.905014349581</c:v>
                </c:pt>
                <c:pt idx="30">
                  <c:v>-12105.14972518934</c:v>
                </c:pt>
                <c:pt idx="31">
                  <c:v>-13159.217272388934</c:v>
                </c:pt>
              </c:numCache>
            </c:numRef>
          </c:yVal>
          <c:smooth val="0"/>
        </c:ser>
        <c:ser>
          <c:idx val="1"/>
          <c:order val="1"/>
          <c:tx>
            <c:v>Yieldy</c:v>
          </c:tx>
          <c:spPr>
            <a:ln w="25400">
              <a:solidFill>
                <a:schemeClr val="accent1">
                  <a:lumMod val="50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0070C0"/>
                </a:solidFill>
                <a:prstDash val="solid"/>
              </a:ln>
            </c:spPr>
          </c:marker>
          <c:dLbls>
            <c:dLbl>
              <c:idx val="24"/>
              <c:layout>
                <c:manualLayout>
                  <c:x val="-0.11624757043357084"/>
                  <c:y val="1.666672092031549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nb-NO"/>
                      <a:t>1965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'Dynamic model'!$J$119:$J$173</c:f>
              <c:numCache>
                <c:formatCode>0</c:formatCode>
                <c:ptCount val="55"/>
                <c:pt idx="0" formatCode="General">
                  <c:v>0</c:v>
                </c:pt>
                <c:pt idx="1">
                  <c:v>1744.4444444444443</c:v>
                </c:pt>
                <c:pt idx="2">
                  <c:v>3488.8888888888887</c:v>
                </c:pt>
                <c:pt idx="3">
                  <c:v>5233.333333333333</c:v>
                </c:pt>
                <c:pt idx="4">
                  <c:v>6977.7777777777774</c:v>
                </c:pt>
                <c:pt idx="5">
                  <c:v>8722.2222222222226</c:v>
                </c:pt>
                <c:pt idx="6">
                  <c:v>10466.666666666668</c:v>
                </c:pt>
                <c:pt idx="7">
                  <c:v>12211.111111111113</c:v>
                </c:pt>
                <c:pt idx="8">
                  <c:v>13955.555555555558</c:v>
                </c:pt>
                <c:pt idx="9">
                  <c:v>15700</c:v>
                </c:pt>
                <c:pt idx="10">
                  <c:v>19563.636363636364</c:v>
                </c:pt>
                <c:pt idx="11">
                  <c:v>23427.272727272728</c:v>
                </c:pt>
                <c:pt idx="12">
                  <c:v>27290.909090909092</c:v>
                </c:pt>
                <c:pt idx="13">
                  <c:v>31154.545454545456</c:v>
                </c:pt>
                <c:pt idx="14">
                  <c:v>35018.181818181823</c:v>
                </c:pt>
                <c:pt idx="15">
                  <c:v>38881.818181818191</c:v>
                </c:pt>
                <c:pt idx="16">
                  <c:v>42745.454545454559</c:v>
                </c:pt>
                <c:pt idx="17">
                  <c:v>46609.090909090926</c:v>
                </c:pt>
                <c:pt idx="18">
                  <c:v>50472.727272727294</c:v>
                </c:pt>
                <c:pt idx="19">
                  <c:v>54336.363636363661</c:v>
                </c:pt>
                <c:pt idx="20">
                  <c:v>58200.000000000029</c:v>
                </c:pt>
                <c:pt idx="21">
                  <c:v>62063.636363636397</c:v>
                </c:pt>
                <c:pt idx="22">
                  <c:v>65927.272727272764</c:v>
                </c:pt>
                <c:pt idx="23">
                  <c:v>69790.909090909132</c:v>
                </c:pt>
                <c:pt idx="24">
                  <c:v>73654.5454545455</c:v>
                </c:pt>
                <c:pt idx="25">
                  <c:v>77518.181818181867</c:v>
                </c:pt>
                <c:pt idx="26">
                  <c:v>81381.818181818235</c:v>
                </c:pt>
                <c:pt idx="27">
                  <c:v>85245.454545454602</c:v>
                </c:pt>
                <c:pt idx="28">
                  <c:v>89109.09090909097</c:v>
                </c:pt>
                <c:pt idx="29">
                  <c:v>92972.727272727338</c:v>
                </c:pt>
                <c:pt idx="30">
                  <c:v>96836.363636363705</c:v>
                </c:pt>
                <c:pt idx="31">
                  <c:v>100700</c:v>
                </c:pt>
                <c:pt idx="32">
                  <c:v>17300</c:v>
                </c:pt>
                <c:pt idx="33">
                  <c:v>21000</c:v>
                </c:pt>
                <c:pt idx="34">
                  <c:v>22800</c:v>
                </c:pt>
                <c:pt idx="35">
                  <c:v>15700</c:v>
                </c:pt>
                <c:pt idx="36">
                  <c:v>72000</c:v>
                </c:pt>
                <c:pt idx="37">
                  <c:v>95900</c:v>
                </c:pt>
                <c:pt idx="38">
                  <c:v>100700</c:v>
                </c:pt>
                <c:pt idx="39">
                  <c:v>71400</c:v>
                </c:pt>
                <c:pt idx="40">
                  <c:v>66900</c:v>
                </c:pt>
                <c:pt idx="41">
                  <c:v>95400</c:v>
                </c:pt>
                <c:pt idx="42">
                  <c:v>85500</c:v>
                </c:pt>
                <c:pt idx="43">
                  <c:v>71400</c:v>
                </c:pt>
                <c:pt idx="44">
                  <c:v>66300</c:v>
                </c:pt>
                <c:pt idx="45">
                  <c:v>45000</c:v>
                </c:pt>
                <c:pt idx="46">
                  <c:v>41400</c:v>
                </c:pt>
                <c:pt idx="47">
                  <c:v>34900</c:v>
                </c:pt>
                <c:pt idx="48">
                  <c:v>31300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xVal>
          <c:yVal>
            <c:numRef>
              <c:f>'Dynamic model'!$L$119:$L$173</c:f>
              <c:numCache>
                <c:formatCode>General</c:formatCode>
                <c:ptCount val="55"/>
                <c:pt idx="32" formatCode="0">
                  <c:v>382</c:v>
                </c:pt>
                <c:pt idx="33" formatCode="0">
                  <c:v>431.3</c:v>
                </c:pt>
                <c:pt idx="34" formatCode="0">
                  <c:v>656</c:v>
                </c:pt>
                <c:pt idx="35" formatCode="0">
                  <c:v>432</c:v>
                </c:pt>
                <c:pt idx="36" formatCode="0">
                  <c:v>1054</c:v>
                </c:pt>
                <c:pt idx="37" formatCode="0">
                  <c:v>820</c:v>
                </c:pt>
                <c:pt idx="38" formatCode="0">
                  <c:v>745</c:v>
                </c:pt>
                <c:pt idx="39" formatCode="0">
                  <c:v>531.70000000000005</c:v>
                </c:pt>
                <c:pt idx="40" formatCode="0">
                  <c:v>764.1</c:v>
                </c:pt>
                <c:pt idx="41" formatCode="0">
                  <c:v>856.1</c:v>
                </c:pt>
                <c:pt idx="42" formatCode="0">
                  <c:v>607</c:v>
                </c:pt>
                <c:pt idx="43" formatCode="0">
                  <c:v>632.1</c:v>
                </c:pt>
                <c:pt idx="44" formatCode="0">
                  <c:v>592.79999999999995</c:v>
                </c:pt>
                <c:pt idx="45" formatCode="0">
                  <c:v>533.9</c:v>
                </c:pt>
                <c:pt idx="46" formatCode="0">
                  <c:v>505.4</c:v>
                </c:pt>
                <c:pt idx="47" formatCode="0">
                  <c:v>507.8</c:v>
                </c:pt>
                <c:pt idx="48" formatCode="0">
                  <c:v>593.79999999999995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638440"/>
        <c:axId val="360637656"/>
      </c:scatterChart>
      <c:valAx>
        <c:axId val="360638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EFFORT</a:t>
                </a:r>
              </a:p>
            </c:rich>
          </c:tx>
          <c:layout>
            <c:manualLayout>
              <c:xMode val="edge"/>
              <c:yMode val="edge"/>
              <c:x val="0.39693074549891788"/>
              <c:y val="0.88333624963546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637656"/>
        <c:crosses val="autoZero"/>
        <c:crossBetween val="midCat"/>
      </c:valAx>
      <c:valAx>
        <c:axId val="3606376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YIELD (tons)</a:t>
                </a:r>
              </a:p>
            </c:rich>
          </c:tx>
          <c:layout>
            <c:manualLayout>
              <c:xMode val="edge"/>
              <c:yMode val="edge"/>
              <c:x val="5.0387502582585349E-2"/>
              <c:y val="0.410520542908790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6384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681802529785823"/>
          <c:y val="0.5756175127914458"/>
          <c:w val="0.26943045384633041"/>
          <c:h val="0.130000265118375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6</xdr:row>
      <xdr:rowOff>9526</xdr:rowOff>
    </xdr:from>
    <xdr:to>
      <xdr:col>8</xdr:col>
      <xdr:colOff>542924</xdr:colOff>
      <xdr:row>20</xdr:row>
      <xdr:rowOff>40115</xdr:rowOff>
    </xdr:to>
    <xdr:pic>
      <xdr:nvPicPr>
        <xdr:cNvPr id="5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1181101"/>
          <a:ext cx="2219325" cy="285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7</xdr:row>
      <xdr:rowOff>266700</xdr:rowOff>
    </xdr:from>
    <xdr:to>
      <xdr:col>16</xdr:col>
      <xdr:colOff>380449</xdr:colOff>
      <xdr:row>15</xdr:row>
      <xdr:rowOff>114105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9425" y="1600200"/>
          <a:ext cx="4409524" cy="1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152400</xdr:rowOff>
    </xdr:from>
    <xdr:to>
      <xdr:col>16</xdr:col>
      <xdr:colOff>282986</xdr:colOff>
      <xdr:row>13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0550" y="152400"/>
          <a:ext cx="3654836" cy="2343150"/>
        </a:xfrm>
        <a:prstGeom prst="rect">
          <a:avLst/>
        </a:prstGeom>
      </xdr:spPr>
    </xdr:pic>
    <xdr:clientData/>
  </xdr:twoCellAnchor>
  <xdr:twoCellAnchor>
    <xdr:from>
      <xdr:col>8</xdr:col>
      <xdr:colOff>146050</xdr:colOff>
      <xdr:row>26</xdr:row>
      <xdr:rowOff>34925</xdr:rowOff>
    </xdr:from>
    <xdr:to>
      <xdr:col>14</xdr:col>
      <xdr:colOff>311150</xdr:colOff>
      <xdr:row>42</xdr:row>
      <xdr:rowOff>34925</xdr:rowOff>
    </xdr:to>
    <xdr:graphicFrame macro="">
      <xdr:nvGraphicFramePr>
        <xdr:cNvPr id="31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98425</xdr:colOff>
      <xdr:row>10</xdr:row>
      <xdr:rowOff>6350</xdr:rowOff>
    </xdr:from>
    <xdr:to>
      <xdr:col>14</xdr:col>
      <xdr:colOff>263525</xdr:colOff>
      <xdr:row>26</xdr:row>
      <xdr:rowOff>50800</xdr:rowOff>
    </xdr:to>
    <xdr:graphicFrame macro="">
      <xdr:nvGraphicFramePr>
        <xdr:cNvPr id="31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180975</xdr:colOff>
      <xdr:row>2</xdr:row>
      <xdr:rowOff>142875</xdr:rowOff>
    </xdr:from>
    <xdr:to>
      <xdr:col>3</xdr:col>
      <xdr:colOff>19050</xdr:colOff>
      <xdr:row>4</xdr:row>
      <xdr:rowOff>9525</xdr:rowOff>
    </xdr:to>
    <xdr:sp macro="" textlink="">
      <xdr:nvSpPr>
        <xdr:cNvPr id="3076" name="Text 4"/>
        <xdr:cNvSpPr>
          <a:spLocks noChangeArrowheads="1"/>
        </xdr:cNvSpPr>
      </xdr:nvSpPr>
      <xdr:spPr bwMode="auto">
        <a:xfrm>
          <a:off x="180975" y="666750"/>
          <a:ext cx="2000250" cy="190500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MS Sans Serif"/>
            </a:rPr>
            <a:t>"Changing Cells" for Solver</a:t>
          </a:r>
          <a:endParaRPr lang="nb-NO"/>
        </a:p>
      </xdr:txBody>
    </xdr:sp>
    <xdr:clientData/>
  </xdr:twoCellAnchor>
  <xdr:twoCellAnchor>
    <xdr:from>
      <xdr:col>5</xdr:col>
      <xdr:colOff>276225</xdr:colOff>
      <xdr:row>8</xdr:row>
      <xdr:rowOff>142875</xdr:rowOff>
    </xdr:from>
    <xdr:to>
      <xdr:col>7</xdr:col>
      <xdr:colOff>523875</xdr:colOff>
      <xdr:row>9</xdr:row>
      <xdr:rowOff>161925</xdr:rowOff>
    </xdr:to>
    <xdr:sp macro="" textlink="">
      <xdr:nvSpPr>
        <xdr:cNvPr id="3077" name="Text 5"/>
        <xdr:cNvSpPr>
          <a:spLocks noChangeArrowheads="1"/>
        </xdr:cNvSpPr>
      </xdr:nvSpPr>
      <xdr:spPr bwMode="auto">
        <a:xfrm>
          <a:off x="4133850" y="1714500"/>
          <a:ext cx="1704975" cy="219075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MS Sans Serif"/>
            </a:rPr>
            <a:t>Target Cell for Solver</a:t>
          </a:r>
        </a:p>
        <a:p>
          <a:pPr algn="l" rtl="0">
            <a:defRPr sz="1000"/>
          </a:pPr>
          <a:endParaRPr lang="nb-NO"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552450</xdr:colOff>
      <xdr:row>5</xdr:row>
      <xdr:rowOff>123826</xdr:rowOff>
    </xdr:to>
    <xdr:sp macro="" textlink="">
      <xdr:nvSpPr>
        <xdr:cNvPr id="3155" name="Line 6"/>
        <xdr:cNvSpPr>
          <a:spLocks noChangeShapeType="1"/>
        </xdr:cNvSpPr>
      </xdr:nvSpPr>
      <xdr:spPr bwMode="auto">
        <a:xfrm flipH="1">
          <a:off x="1171575" y="857250"/>
          <a:ext cx="0" cy="27622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9</xdr:row>
      <xdr:rowOff>76199</xdr:rowOff>
    </xdr:from>
    <xdr:to>
      <xdr:col>5</xdr:col>
      <xdr:colOff>255442</xdr:colOff>
      <xdr:row>9</xdr:row>
      <xdr:rowOff>82260</xdr:rowOff>
    </xdr:to>
    <xdr:sp macro="" textlink="">
      <xdr:nvSpPr>
        <xdr:cNvPr id="3156" name="Line 7"/>
        <xdr:cNvSpPr>
          <a:spLocks noChangeShapeType="1"/>
        </xdr:cNvSpPr>
      </xdr:nvSpPr>
      <xdr:spPr bwMode="auto">
        <a:xfrm flipH="1" flipV="1">
          <a:off x="3914774" y="1838324"/>
          <a:ext cx="198293" cy="606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11</xdr:row>
      <xdr:rowOff>0</xdr:rowOff>
    </xdr:from>
    <xdr:to>
      <xdr:col>5</xdr:col>
      <xdr:colOff>466725</xdr:colOff>
      <xdr:row>12</xdr:row>
      <xdr:rowOff>66675</xdr:rowOff>
    </xdr:to>
    <xdr:sp macro="" textlink="">
      <xdr:nvSpPr>
        <xdr:cNvPr id="3080" name="Text 8"/>
        <xdr:cNvSpPr txBox="1">
          <a:spLocks noChangeArrowheads="1"/>
        </xdr:cNvSpPr>
      </xdr:nvSpPr>
      <xdr:spPr bwMode="auto">
        <a:xfrm>
          <a:off x="3952875" y="1866900"/>
          <a:ext cx="3619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MS Sans Serif"/>
            </a:rPr>
            <a:t>q*B</a:t>
          </a:r>
          <a:r>
            <a:rPr lang="nb-NO" sz="1000" b="0" i="0" u="none" strike="noStrike" baseline="-25000">
              <a:solidFill>
                <a:srgbClr val="000000"/>
              </a:solidFill>
              <a:latin typeface="MS Sans Serif"/>
            </a:rPr>
            <a:t>y</a:t>
          </a:r>
          <a:endParaRPr lang="nb-NO"/>
        </a:p>
      </xdr:txBody>
    </xdr:sp>
    <xdr:clientData/>
  </xdr:twoCellAnchor>
  <xdr:twoCellAnchor>
    <xdr:from>
      <xdr:col>5</xdr:col>
      <xdr:colOff>142875</xdr:colOff>
      <xdr:row>12</xdr:row>
      <xdr:rowOff>114300</xdr:rowOff>
    </xdr:from>
    <xdr:to>
      <xdr:col>5</xdr:col>
      <xdr:colOff>333375</xdr:colOff>
      <xdr:row>13</xdr:row>
      <xdr:rowOff>123825</xdr:rowOff>
    </xdr:to>
    <xdr:sp macro="" textlink="">
      <xdr:nvSpPr>
        <xdr:cNvPr id="3158" name="Line 12"/>
        <xdr:cNvSpPr>
          <a:spLocks noChangeShapeType="1"/>
        </xdr:cNvSpPr>
      </xdr:nvSpPr>
      <xdr:spPr bwMode="auto">
        <a:xfrm>
          <a:off x="4000500" y="2124075"/>
          <a:ext cx="19050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53975</xdr:colOff>
      <xdr:row>42</xdr:row>
      <xdr:rowOff>3175</xdr:rowOff>
    </xdr:from>
    <xdr:to>
      <xdr:col>14</xdr:col>
      <xdr:colOff>142875</xdr:colOff>
      <xdr:row>58</xdr:row>
      <xdr:rowOff>161925</xdr:rowOff>
    </xdr:to>
    <xdr:graphicFrame macro="">
      <xdr:nvGraphicFramePr>
        <xdr:cNvPr id="315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120" zoomScaleNormal="120" workbookViewId="0"/>
  </sheetViews>
  <sheetFormatPr defaultRowHeight="12.75" x14ac:dyDescent="0.2"/>
  <cols>
    <col min="1" max="1" width="5.85546875" style="91" customWidth="1"/>
    <col min="2" max="16384" width="9.140625" style="91"/>
  </cols>
  <sheetData>
    <row r="1" spans="1:10" ht="26.25" x14ac:dyDescent="0.4">
      <c r="A1" s="87" t="s">
        <v>56</v>
      </c>
      <c r="B1" s="87"/>
      <c r="C1" s="88"/>
      <c r="D1" s="88"/>
      <c r="E1" s="88"/>
      <c r="F1" s="88" t="s">
        <v>52</v>
      </c>
      <c r="G1" s="88"/>
      <c r="H1" s="88"/>
      <c r="I1" s="89"/>
      <c r="J1" s="90"/>
    </row>
    <row r="2" spans="1:10" x14ac:dyDescent="0.2">
      <c r="A2" s="89"/>
      <c r="B2" s="89"/>
      <c r="C2" s="89"/>
      <c r="D2" s="89"/>
      <c r="E2" s="89"/>
      <c r="G2" s="89"/>
      <c r="H2" s="89"/>
      <c r="I2" s="89"/>
      <c r="J2" s="90"/>
    </row>
    <row r="3" spans="1:10" x14ac:dyDescent="0.2">
      <c r="A3" s="89"/>
      <c r="B3" s="89"/>
      <c r="C3" s="89"/>
      <c r="D3" s="89"/>
      <c r="E3" s="89"/>
      <c r="G3" s="89"/>
      <c r="H3" s="89"/>
      <c r="I3" s="89"/>
      <c r="J3" s="90"/>
    </row>
    <row r="4" spans="1:10" ht="15" x14ac:dyDescent="0.25">
      <c r="A4" s="92"/>
      <c r="B4" s="88" t="s">
        <v>53</v>
      </c>
      <c r="C4" s="93"/>
      <c r="D4" s="93"/>
      <c r="E4" s="93"/>
      <c r="F4" s="93"/>
      <c r="G4" s="93"/>
      <c r="H4" s="93"/>
      <c r="I4" s="89"/>
      <c r="J4" s="90"/>
    </row>
    <row r="5" spans="1:10" x14ac:dyDescent="0.2">
      <c r="A5" s="89"/>
      <c r="B5" s="94" t="s">
        <v>60</v>
      </c>
      <c r="C5" s="89"/>
      <c r="D5" s="89"/>
      <c r="E5" s="89"/>
      <c r="F5" s="89"/>
      <c r="G5" s="89"/>
      <c r="H5" s="89"/>
      <c r="I5" s="89"/>
      <c r="J5" s="90"/>
    </row>
    <row r="6" spans="1:10" x14ac:dyDescent="0.2">
      <c r="A6" s="89"/>
      <c r="B6" s="94" t="s">
        <v>57</v>
      </c>
      <c r="C6" s="89"/>
      <c r="D6" s="89"/>
      <c r="E6" s="89"/>
      <c r="F6" s="89"/>
      <c r="G6" s="89"/>
      <c r="H6" s="89"/>
      <c r="I6" s="89"/>
      <c r="J6" s="90"/>
    </row>
    <row r="7" spans="1:10" x14ac:dyDescent="0.2">
      <c r="A7" s="89"/>
      <c r="B7" s="95" t="s">
        <v>64</v>
      </c>
      <c r="C7" s="89"/>
      <c r="D7" s="89"/>
      <c r="E7" s="89"/>
      <c r="F7" s="89"/>
      <c r="G7" s="89"/>
      <c r="H7" s="89"/>
      <c r="I7" s="89"/>
      <c r="J7" s="90"/>
    </row>
    <row r="8" spans="1:10" x14ac:dyDescent="0.2">
      <c r="A8" s="89"/>
      <c r="B8" s="94"/>
      <c r="C8" s="89"/>
      <c r="D8" s="89"/>
      <c r="E8" s="89"/>
      <c r="F8" s="89"/>
      <c r="G8" s="89"/>
      <c r="H8" s="89"/>
      <c r="I8" s="89"/>
      <c r="J8" s="90"/>
    </row>
    <row r="9" spans="1:10" ht="15" x14ac:dyDescent="0.25">
      <c r="A9" s="89"/>
      <c r="B9" s="88" t="s">
        <v>54</v>
      </c>
      <c r="C9" s="93"/>
      <c r="D9" s="93"/>
      <c r="E9" s="93"/>
      <c r="F9" s="93"/>
      <c r="G9" s="93"/>
      <c r="H9" s="93"/>
      <c r="I9" s="89"/>
      <c r="J9" s="90"/>
    </row>
    <row r="10" spans="1:10" x14ac:dyDescent="0.2">
      <c r="A10" s="89"/>
      <c r="B10" s="94" t="s">
        <v>61</v>
      </c>
      <c r="C10" s="89"/>
      <c r="D10" s="89"/>
      <c r="E10" s="89"/>
      <c r="F10" s="89"/>
      <c r="G10" s="89"/>
      <c r="H10" s="89"/>
      <c r="I10" s="89"/>
      <c r="J10" s="90"/>
    </row>
    <row r="11" spans="1:10" x14ac:dyDescent="0.2">
      <c r="A11" s="89"/>
      <c r="B11" s="94" t="s">
        <v>62</v>
      </c>
      <c r="C11" s="89"/>
      <c r="D11" s="89"/>
      <c r="E11" s="89"/>
      <c r="F11" s="89"/>
      <c r="G11" s="89"/>
      <c r="H11" s="89"/>
      <c r="I11" s="89"/>
      <c r="J11" s="90"/>
    </row>
    <row r="12" spans="1:10" x14ac:dyDescent="0.2">
      <c r="A12" s="89"/>
      <c r="B12" s="94" t="s">
        <v>63</v>
      </c>
      <c r="C12" s="89"/>
      <c r="D12" s="89"/>
      <c r="E12" s="89"/>
      <c r="F12" s="89"/>
      <c r="G12" s="89"/>
      <c r="H12" s="89"/>
      <c r="I12" s="89"/>
      <c r="J12" s="90"/>
    </row>
    <row r="13" spans="1:10" x14ac:dyDescent="0.2">
      <c r="A13" s="89"/>
      <c r="B13" s="96"/>
      <c r="C13" s="89"/>
      <c r="D13" s="89"/>
      <c r="E13" s="89"/>
      <c r="F13" s="89"/>
      <c r="G13" s="89"/>
      <c r="H13" s="89"/>
      <c r="I13" s="89"/>
      <c r="J13" s="90"/>
    </row>
    <row r="14" spans="1:10" ht="15" x14ac:dyDescent="0.25">
      <c r="A14" s="89"/>
      <c r="B14" s="88" t="s">
        <v>55</v>
      </c>
      <c r="C14" s="93"/>
      <c r="D14" s="93"/>
      <c r="E14" s="93"/>
      <c r="F14" s="93"/>
      <c r="G14" s="93"/>
      <c r="H14" s="93"/>
      <c r="I14" s="89"/>
      <c r="J14" s="90"/>
    </row>
    <row r="15" spans="1:10" x14ac:dyDescent="0.2">
      <c r="A15" s="89"/>
      <c r="B15" s="97" t="s">
        <v>65</v>
      </c>
      <c r="C15" s="89"/>
      <c r="D15" s="89"/>
      <c r="E15" s="89"/>
      <c r="F15" s="89"/>
      <c r="G15" s="89"/>
      <c r="H15" s="89"/>
      <c r="I15" s="89"/>
      <c r="J15" s="90"/>
    </row>
    <row r="16" spans="1:10" x14ac:dyDescent="0.2">
      <c r="A16" s="89"/>
      <c r="B16" s="94"/>
      <c r="C16" s="89"/>
      <c r="D16" s="89"/>
      <c r="E16" s="89"/>
      <c r="F16" s="89"/>
      <c r="G16" s="89"/>
      <c r="H16" s="89"/>
      <c r="I16" s="89"/>
      <c r="J16" s="90"/>
    </row>
    <row r="17" spans="1:10" ht="15" x14ac:dyDescent="0.25">
      <c r="A17" s="89"/>
      <c r="B17" s="88" t="s">
        <v>58</v>
      </c>
      <c r="C17" s="93"/>
      <c r="D17" s="93"/>
      <c r="E17" s="93"/>
      <c r="F17" s="93"/>
      <c r="G17" s="93"/>
      <c r="H17" s="93"/>
      <c r="I17" s="89"/>
      <c r="J17" s="90"/>
    </row>
    <row r="18" spans="1:10" x14ac:dyDescent="0.2">
      <c r="A18" s="89"/>
      <c r="B18" s="94" t="s">
        <v>59</v>
      </c>
      <c r="C18" s="89"/>
      <c r="D18" s="89"/>
      <c r="E18" s="89"/>
      <c r="F18" s="89"/>
      <c r="G18" s="89"/>
      <c r="H18" s="89"/>
      <c r="I18" s="89"/>
      <c r="J18" s="90"/>
    </row>
    <row r="19" spans="1:10" x14ac:dyDescent="0.2">
      <c r="A19" s="89"/>
      <c r="B19" s="94"/>
      <c r="C19" s="89"/>
      <c r="D19" s="89"/>
      <c r="E19" s="89"/>
      <c r="F19" s="89"/>
      <c r="G19" s="89"/>
      <c r="H19" s="89"/>
      <c r="I19" s="89"/>
      <c r="J19" s="90"/>
    </row>
    <row r="20" spans="1:10" x14ac:dyDescent="0.2">
      <c r="A20" s="89"/>
      <c r="B20" s="89"/>
      <c r="C20" s="89"/>
      <c r="D20" s="89"/>
      <c r="E20" s="89"/>
      <c r="F20" s="89"/>
      <c r="G20" s="89"/>
      <c r="H20" s="89"/>
      <c r="I20" s="89"/>
      <c r="J20" s="90"/>
    </row>
    <row r="21" spans="1:10" x14ac:dyDescent="0.2">
      <c r="A21" s="89"/>
      <c r="B21" s="89"/>
      <c r="C21" s="89"/>
      <c r="D21" s="89"/>
      <c r="E21" s="89"/>
      <c r="F21" s="89"/>
      <c r="G21" s="89"/>
      <c r="H21" s="89"/>
      <c r="I21" s="89"/>
      <c r="J21" s="90"/>
    </row>
    <row r="22" spans="1:10" x14ac:dyDescent="0.2">
      <c r="A22" s="89"/>
      <c r="B22" s="89"/>
      <c r="C22" s="89"/>
      <c r="D22" s="89"/>
      <c r="E22" s="89"/>
      <c r="F22" s="89"/>
      <c r="G22" s="89"/>
      <c r="H22" s="89"/>
      <c r="I22" s="89"/>
      <c r="J22" s="90"/>
    </row>
    <row r="23" spans="1:10" x14ac:dyDescent="0.2">
      <c r="A23" s="89"/>
      <c r="B23" s="89"/>
      <c r="C23" s="89"/>
      <c r="D23" s="89"/>
      <c r="E23" s="89"/>
      <c r="F23" s="89"/>
      <c r="G23" s="89"/>
      <c r="H23" s="89"/>
      <c r="I23" s="89"/>
      <c r="J23" s="90"/>
    </row>
    <row r="24" spans="1:10" x14ac:dyDescent="0.2">
      <c r="A24" s="89"/>
      <c r="B24" s="89"/>
      <c r="C24" s="89"/>
      <c r="D24" s="89"/>
      <c r="E24" s="89"/>
      <c r="F24" s="89"/>
      <c r="G24" s="89"/>
      <c r="H24" s="89"/>
      <c r="I24" s="89"/>
      <c r="J24" s="90"/>
    </row>
    <row r="25" spans="1:10" x14ac:dyDescent="0.2">
      <c r="A25" s="89"/>
      <c r="B25" s="89"/>
      <c r="C25" s="89"/>
      <c r="D25" s="89"/>
      <c r="E25" s="89"/>
      <c r="F25" s="89"/>
      <c r="G25" s="89"/>
      <c r="H25" s="89"/>
      <c r="I25" s="89"/>
      <c r="J25" s="90"/>
    </row>
    <row r="26" spans="1:10" x14ac:dyDescent="0.2">
      <c r="A26" s="89"/>
      <c r="B26" s="89"/>
      <c r="C26" s="89"/>
      <c r="D26" s="89"/>
      <c r="E26" s="89"/>
      <c r="F26" s="89"/>
      <c r="G26" s="89"/>
      <c r="H26" s="89"/>
      <c r="I26" s="89"/>
      <c r="J26" s="90"/>
    </row>
    <row r="27" spans="1:10" x14ac:dyDescent="0.2">
      <c r="A27" s="89"/>
      <c r="B27" s="89"/>
      <c r="C27" s="89"/>
      <c r="D27" s="89"/>
      <c r="E27" s="89"/>
      <c r="F27" s="89"/>
      <c r="G27" s="89"/>
      <c r="H27" s="89"/>
      <c r="I27" s="89"/>
      <c r="J27" s="90"/>
    </row>
    <row r="28" spans="1:10" x14ac:dyDescent="0.2">
      <c r="A28" s="89"/>
      <c r="B28" s="89"/>
      <c r="C28" s="89"/>
      <c r="D28" s="89"/>
      <c r="E28" s="89"/>
      <c r="F28" s="89"/>
      <c r="G28" s="89"/>
      <c r="H28" s="89"/>
      <c r="I28" s="89"/>
      <c r="J28" s="90"/>
    </row>
    <row r="29" spans="1:10" x14ac:dyDescent="0.2">
      <c r="A29" s="89"/>
      <c r="B29" s="89"/>
      <c r="C29" s="89"/>
      <c r="D29" s="89"/>
      <c r="E29" s="89"/>
      <c r="F29" s="89"/>
      <c r="G29" s="89"/>
      <c r="H29" s="89"/>
      <c r="I29" s="89"/>
      <c r="J29" s="90"/>
    </row>
    <row r="30" spans="1:10" x14ac:dyDescent="0.2">
      <c r="A30" s="89"/>
      <c r="B30" s="89"/>
      <c r="C30" s="89"/>
      <c r="D30" s="89"/>
      <c r="E30" s="89"/>
      <c r="F30" s="89"/>
      <c r="G30" s="89"/>
      <c r="H30" s="89"/>
      <c r="I30" s="89"/>
      <c r="J30" s="90"/>
    </row>
    <row r="31" spans="1:10" x14ac:dyDescent="0.2">
      <c r="A31" s="89"/>
      <c r="B31" s="89"/>
      <c r="C31" s="89"/>
      <c r="D31" s="89"/>
      <c r="E31" s="89"/>
      <c r="F31" s="89"/>
      <c r="G31" s="89"/>
      <c r="H31" s="89"/>
      <c r="I31" s="89"/>
      <c r="J31" s="90"/>
    </row>
    <row r="32" spans="1:10" x14ac:dyDescent="0.2">
      <c r="A32" s="89"/>
      <c r="B32" s="89"/>
      <c r="C32" s="89"/>
      <c r="D32" s="89"/>
      <c r="E32" s="89"/>
      <c r="F32" s="89"/>
      <c r="G32" s="89"/>
      <c r="H32" s="89"/>
      <c r="I32" s="89"/>
      <c r="J32" s="90"/>
    </row>
    <row r="33" spans="1:10" x14ac:dyDescent="0.2">
      <c r="A33" s="89"/>
      <c r="B33" s="89"/>
      <c r="C33" s="89"/>
      <c r="D33" s="89"/>
      <c r="E33" s="89"/>
      <c r="F33" s="89"/>
      <c r="G33" s="89"/>
      <c r="H33" s="89"/>
      <c r="I33" s="89"/>
      <c r="J33" s="90"/>
    </row>
    <row r="34" spans="1:10" x14ac:dyDescent="0.2">
      <c r="A34" s="89"/>
      <c r="B34" s="89"/>
      <c r="C34" s="89"/>
      <c r="D34" s="89"/>
      <c r="E34" s="89"/>
      <c r="F34" s="89"/>
      <c r="G34" s="89"/>
      <c r="H34" s="89"/>
      <c r="I34" s="89"/>
      <c r="J34" s="90"/>
    </row>
    <row r="35" spans="1:10" x14ac:dyDescent="0.2">
      <c r="A35" s="89"/>
      <c r="B35" s="89"/>
      <c r="C35" s="89"/>
      <c r="D35" s="89"/>
      <c r="E35" s="89"/>
      <c r="F35" s="89"/>
      <c r="G35" s="89"/>
      <c r="H35" s="89"/>
      <c r="I35" s="89"/>
      <c r="J35" s="90"/>
    </row>
    <row r="36" spans="1:10" x14ac:dyDescent="0.2">
      <c r="J36" s="9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/>
  </sheetViews>
  <sheetFormatPr defaultRowHeight="12.75" x14ac:dyDescent="0.2"/>
  <cols>
    <col min="1" max="1" width="12" style="1" customWidth="1"/>
    <col min="2" max="2" width="13" style="1" customWidth="1"/>
    <col min="3" max="3" width="15.85546875" style="1" customWidth="1"/>
    <col min="4" max="4" width="12.28515625" style="1" customWidth="1"/>
    <col min="5" max="16384" width="9.140625" style="1"/>
  </cols>
  <sheetData>
    <row r="1" spans="1:17" ht="26.25" x14ac:dyDescent="0.4">
      <c r="A1" s="50" t="s">
        <v>41</v>
      </c>
      <c r="B1" s="50"/>
      <c r="C1" s="50"/>
      <c r="D1" s="50"/>
      <c r="E1" s="50"/>
      <c r="F1" s="50"/>
      <c r="G1" s="50"/>
      <c r="H1" s="50" t="s">
        <v>26</v>
      </c>
      <c r="I1" s="50"/>
    </row>
    <row r="2" spans="1:17" ht="15" x14ac:dyDescent="0.25">
      <c r="A2" s="52" t="s">
        <v>50</v>
      </c>
      <c r="B2" s="52"/>
      <c r="C2" s="52"/>
      <c r="D2" s="52"/>
      <c r="E2" s="52"/>
      <c r="F2" s="52"/>
      <c r="G2" s="52"/>
      <c r="H2" s="52"/>
      <c r="I2" s="52"/>
    </row>
    <row r="4" spans="1:17" x14ac:dyDescent="0.2">
      <c r="J4" s="59"/>
      <c r="K4" s="59"/>
      <c r="L4" s="59"/>
      <c r="M4" s="59"/>
      <c r="N4" s="59"/>
      <c r="O4" s="59"/>
      <c r="P4" s="59"/>
      <c r="Q4" s="59"/>
    </row>
    <row r="5" spans="1:17" x14ac:dyDescent="0.2">
      <c r="A5" s="1" t="s">
        <v>24</v>
      </c>
      <c r="J5" s="59"/>
      <c r="K5" s="59" t="s">
        <v>47</v>
      </c>
      <c r="L5" s="59"/>
      <c r="M5" s="59"/>
      <c r="N5" s="59"/>
      <c r="O5" s="59"/>
      <c r="P5" s="59"/>
      <c r="Q5" s="59"/>
    </row>
    <row r="6" spans="1:17" x14ac:dyDescent="0.2">
      <c r="A6" s="1" t="s">
        <v>25</v>
      </c>
      <c r="J6" s="59"/>
      <c r="K6" s="59" t="s">
        <v>44</v>
      </c>
      <c r="L6" s="59"/>
      <c r="M6" s="59"/>
      <c r="N6" s="59"/>
      <c r="O6" s="59"/>
      <c r="P6" s="59"/>
      <c r="Q6" s="59"/>
    </row>
    <row r="7" spans="1:17" x14ac:dyDescent="0.2">
      <c r="J7" s="59"/>
      <c r="K7" s="59" t="s">
        <v>51</v>
      </c>
      <c r="L7" s="59"/>
      <c r="M7" s="59"/>
      <c r="N7" s="59"/>
      <c r="O7" s="59"/>
      <c r="P7" s="59"/>
      <c r="Q7" s="59"/>
    </row>
    <row r="8" spans="1:17" ht="30" x14ac:dyDescent="0.25">
      <c r="A8" s="56" t="s">
        <v>1</v>
      </c>
      <c r="B8" s="56" t="s">
        <v>43</v>
      </c>
      <c r="C8" s="56" t="s">
        <v>42</v>
      </c>
      <c r="D8" s="57" t="s">
        <v>4</v>
      </c>
      <c r="K8" s="59"/>
      <c r="L8" s="59"/>
      <c r="M8" s="59"/>
      <c r="N8" s="59"/>
      <c r="O8" s="59"/>
      <c r="P8" s="59"/>
      <c r="Q8" s="59"/>
    </row>
    <row r="9" spans="1:17" ht="15" x14ac:dyDescent="0.25">
      <c r="A9" s="53">
        <v>1972</v>
      </c>
      <c r="B9" s="58">
        <v>382</v>
      </c>
      <c r="C9" s="53">
        <v>17300</v>
      </c>
      <c r="D9" s="54"/>
      <c r="K9"/>
    </row>
    <row r="10" spans="1:17" ht="15" x14ac:dyDescent="0.25">
      <c r="A10" s="53">
        <v>1973</v>
      </c>
      <c r="B10" s="58">
        <v>431.3</v>
      </c>
      <c r="C10" s="53">
        <v>21000</v>
      </c>
      <c r="D10" s="54"/>
    </row>
    <row r="11" spans="1:17" ht="15" x14ac:dyDescent="0.25">
      <c r="A11" s="53">
        <v>1974</v>
      </c>
      <c r="B11" s="58">
        <v>656</v>
      </c>
      <c r="C11" s="53">
        <v>22800</v>
      </c>
      <c r="D11" s="54"/>
    </row>
    <row r="12" spans="1:17" ht="15" x14ac:dyDescent="0.25">
      <c r="A12" s="53">
        <v>1975</v>
      </c>
      <c r="B12" s="58">
        <v>432</v>
      </c>
      <c r="C12" s="53">
        <v>15700</v>
      </c>
      <c r="D12" s="54"/>
    </row>
    <row r="13" spans="1:17" ht="15" x14ac:dyDescent="0.25">
      <c r="A13" s="53">
        <v>1976</v>
      </c>
      <c r="B13" s="58">
        <v>1054</v>
      </c>
      <c r="C13" s="53">
        <v>72000</v>
      </c>
      <c r="D13" s="54"/>
      <c r="K13"/>
    </row>
    <row r="14" spans="1:17" ht="15" x14ac:dyDescent="0.25">
      <c r="A14" s="53">
        <v>1977</v>
      </c>
      <c r="B14" s="58">
        <v>820</v>
      </c>
      <c r="C14" s="53">
        <v>95900</v>
      </c>
      <c r="D14" s="54"/>
    </row>
    <row r="15" spans="1:17" ht="15" x14ac:dyDescent="0.25">
      <c r="A15" s="53">
        <v>1978</v>
      </c>
      <c r="B15" s="58">
        <v>745</v>
      </c>
      <c r="C15" s="53">
        <v>100700</v>
      </c>
      <c r="D15" s="54"/>
    </row>
    <row r="16" spans="1:17" ht="15" x14ac:dyDescent="0.25">
      <c r="A16" s="53">
        <v>1979</v>
      </c>
      <c r="B16" s="58">
        <v>531.70000000000005</v>
      </c>
      <c r="C16" s="53">
        <v>71400</v>
      </c>
      <c r="D16" s="54"/>
    </row>
    <row r="17" spans="1:4" ht="15" x14ac:dyDescent="0.25">
      <c r="A17" s="53">
        <v>1980</v>
      </c>
      <c r="B17" s="58">
        <v>764.1</v>
      </c>
      <c r="C17" s="53">
        <v>66900</v>
      </c>
      <c r="D17" s="54"/>
    </row>
    <row r="18" spans="1:4" ht="15" x14ac:dyDescent="0.25">
      <c r="A18" s="53">
        <v>1981</v>
      </c>
      <c r="B18" s="58">
        <v>856.1</v>
      </c>
      <c r="C18" s="53">
        <v>95400</v>
      </c>
      <c r="D18" s="54"/>
    </row>
    <row r="19" spans="1:4" ht="15" x14ac:dyDescent="0.25">
      <c r="A19" s="53">
        <v>1982</v>
      </c>
      <c r="B19" s="58">
        <v>607</v>
      </c>
      <c r="C19" s="53">
        <v>85500</v>
      </c>
      <c r="D19" s="54"/>
    </row>
    <row r="20" spans="1:4" ht="15" x14ac:dyDescent="0.25">
      <c r="A20" s="53">
        <v>1983</v>
      </c>
      <c r="B20" s="58">
        <v>632.1</v>
      </c>
      <c r="C20" s="53">
        <v>71400</v>
      </c>
      <c r="D20" s="54"/>
    </row>
    <row r="21" spans="1:4" ht="15" x14ac:dyDescent="0.25">
      <c r="A21" s="53">
        <v>1984</v>
      </c>
      <c r="B21" s="58">
        <v>592.79999999999995</v>
      </c>
      <c r="C21" s="53">
        <v>66300</v>
      </c>
      <c r="D21" s="54"/>
    </row>
    <row r="22" spans="1:4" ht="15" x14ac:dyDescent="0.25">
      <c r="A22" s="53">
        <v>1985</v>
      </c>
      <c r="B22" s="58">
        <v>533.9</v>
      </c>
      <c r="C22" s="53">
        <v>45000</v>
      </c>
      <c r="D22" s="54"/>
    </row>
    <row r="23" spans="1:4" ht="15" x14ac:dyDescent="0.25">
      <c r="A23" s="53">
        <v>1986</v>
      </c>
      <c r="B23" s="58">
        <v>505.4</v>
      </c>
      <c r="C23" s="53">
        <v>41400</v>
      </c>
      <c r="D23" s="54"/>
    </row>
    <row r="24" spans="1:4" ht="15" x14ac:dyDescent="0.25">
      <c r="A24" s="53">
        <v>1987</v>
      </c>
      <c r="B24" s="58">
        <v>507.8</v>
      </c>
      <c r="C24" s="53">
        <v>34900</v>
      </c>
      <c r="D24" s="54"/>
    </row>
    <row r="25" spans="1:4" ht="15" x14ac:dyDescent="0.25">
      <c r="A25" s="53">
        <v>1988</v>
      </c>
      <c r="B25" s="58">
        <v>593.79999999999995</v>
      </c>
      <c r="C25" s="53">
        <v>31300</v>
      </c>
      <c r="D25" s="54"/>
    </row>
    <row r="26" spans="1:4" x14ac:dyDescent="0.2">
      <c r="A26" s="55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&amp;LBio-3553&amp;C&amp;F &amp;A&amp;RJdS/NFH/UiTø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zoomScaleNormal="100" workbookViewId="0"/>
  </sheetViews>
  <sheetFormatPr defaultRowHeight="12.75" x14ac:dyDescent="0.2"/>
  <cols>
    <col min="1" max="1" width="9.28515625" style="1" bestFit="1" customWidth="1"/>
    <col min="2" max="2" width="12.7109375" style="1" customWidth="1"/>
    <col min="3" max="3" width="10.42578125" style="1" customWidth="1"/>
    <col min="4" max="4" width="11.5703125" style="1" customWidth="1"/>
    <col min="5" max="5" width="13.85546875" style="1" customWidth="1"/>
    <col min="6" max="6" width="10.5703125" style="1" customWidth="1"/>
    <col min="7" max="7" width="11.28515625" style="1" customWidth="1"/>
    <col min="8" max="10" width="9.28515625" style="1" bestFit="1" customWidth="1"/>
    <col min="11" max="12" width="13.5703125" style="1" customWidth="1"/>
    <col min="13" max="15" width="9.140625" style="1"/>
    <col min="16" max="16" width="11.5703125" style="1" bestFit="1" customWidth="1"/>
    <col min="17" max="17" width="9.140625" style="1"/>
    <col min="18" max="18" width="9.28515625" style="1" bestFit="1" customWidth="1"/>
    <col min="19" max="19" width="13.85546875" style="1" bestFit="1" customWidth="1"/>
    <col min="20" max="21" width="9.140625" style="1"/>
    <col min="22" max="22" width="9.28515625" style="1" bestFit="1" customWidth="1"/>
    <col min="23" max="16384" width="9.140625" style="1"/>
  </cols>
  <sheetData>
    <row r="1" spans="1:16" ht="26.25" x14ac:dyDescent="0.4">
      <c r="A1" s="62" t="s">
        <v>15</v>
      </c>
      <c r="B1" s="61"/>
      <c r="C1" s="61"/>
      <c r="D1" s="61"/>
      <c r="E1" s="61"/>
      <c r="F1" s="61"/>
      <c r="G1" s="61"/>
      <c r="H1" s="61"/>
      <c r="I1" s="61"/>
      <c r="J1" s="61"/>
    </row>
    <row r="2" spans="1:16" ht="15" x14ac:dyDescent="0.25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</row>
    <row r="7" spans="1:16" ht="15.75" x14ac:dyDescent="0.25">
      <c r="A7" s="69" t="s">
        <v>17</v>
      </c>
      <c r="B7" s="63">
        <v>0.01</v>
      </c>
      <c r="C7" s="2"/>
      <c r="D7" s="85" t="s">
        <v>5</v>
      </c>
      <c r="E7" s="84">
        <f>B7*B8/4</f>
        <v>50</v>
      </c>
    </row>
    <row r="8" spans="1:16" ht="15.75" x14ac:dyDescent="0.25">
      <c r="A8" s="75" t="s">
        <v>18</v>
      </c>
      <c r="B8" s="64">
        <v>20000</v>
      </c>
      <c r="C8" s="3" t="s">
        <v>45</v>
      </c>
      <c r="D8" s="86" t="s">
        <v>6</v>
      </c>
      <c r="E8" s="84">
        <f>(B7/2)/B10</f>
        <v>5836.4128279712659</v>
      </c>
    </row>
    <row r="9" spans="1:16" ht="15.75" x14ac:dyDescent="0.25">
      <c r="A9" s="75" t="s">
        <v>19</v>
      </c>
      <c r="B9" s="64">
        <v>20000</v>
      </c>
      <c r="C9" s="3" t="s">
        <v>45</v>
      </c>
      <c r="D9" s="4"/>
      <c r="E9" s="4"/>
    </row>
    <row r="10" spans="1:16" ht="15.75" x14ac:dyDescent="0.25">
      <c r="A10" s="70" t="s">
        <v>20</v>
      </c>
      <c r="B10" s="51">
        <f>EXP(AVERAGE(G18:G40))</f>
        <v>8.5669059872483307E-7</v>
      </c>
      <c r="C10" s="5"/>
      <c r="D10" s="6" t="s">
        <v>21</v>
      </c>
      <c r="E10" s="71">
        <f>SUM(H18:H40)</f>
        <v>3.0295771999479624</v>
      </c>
    </row>
    <row r="11" spans="1:16" x14ac:dyDescent="0.2">
      <c r="A11" s="5"/>
      <c r="B11" s="5"/>
      <c r="C11" s="5"/>
      <c r="D11" s="5"/>
      <c r="E11" s="7"/>
    </row>
    <row r="12" spans="1:16" x14ac:dyDescent="0.2">
      <c r="A12" s="5"/>
      <c r="B12" s="7"/>
      <c r="C12" s="5"/>
      <c r="D12" s="5"/>
      <c r="E12" s="7"/>
    </row>
    <row r="13" spans="1:16" ht="15.75" x14ac:dyDescent="0.25">
      <c r="A13" s="5"/>
      <c r="B13" s="73" t="s">
        <v>40</v>
      </c>
      <c r="C13" s="74"/>
      <c r="D13" s="5"/>
      <c r="E13" s="7"/>
    </row>
    <row r="14" spans="1:16" x14ac:dyDescent="0.2">
      <c r="A14" s="5"/>
      <c r="B14" s="5"/>
      <c r="C14" s="5"/>
      <c r="D14" s="5"/>
      <c r="E14" s="5"/>
      <c r="P14" s="1" t="s">
        <v>66</v>
      </c>
    </row>
    <row r="15" spans="1:16" x14ac:dyDescent="0.2">
      <c r="A15" s="8" t="s">
        <v>0</v>
      </c>
      <c r="B15" s="9" t="s">
        <v>2</v>
      </c>
      <c r="C15" s="10" t="s">
        <v>2</v>
      </c>
      <c r="D15" s="11" t="s">
        <v>2</v>
      </c>
      <c r="E15" s="11" t="s">
        <v>9</v>
      </c>
      <c r="F15" s="11" t="s">
        <v>9</v>
      </c>
      <c r="G15" s="12" t="s">
        <v>22</v>
      </c>
      <c r="H15" s="11" t="s">
        <v>21</v>
      </c>
    </row>
    <row r="16" spans="1:16" ht="15" x14ac:dyDescent="0.25">
      <c r="A16" s="13"/>
      <c r="B16" s="14" t="s">
        <v>48</v>
      </c>
      <c r="C16" s="15" t="s">
        <v>37</v>
      </c>
      <c r="D16" s="16" t="s">
        <v>4</v>
      </c>
      <c r="E16" s="16" t="s">
        <v>38</v>
      </c>
      <c r="F16" s="16" t="s">
        <v>4</v>
      </c>
      <c r="G16" s="17"/>
      <c r="H16" s="16" t="s">
        <v>39</v>
      </c>
    </row>
    <row r="17" spans="1:13" x14ac:dyDescent="0.2">
      <c r="A17" s="18"/>
      <c r="B17" s="19"/>
      <c r="C17" s="20"/>
      <c r="D17" s="21"/>
      <c r="E17" s="19" t="s">
        <v>46</v>
      </c>
      <c r="F17" s="21"/>
      <c r="G17" s="22"/>
      <c r="H17" s="23"/>
    </row>
    <row r="18" spans="1:13" ht="15" x14ac:dyDescent="0.25">
      <c r="A18" s="24">
        <v>1972</v>
      </c>
      <c r="B18" s="65">
        <v>382</v>
      </c>
      <c r="C18" s="65">
        <v>17300</v>
      </c>
      <c r="D18" s="66">
        <f t="shared" ref="D18:D34" si="0">B18/C18</f>
        <v>2.2080924855491329E-2</v>
      </c>
      <c r="E18" s="67">
        <f>B9</f>
        <v>20000</v>
      </c>
      <c r="F18" s="68">
        <f>E18*$B$10</f>
        <v>1.7133811974496663E-2</v>
      </c>
      <c r="G18" s="68">
        <f t="shared" ref="G18:G34" si="1">LN(D18/E18)</f>
        <v>-13.716528724415424</v>
      </c>
      <c r="H18" s="68">
        <f t="shared" ref="H18:H34" si="2">LN(F18/D18)^2</f>
        <v>6.434354142686928E-2</v>
      </c>
    </row>
    <row r="19" spans="1:13" ht="15" x14ac:dyDescent="0.25">
      <c r="A19" s="24">
        <v>1973</v>
      </c>
      <c r="B19" s="65">
        <v>431.3</v>
      </c>
      <c r="C19" s="65">
        <v>21000</v>
      </c>
      <c r="D19" s="66">
        <f t="shared" si="0"/>
        <v>2.0538095238095237E-2</v>
      </c>
      <c r="E19" s="67">
        <f t="shared" ref="E19:E34" si="3">MAX(0.001,E18+E18*$B$7*(1-E18/$B$8)-B18)</f>
        <v>19618</v>
      </c>
      <c r="F19" s="68">
        <f t="shared" ref="F19:F34" si="4">E19*$B$10</f>
        <v>1.6806556165783776E-2</v>
      </c>
      <c r="G19" s="68">
        <f t="shared" si="1"/>
        <v>-13.769676604176023</v>
      </c>
      <c r="H19" s="68">
        <f t="shared" si="2"/>
        <v>4.0205225635544455E-2</v>
      </c>
    </row>
    <row r="20" spans="1:13" ht="15" x14ac:dyDescent="0.25">
      <c r="A20" s="24">
        <v>1974</v>
      </c>
      <c r="B20" s="65">
        <v>656</v>
      </c>
      <c r="C20" s="65">
        <v>22800</v>
      </c>
      <c r="D20" s="66">
        <f t="shared" si="0"/>
        <v>2.8771929824561403E-2</v>
      </c>
      <c r="E20" s="67">
        <f t="shared" si="3"/>
        <v>19190.447038000002</v>
      </c>
      <c r="F20" s="68">
        <f t="shared" si="4"/>
        <v>1.6440275562781419E-2</v>
      </c>
      <c r="G20" s="68">
        <f t="shared" si="1"/>
        <v>-13.410522910091023</v>
      </c>
      <c r="H20" s="68">
        <f t="shared" si="2"/>
        <v>0.31322614547017347</v>
      </c>
    </row>
    <row r="21" spans="1:13" ht="15" x14ac:dyDescent="0.25">
      <c r="A21" s="24">
        <v>1975</v>
      </c>
      <c r="B21" s="65">
        <v>432</v>
      </c>
      <c r="C21" s="65">
        <v>15700</v>
      </c>
      <c r="D21" s="66">
        <f t="shared" si="0"/>
        <v>2.7515923566878982E-2</v>
      </c>
      <c r="E21" s="67">
        <f t="shared" si="3"/>
        <v>18542.21487962086</v>
      </c>
      <c r="F21" s="68">
        <f t="shared" si="4"/>
        <v>1.5884941166906905E-2</v>
      </c>
      <c r="G21" s="68">
        <f t="shared" si="1"/>
        <v>-13.420795699996988</v>
      </c>
      <c r="H21" s="68">
        <f t="shared" si="2"/>
        <v>0.30183301112068267</v>
      </c>
    </row>
    <row r="22" spans="1:13" ht="15" x14ac:dyDescent="0.25">
      <c r="A22" s="24">
        <v>1976</v>
      </c>
      <c r="B22" s="65">
        <v>1054</v>
      </c>
      <c r="C22" s="65">
        <v>72000</v>
      </c>
      <c r="D22" s="66">
        <f t="shared" si="0"/>
        <v>1.4638888888888889E-2</v>
      </c>
      <c r="E22" s="67">
        <f t="shared" si="3"/>
        <v>18123.730162096053</v>
      </c>
      <c r="F22" s="68">
        <f t="shared" si="4"/>
        <v>1.5526429243693384E-2</v>
      </c>
      <c r="G22" s="68">
        <f t="shared" si="1"/>
        <v>-14.029051086143156</v>
      </c>
      <c r="H22" s="68">
        <f t="shared" si="2"/>
        <v>3.4647437888219884E-3</v>
      </c>
    </row>
    <row r="23" spans="1:13" ht="15" x14ac:dyDescent="0.25">
      <c r="A23" s="24">
        <v>1977</v>
      </c>
      <c r="B23" s="65">
        <v>820</v>
      </c>
      <c r="C23" s="65">
        <v>95900</v>
      </c>
      <c r="D23" s="66">
        <f t="shared" si="0"/>
        <v>8.5505735140771633E-3</v>
      </c>
      <c r="E23" s="67">
        <f t="shared" si="3"/>
        <v>17086.732666222779</v>
      </c>
      <c r="F23" s="68">
        <f t="shared" si="4"/>
        <v>1.4638043238077556E-2</v>
      </c>
      <c r="G23" s="68">
        <f t="shared" si="1"/>
        <v>-14.507814494490688</v>
      </c>
      <c r="H23" s="68">
        <f t="shared" si="2"/>
        <v>0.28904115957302484</v>
      </c>
    </row>
    <row r="24" spans="1:13" ht="15" x14ac:dyDescent="0.25">
      <c r="A24" s="24">
        <v>1978</v>
      </c>
      <c r="B24" s="65">
        <v>745</v>
      </c>
      <c r="C24" s="65">
        <v>100700</v>
      </c>
      <c r="D24" s="66">
        <f t="shared" si="0"/>
        <v>7.398212512413108E-3</v>
      </c>
      <c r="E24" s="67">
        <f t="shared" si="3"/>
        <v>16291.621776281525</v>
      </c>
      <c r="F24" s="68">
        <f t="shared" si="4"/>
        <v>1.3956879213721149E-2</v>
      </c>
      <c r="G24" s="68">
        <f t="shared" si="1"/>
        <v>-14.604923113522796</v>
      </c>
      <c r="H24" s="68">
        <f t="shared" si="2"/>
        <v>0.40288737981266509</v>
      </c>
    </row>
    <row r="25" spans="1:13" ht="15" x14ac:dyDescent="0.25">
      <c r="A25" s="24">
        <v>1979</v>
      </c>
      <c r="B25" s="65">
        <v>531.70000000000005</v>
      </c>
      <c r="C25" s="65">
        <v>71400</v>
      </c>
      <c r="D25" s="66">
        <f t="shared" si="0"/>
        <v>7.4467787114845946E-3</v>
      </c>
      <c r="E25" s="67">
        <f t="shared" si="3"/>
        <v>15576.829523993634</v>
      </c>
      <c r="F25" s="68">
        <f t="shared" si="4"/>
        <v>1.3344523411144763E-2</v>
      </c>
      <c r="G25" s="68">
        <f t="shared" si="1"/>
        <v>-14.553513529999467</v>
      </c>
      <c r="H25" s="68">
        <f t="shared" si="2"/>
        <v>0.34026749346171159</v>
      </c>
    </row>
    <row r="26" spans="1:13" ht="15" x14ac:dyDescent="0.25">
      <c r="A26" s="24">
        <v>1980</v>
      </c>
      <c r="B26" s="65">
        <v>764.1</v>
      </c>
      <c r="C26" s="65">
        <v>66900</v>
      </c>
      <c r="D26" s="66">
        <f t="shared" si="0"/>
        <v>1.1421524663677131E-2</v>
      </c>
      <c r="E26" s="67">
        <f t="shared" si="3"/>
        <v>15079.57901022379</v>
      </c>
      <c r="F26" s="68">
        <f t="shared" si="4"/>
        <v>1.2918533570787044E-2</v>
      </c>
      <c r="G26" s="68">
        <f t="shared" si="1"/>
        <v>-14.093352299541143</v>
      </c>
      <c r="H26" s="68">
        <f t="shared" si="2"/>
        <v>1.5169195432231919E-2</v>
      </c>
    </row>
    <row r="27" spans="1:13" ht="15" x14ac:dyDescent="0.25">
      <c r="A27" s="24">
        <v>1981</v>
      </c>
      <c r="B27" s="65">
        <v>856.1</v>
      </c>
      <c r="C27" s="65">
        <v>95400</v>
      </c>
      <c r="D27" s="66">
        <f t="shared" si="0"/>
        <v>8.9737945492662473E-3</v>
      </c>
      <c r="E27" s="67">
        <f t="shared" si="3"/>
        <v>14352.577948763237</v>
      </c>
      <c r="F27" s="68">
        <f t="shared" si="4"/>
        <v>1.2295718596170815E-2</v>
      </c>
      <c r="G27" s="68">
        <f t="shared" si="1"/>
        <v>-14.285131518738375</v>
      </c>
      <c r="H27" s="68">
        <f t="shared" si="2"/>
        <v>9.9188782638333139E-2</v>
      </c>
    </row>
    <row r="28" spans="1:13" ht="15" x14ac:dyDescent="0.25">
      <c r="A28" s="24">
        <v>1982</v>
      </c>
      <c r="B28" s="65">
        <v>607</v>
      </c>
      <c r="C28" s="65">
        <v>85500</v>
      </c>
      <c r="D28" s="66">
        <f t="shared" si="0"/>
        <v>7.0994152046783623E-3</v>
      </c>
      <c r="E28" s="67">
        <f t="shared" si="3"/>
        <v>13537.005481363207</v>
      </c>
      <c r="F28" s="68">
        <f t="shared" si="4"/>
        <v>1.1597025330770392E-2</v>
      </c>
      <c r="G28" s="68">
        <f t="shared" si="1"/>
        <v>-14.460925224968189</v>
      </c>
      <c r="H28" s="68">
        <f t="shared" si="2"/>
        <v>0.24082203085498427</v>
      </c>
      <c r="I28" s="25"/>
      <c r="J28" s="25"/>
      <c r="K28" s="25"/>
      <c r="L28" s="25"/>
      <c r="M28" s="25"/>
    </row>
    <row r="29" spans="1:13" ht="15" x14ac:dyDescent="0.25">
      <c r="A29" s="24">
        <v>1983</v>
      </c>
      <c r="B29" s="65">
        <v>632.1</v>
      </c>
      <c r="C29" s="65">
        <v>71400</v>
      </c>
      <c r="D29" s="66">
        <f t="shared" si="0"/>
        <v>8.8529411764705877E-3</v>
      </c>
      <c r="E29" s="67">
        <f t="shared" si="3"/>
        <v>12973.75027747561</v>
      </c>
      <c r="F29" s="68">
        <f t="shared" si="4"/>
        <v>1.1114489892917049E-2</v>
      </c>
      <c r="G29" s="68">
        <f t="shared" si="1"/>
        <v>-14.197688924516385</v>
      </c>
      <c r="H29" s="68">
        <f t="shared" si="2"/>
        <v>5.1756210258300558E-2</v>
      </c>
      <c r="I29" s="26"/>
      <c r="J29" s="26"/>
      <c r="K29" s="26"/>
      <c r="L29" s="26"/>
      <c r="M29" s="26"/>
    </row>
    <row r="30" spans="1:13" ht="15" x14ac:dyDescent="0.25">
      <c r="A30" s="24">
        <v>1984</v>
      </c>
      <c r="B30" s="65">
        <v>592.79999999999995</v>
      </c>
      <c r="C30" s="65">
        <v>66300</v>
      </c>
      <c r="D30" s="66">
        <f t="shared" si="0"/>
        <v>8.9411764705882354E-3</v>
      </c>
      <c r="E30" s="67">
        <f t="shared" si="3"/>
        <v>12387.228682119217</v>
      </c>
      <c r="F30" s="68">
        <f t="shared" si="4"/>
        <v>1.0612022356226138E-2</v>
      </c>
      <c r="G30" s="68">
        <f t="shared" si="1"/>
        <v>-14.141509378037012</v>
      </c>
      <c r="H30" s="68">
        <f t="shared" si="2"/>
        <v>2.9350667866752701E-2</v>
      </c>
      <c r="I30" s="26"/>
      <c r="J30" s="26"/>
      <c r="K30" s="26"/>
      <c r="L30" s="26"/>
      <c r="M30" s="26"/>
    </row>
    <row r="31" spans="1:13" ht="15" x14ac:dyDescent="0.25">
      <c r="A31" s="24">
        <v>1985</v>
      </c>
      <c r="B31" s="65">
        <v>533.9</v>
      </c>
      <c r="C31" s="65">
        <v>45000</v>
      </c>
      <c r="D31" s="66">
        <f t="shared" si="0"/>
        <v>1.1864444444444443E-2</v>
      </c>
      <c r="E31" s="67">
        <f t="shared" si="3"/>
        <v>11841.579251728852</v>
      </c>
      <c r="F31" s="68">
        <f t="shared" si="4"/>
        <v>1.014456961901115E-2</v>
      </c>
      <c r="G31" s="68">
        <f t="shared" si="1"/>
        <v>-13.813581495536994</v>
      </c>
      <c r="H31" s="68">
        <f t="shared" si="2"/>
        <v>2.4525914169109826E-2</v>
      </c>
      <c r="I31" s="26"/>
      <c r="J31" s="26"/>
      <c r="K31" s="26"/>
      <c r="L31" s="26"/>
      <c r="M31" s="26"/>
    </row>
    <row r="32" spans="1:13" ht="15" x14ac:dyDescent="0.25">
      <c r="A32" s="24">
        <v>1986</v>
      </c>
      <c r="B32" s="65">
        <v>505.4</v>
      </c>
      <c r="C32" s="65">
        <v>41400</v>
      </c>
      <c r="D32" s="66">
        <f t="shared" si="0"/>
        <v>1.2207729468599033E-2</v>
      </c>
      <c r="E32" s="67">
        <f t="shared" si="3"/>
        <v>11355.983544658653</v>
      </c>
      <c r="F32" s="68">
        <f t="shared" si="4"/>
        <v>9.7285643419829735E-3</v>
      </c>
      <c r="G32" s="68">
        <f t="shared" si="1"/>
        <v>-13.743186033407328</v>
      </c>
      <c r="H32" s="68">
        <f t="shared" si="2"/>
        <v>5.1530352226745825E-2</v>
      </c>
      <c r="I32" s="26"/>
      <c r="J32" s="26"/>
      <c r="K32" s="26"/>
      <c r="L32" s="26"/>
      <c r="M32" s="26"/>
    </row>
    <row r="33" spans="1:13" ht="15" x14ac:dyDescent="0.25">
      <c r="A33" s="24">
        <v>1987</v>
      </c>
      <c r="B33" s="65">
        <v>507.8</v>
      </c>
      <c r="C33" s="65">
        <v>34900</v>
      </c>
      <c r="D33" s="66">
        <f t="shared" si="0"/>
        <v>1.4550143266475645E-2</v>
      </c>
      <c r="E33" s="67">
        <f t="shared" si="3"/>
        <v>10899.664198971961</v>
      </c>
      <c r="F33" s="68">
        <f t="shared" si="4"/>
        <v>9.3376398485169165E-3</v>
      </c>
      <c r="G33" s="68">
        <f t="shared" si="1"/>
        <v>-13.526641699228852</v>
      </c>
      <c r="H33" s="68">
        <f t="shared" si="2"/>
        <v>0.19673421854302009</v>
      </c>
      <c r="I33" s="26"/>
      <c r="J33" s="26"/>
      <c r="K33" s="26"/>
      <c r="L33" s="26"/>
      <c r="M33" s="26"/>
    </row>
    <row r="34" spans="1:13" ht="15" x14ac:dyDescent="0.25">
      <c r="A34" s="24">
        <v>1988</v>
      </c>
      <c r="B34" s="65">
        <v>593.79999999999995</v>
      </c>
      <c r="C34" s="65">
        <v>31300</v>
      </c>
      <c r="D34" s="66">
        <f t="shared" si="0"/>
        <v>1.8971246006389775E-2</v>
      </c>
      <c r="E34" s="67">
        <f t="shared" si="3"/>
        <v>10441.459501136505</v>
      </c>
      <c r="F34" s="68">
        <f t="shared" si="4"/>
        <v>8.9451001915897294E-3</v>
      </c>
      <c r="G34" s="68">
        <f t="shared" si="1"/>
        <v>-13.218370464823687</v>
      </c>
      <c r="H34" s="68">
        <f t="shared" si="2"/>
        <v>0.56523112766899108</v>
      </c>
      <c r="I34" s="26"/>
      <c r="J34" s="26"/>
      <c r="K34" s="26"/>
      <c r="L34" s="26"/>
      <c r="M34" s="26"/>
    </row>
    <row r="35" spans="1:13" ht="15" x14ac:dyDescent="0.25">
      <c r="A35" s="24"/>
      <c r="B35" s="65"/>
      <c r="C35" s="65"/>
      <c r="D35" s="66"/>
      <c r="E35" s="67"/>
      <c r="F35" s="68"/>
      <c r="G35" s="68"/>
      <c r="H35" s="68"/>
      <c r="I35" s="26"/>
      <c r="J35" s="26"/>
      <c r="K35" s="26"/>
      <c r="L35" s="26"/>
      <c r="M35" s="26"/>
    </row>
    <row r="36" spans="1:13" ht="15" x14ac:dyDescent="0.25">
      <c r="A36" s="24"/>
      <c r="B36" s="65"/>
      <c r="C36" s="65"/>
      <c r="D36" s="66"/>
      <c r="E36" s="67"/>
      <c r="F36" s="68"/>
      <c r="G36" s="68"/>
      <c r="H36" s="68"/>
      <c r="I36" s="26"/>
      <c r="J36" s="26"/>
      <c r="K36" s="26"/>
      <c r="L36" s="26"/>
      <c r="M36" s="26"/>
    </row>
    <row r="37" spans="1:13" ht="15" x14ac:dyDescent="0.25">
      <c r="A37" s="24"/>
      <c r="B37" s="65"/>
      <c r="C37" s="65"/>
      <c r="D37" s="66"/>
      <c r="E37" s="67"/>
      <c r="F37" s="68"/>
      <c r="G37" s="68"/>
      <c r="H37" s="68"/>
    </row>
    <row r="38" spans="1:13" ht="15" x14ac:dyDescent="0.25">
      <c r="A38" s="24"/>
      <c r="B38" s="65"/>
      <c r="C38" s="65"/>
      <c r="D38" s="66"/>
      <c r="E38" s="67"/>
      <c r="F38" s="68"/>
      <c r="G38" s="68"/>
      <c r="H38" s="68"/>
    </row>
    <row r="39" spans="1:13" ht="15" x14ac:dyDescent="0.25">
      <c r="A39" s="24"/>
      <c r="B39" s="65"/>
      <c r="C39" s="65"/>
      <c r="D39" s="66"/>
      <c r="E39" s="67"/>
      <c r="F39" s="68"/>
      <c r="G39" s="68"/>
      <c r="H39" s="68"/>
    </row>
    <row r="40" spans="1:13" ht="15" x14ac:dyDescent="0.25">
      <c r="A40" s="27"/>
      <c r="B40" s="65"/>
      <c r="C40" s="65"/>
      <c r="D40" s="66"/>
      <c r="E40" s="67"/>
      <c r="F40" s="68"/>
      <c r="G40" s="68"/>
      <c r="H40" s="68"/>
    </row>
    <row r="41" spans="1:13" ht="15" x14ac:dyDescent="0.25">
      <c r="A41" s="25"/>
      <c r="B41" s="72">
        <f>SUM(B18:B40)</f>
        <v>10644.999999999998</v>
      </c>
      <c r="C41" s="26"/>
      <c r="D41" s="26"/>
    </row>
    <row r="42" spans="1:13" x14ac:dyDescent="0.2">
      <c r="A42" s="25"/>
      <c r="B42" s="26"/>
      <c r="C42" s="26"/>
      <c r="D42" s="26"/>
    </row>
    <row r="43" spans="1:13" x14ac:dyDescent="0.2">
      <c r="A43" s="25"/>
      <c r="B43" s="26"/>
      <c r="C43" s="26"/>
      <c r="D43" s="26"/>
    </row>
    <row r="45" spans="1:13" ht="1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3" ht="1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3" ht="1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</row>
    <row r="48" spans="1:13" ht="1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50" spans="1:4" ht="23.25" x14ac:dyDescent="0.35">
      <c r="A50" s="49" t="s">
        <v>27</v>
      </c>
    </row>
    <row r="51" spans="1:4" x14ac:dyDescent="0.2">
      <c r="B51" s="26"/>
      <c r="C51" s="26"/>
      <c r="D51" s="26"/>
    </row>
    <row r="52" spans="1:4" ht="15.75" x14ac:dyDescent="0.25">
      <c r="A52" s="76" t="s">
        <v>36</v>
      </c>
      <c r="B52" s="77"/>
      <c r="C52" s="78"/>
    </row>
    <row r="53" spans="1:4" ht="15.75" x14ac:dyDescent="0.25">
      <c r="A53" s="78" t="s">
        <v>35</v>
      </c>
      <c r="B53" s="78"/>
      <c r="C53" s="78"/>
    </row>
    <row r="54" spans="1:4" ht="15.75" x14ac:dyDescent="0.25">
      <c r="A54" s="69" t="s">
        <v>17</v>
      </c>
      <c r="B54" s="79">
        <v>0.1</v>
      </c>
      <c r="C54" s="78"/>
    </row>
    <row r="55" spans="1:4" ht="15.75" x14ac:dyDescent="0.25">
      <c r="A55" s="75" t="s">
        <v>18</v>
      </c>
      <c r="B55" s="80">
        <v>10000</v>
      </c>
      <c r="C55" s="78"/>
    </row>
    <row r="56" spans="1:4" ht="15.75" x14ac:dyDescent="0.25">
      <c r="A56" s="75" t="s">
        <v>19</v>
      </c>
      <c r="B56" s="80">
        <v>8000</v>
      </c>
      <c r="C56" s="78"/>
    </row>
    <row r="57" spans="1:4" ht="15.75" x14ac:dyDescent="0.25">
      <c r="A57" s="78"/>
      <c r="B57" s="78"/>
      <c r="C57" s="78"/>
    </row>
    <row r="58" spans="1:4" ht="15.75" x14ac:dyDescent="0.25">
      <c r="A58" s="81" t="s">
        <v>28</v>
      </c>
      <c r="B58" s="78"/>
      <c r="C58" s="78"/>
    </row>
    <row r="59" spans="1:4" ht="15.75" x14ac:dyDescent="0.25">
      <c r="A59" s="81" t="s">
        <v>31</v>
      </c>
      <c r="B59" s="78"/>
      <c r="C59" s="78"/>
    </row>
    <row r="60" spans="1:4" ht="15.75" x14ac:dyDescent="0.25">
      <c r="A60" s="81"/>
      <c r="B60" s="78"/>
      <c r="C60" s="78"/>
    </row>
    <row r="61" spans="1:4" ht="15.75" x14ac:dyDescent="0.25">
      <c r="A61" s="78"/>
      <c r="B61" s="78"/>
      <c r="C61" s="78"/>
    </row>
    <row r="62" spans="1:4" ht="15.75" x14ac:dyDescent="0.25">
      <c r="A62" s="81" t="s">
        <v>29</v>
      </c>
      <c r="B62" s="78"/>
      <c r="C62" s="78"/>
    </row>
    <row r="63" spans="1:4" ht="15.75" x14ac:dyDescent="0.25">
      <c r="A63" s="78" t="s">
        <v>30</v>
      </c>
      <c r="B63" s="78"/>
      <c r="C63" s="78"/>
    </row>
    <row r="64" spans="1:4" ht="15.75" x14ac:dyDescent="0.25">
      <c r="A64" s="78"/>
      <c r="B64" s="78"/>
      <c r="C64" s="78"/>
    </row>
    <row r="65" spans="1:4" ht="15.75" x14ac:dyDescent="0.25">
      <c r="A65" s="69" t="s">
        <v>17</v>
      </c>
      <c r="B65" s="82">
        <v>0.5</v>
      </c>
      <c r="C65" s="78"/>
    </row>
    <row r="66" spans="1:4" ht="15.75" x14ac:dyDescent="0.25">
      <c r="A66" s="75" t="s">
        <v>18</v>
      </c>
      <c r="B66" s="80">
        <v>6514.4478862876513</v>
      </c>
      <c r="C66" s="78"/>
    </row>
    <row r="67" spans="1:4" ht="15.75" x14ac:dyDescent="0.25">
      <c r="A67" s="75" t="s">
        <v>19</v>
      </c>
      <c r="B67" s="80">
        <v>10351.486421612401</v>
      </c>
      <c r="C67" s="78"/>
    </row>
    <row r="68" spans="1:4" ht="15.75" x14ac:dyDescent="0.25">
      <c r="A68" s="70" t="s">
        <v>20</v>
      </c>
      <c r="B68" s="83">
        <v>2.5405313806900286E-6</v>
      </c>
      <c r="C68" s="78"/>
    </row>
    <row r="69" spans="1:4" ht="15.75" x14ac:dyDescent="0.25">
      <c r="A69" s="78"/>
      <c r="B69" s="78"/>
      <c r="C69" s="78"/>
    </row>
    <row r="70" spans="1:4" ht="15.75" x14ac:dyDescent="0.25">
      <c r="A70" s="81" t="s">
        <v>31</v>
      </c>
      <c r="B70" s="78"/>
      <c r="C70" s="78"/>
    </row>
    <row r="71" spans="1:4" ht="15.75" x14ac:dyDescent="0.25">
      <c r="A71" s="81" t="s">
        <v>32</v>
      </c>
      <c r="B71" s="78"/>
      <c r="C71" s="78"/>
    </row>
    <row r="72" spans="1:4" ht="15.75" x14ac:dyDescent="0.25">
      <c r="A72" s="78"/>
      <c r="B72" s="78"/>
      <c r="C72" s="78"/>
    </row>
    <row r="73" spans="1:4" ht="15.75" x14ac:dyDescent="0.25">
      <c r="A73" s="81" t="s">
        <v>33</v>
      </c>
      <c r="B73" s="78"/>
      <c r="C73" s="78"/>
    </row>
    <row r="74" spans="1:4" ht="15.75" x14ac:dyDescent="0.25">
      <c r="A74" s="81" t="s">
        <v>34</v>
      </c>
      <c r="B74" s="78"/>
      <c r="C74" s="78"/>
    </row>
    <row r="75" spans="1:4" ht="15.75" x14ac:dyDescent="0.25">
      <c r="A75" s="78"/>
      <c r="B75" s="78"/>
      <c r="C75" s="78"/>
    </row>
    <row r="76" spans="1:4" ht="15.75" x14ac:dyDescent="0.25">
      <c r="A76" s="81" t="s">
        <v>49</v>
      </c>
      <c r="B76" s="78"/>
      <c r="C76" s="78"/>
    </row>
    <row r="79" spans="1:4" x14ac:dyDescent="0.2">
      <c r="B79" s="26"/>
      <c r="C79" s="26"/>
      <c r="D79" s="26"/>
    </row>
    <row r="80" spans="1:4" x14ac:dyDescent="0.2">
      <c r="B80" s="26"/>
      <c r="C80" s="26"/>
      <c r="D80" s="26"/>
    </row>
    <row r="81" spans="2:4" x14ac:dyDescent="0.2">
      <c r="B81" s="26"/>
      <c r="C81" s="26"/>
      <c r="D81" s="26"/>
    </row>
    <row r="82" spans="2:4" x14ac:dyDescent="0.2">
      <c r="B82" s="26"/>
      <c r="C82" s="26"/>
      <c r="D82" s="26"/>
    </row>
    <row r="83" spans="2:4" x14ac:dyDescent="0.2">
      <c r="B83" s="26"/>
      <c r="C83" s="26"/>
      <c r="D83" s="26"/>
    </row>
    <row r="84" spans="2:4" x14ac:dyDescent="0.2">
      <c r="B84" s="26"/>
      <c r="C84" s="26"/>
      <c r="D84" s="26"/>
    </row>
    <row r="85" spans="2:4" x14ac:dyDescent="0.2">
      <c r="B85" s="26"/>
      <c r="C85" s="26"/>
      <c r="D85" s="26"/>
    </row>
    <row r="86" spans="2:4" x14ac:dyDescent="0.2">
      <c r="B86" s="26"/>
      <c r="C86" s="26"/>
      <c r="D86" s="26"/>
    </row>
    <row r="87" spans="2:4" x14ac:dyDescent="0.2">
      <c r="B87" s="26"/>
      <c r="C87" s="26"/>
      <c r="D87" s="26"/>
    </row>
    <row r="88" spans="2:4" x14ac:dyDescent="0.2">
      <c r="B88" s="26"/>
      <c r="C88" s="26"/>
      <c r="D88" s="26"/>
    </row>
    <row r="89" spans="2:4" x14ac:dyDescent="0.2">
      <c r="B89" s="26"/>
      <c r="C89" s="26"/>
      <c r="D89" s="26"/>
    </row>
    <row r="90" spans="2:4" x14ac:dyDescent="0.2">
      <c r="B90" s="26"/>
      <c r="C90" s="26"/>
      <c r="D90" s="26"/>
    </row>
    <row r="91" spans="2:4" x14ac:dyDescent="0.2">
      <c r="B91" s="26"/>
      <c r="C91" s="26"/>
      <c r="D91" s="26"/>
    </row>
    <row r="92" spans="2:4" x14ac:dyDescent="0.2">
      <c r="B92" s="26"/>
      <c r="C92" s="26"/>
      <c r="D92" s="26"/>
    </row>
    <row r="93" spans="2:4" x14ac:dyDescent="0.2">
      <c r="B93" s="26"/>
      <c r="C93" s="26"/>
      <c r="D93" s="26"/>
    </row>
    <row r="94" spans="2:4" x14ac:dyDescent="0.2">
      <c r="B94" s="26"/>
      <c r="C94" s="26"/>
      <c r="D94" s="26"/>
    </row>
    <row r="95" spans="2:4" x14ac:dyDescent="0.2">
      <c r="B95" s="26"/>
      <c r="C95" s="26"/>
      <c r="D95" s="26"/>
    </row>
    <row r="96" spans="2:4" x14ac:dyDescent="0.2">
      <c r="B96" s="25"/>
      <c r="C96" s="26"/>
      <c r="D96" s="26"/>
    </row>
    <row r="97" spans="2:4" x14ac:dyDescent="0.2">
      <c r="B97" s="26"/>
      <c r="C97" s="26"/>
      <c r="D97" s="26"/>
    </row>
    <row r="98" spans="2:4" x14ac:dyDescent="0.2">
      <c r="B98" s="26"/>
      <c r="C98" s="26"/>
      <c r="D98" s="26"/>
    </row>
    <row r="99" spans="2:4" x14ac:dyDescent="0.2">
      <c r="B99" s="26"/>
      <c r="C99" s="26"/>
      <c r="D99" s="26"/>
    </row>
    <row r="100" spans="2:4" x14ac:dyDescent="0.2">
      <c r="B100" s="25"/>
      <c r="C100" s="28"/>
      <c r="D100" s="29"/>
    </row>
    <row r="101" spans="2:4" x14ac:dyDescent="0.2">
      <c r="B101" s="26"/>
      <c r="C101" s="26"/>
      <c r="D101" s="26"/>
    </row>
    <row r="102" spans="2:4" x14ac:dyDescent="0.2">
      <c r="B102" s="26"/>
      <c r="C102" s="26"/>
      <c r="D102" s="26"/>
    </row>
    <row r="103" spans="2:4" x14ac:dyDescent="0.2">
      <c r="B103" s="26"/>
      <c r="C103" s="26"/>
      <c r="D103" s="26"/>
    </row>
    <row r="104" spans="2:4" x14ac:dyDescent="0.2">
      <c r="B104" s="26"/>
      <c r="C104" s="26"/>
      <c r="D104" s="26"/>
    </row>
    <row r="105" spans="2:4" x14ac:dyDescent="0.2">
      <c r="B105" s="26"/>
      <c r="C105" s="26"/>
      <c r="D105" s="26"/>
    </row>
    <row r="106" spans="2:4" x14ac:dyDescent="0.2">
      <c r="B106" s="26"/>
      <c r="C106" s="26"/>
      <c r="D106" s="26"/>
    </row>
    <row r="107" spans="2:4" x14ac:dyDescent="0.2">
      <c r="B107" s="26"/>
      <c r="C107" s="26"/>
      <c r="D107" s="26"/>
    </row>
    <row r="108" spans="2:4" x14ac:dyDescent="0.2">
      <c r="B108" s="26"/>
      <c r="C108" s="26"/>
      <c r="D108" s="26"/>
    </row>
    <row r="109" spans="2:4" x14ac:dyDescent="0.2">
      <c r="B109" s="26"/>
      <c r="C109" s="26"/>
      <c r="D109" s="26"/>
    </row>
    <row r="110" spans="2:4" x14ac:dyDescent="0.2">
      <c r="B110" s="26"/>
      <c r="C110" s="26"/>
      <c r="D110" s="26"/>
    </row>
    <row r="111" spans="2:4" x14ac:dyDescent="0.2">
      <c r="B111" s="26"/>
      <c r="C111" s="26"/>
      <c r="D111" s="26"/>
    </row>
    <row r="112" spans="2:4" x14ac:dyDescent="0.2">
      <c r="B112" s="26"/>
      <c r="C112" s="26"/>
      <c r="D112" s="26"/>
    </row>
    <row r="113" spans="1:12" x14ac:dyDescent="0.2">
      <c r="B113" s="26"/>
      <c r="C113" s="26"/>
      <c r="D113" s="26"/>
    </row>
    <row r="114" spans="1:12" x14ac:dyDescent="0.2">
      <c r="B114" s="25"/>
      <c r="C114" s="26"/>
      <c r="D114" s="26"/>
      <c r="E114" s="26"/>
    </row>
    <row r="115" spans="1:12" x14ac:dyDescent="0.2">
      <c r="B115" s="26"/>
      <c r="C115" s="26"/>
      <c r="D115" s="26"/>
      <c r="E115" s="26"/>
    </row>
    <row r="116" spans="1:12" x14ac:dyDescent="0.2">
      <c r="B116" s="26"/>
      <c r="C116" s="26"/>
      <c r="D116" s="26"/>
    </row>
    <row r="117" spans="1:12" x14ac:dyDescent="0.2">
      <c r="B117" s="26"/>
      <c r="C117" s="26"/>
      <c r="D117" s="26"/>
      <c r="J117" s="30" t="s">
        <v>10</v>
      </c>
      <c r="K117" s="31"/>
      <c r="L117" s="32"/>
    </row>
    <row r="118" spans="1:12" x14ac:dyDescent="0.2">
      <c r="B118" s="26"/>
      <c r="C118" s="26"/>
      <c r="D118" s="26"/>
      <c r="J118" s="33" t="s">
        <v>11</v>
      </c>
      <c r="K118" s="34" t="s">
        <v>12</v>
      </c>
      <c r="L118" s="35"/>
    </row>
    <row r="119" spans="1:12" x14ac:dyDescent="0.2">
      <c r="B119" s="26"/>
      <c r="C119" s="26"/>
      <c r="D119" s="26"/>
      <c r="J119" s="36">
        <v>0</v>
      </c>
      <c r="K119" s="37">
        <f t="shared" ref="K119:K126" si="5">a*J119+b*J119^2</f>
        <v>0</v>
      </c>
      <c r="L119" s="35"/>
    </row>
    <row r="120" spans="1:12" x14ac:dyDescent="0.2">
      <c r="B120" s="26"/>
      <c r="C120" s="26"/>
      <c r="D120" s="26"/>
      <c r="J120" s="38">
        <f>J119+$J$128/9</f>
        <v>1744.4444444444443</v>
      </c>
      <c r="K120" s="37">
        <f t="shared" si="5"/>
        <v>25.422226553998335</v>
      </c>
      <c r="L120" s="35"/>
    </row>
    <row r="121" spans="1:12" x14ac:dyDescent="0.2">
      <c r="B121" s="26"/>
      <c r="C121" s="26"/>
      <c r="D121" s="26"/>
      <c r="J121" s="38">
        <f t="shared" ref="J121:J127" si="6">J120+$J$128/9</f>
        <v>3488.8888888888887</v>
      </c>
      <c r="K121" s="37">
        <f t="shared" si="5"/>
        <v>41.910939993860552</v>
      </c>
      <c r="L121" s="35"/>
    </row>
    <row r="122" spans="1:12" x14ac:dyDescent="0.2">
      <c r="B122" s="26"/>
      <c r="C122" s="26"/>
      <c r="D122" s="26"/>
      <c r="J122" s="38">
        <f t="shared" si="6"/>
        <v>5233.333333333333</v>
      </c>
      <c r="K122" s="37">
        <f t="shared" si="5"/>
        <v>49.466140319586643</v>
      </c>
      <c r="L122" s="35"/>
    </row>
    <row r="123" spans="1:12" x14ac:dyDescent="0.2">
      <c r="A123" s="1" t="s">
        <v>14</v>
      </c>
      <c r="B123" s="26"/>
      <c r="C123" s="26"/>
      <c r="D123" s="26"/>
      <c r="J123" s="38">
        <f t="shared" si="6"/>
        <v>6977.7777777777774</v>
      </c>
      <c r="K123" s="37">
        <f t="shared" si="5"/>
        <v>48.0878275311766</v>
      </c>
      <c r="L123" s="35"/>
    </row>
    <row r="124" spans="1:12" x14ac:dyDescent="0.2">
      <c r="B124" s="26"/>
      <c r="C124" s="26"/>
      <c r="D124" s="26"/>
      <c r="J124" s="38">
        <f t="shared" si="6"/>
        <v>8722.2222222222226</v>
      </c>
      <c r="K124" s="37">
        <f t="shared" si="5"/>
        <v>37.776001628630453</v>
      </c>
      <c r="L124" s="32"/>
    </row>
    <row r="125" spans="1:12" x14ac:dyDescent="0.2">
      <c r="A125" s="39" t="str">
        <f t="shared" ref="A125:B144" si="7">A15</f>
        <v>Time</v>
      </c>
      <c r="B125" s="39" t="str">
        <f t="shared" si="7"/>
        <v>Observed</v>
      </c>
      <c r="C125" s="39" t="str">
        <f t="shared" ref="C125:C144" si="8">E15</f>
        <v>Predicted</v>
      </c>
      <c r="D125" s="39" t="str">
        <f t="shared" ref="D125:D144" si="9">F15</f>
        <v>Predicted</v>
      </c>
      <c r="E125" s="39" t="str">
        <f t="shared" ref="E125:E144" si="10">D15</f>
        <v>Observed</v>
      </c>
      <c r="F125" s="39" t="str">
        <f t="shared" ref="F125:F144" si="11">H15</f>
        <v>SSQ</v>
      </c>
      <c r="H125" s="1" t="s">
        <v>3</v>
      </c>
      <c r="J125" s="38">
        <f t="shared" si="6"/>
        <v>10466.666666666668</v>
      </c>
      <c r="K125" s="37">
        <f t="shared" si="5"/>
        <v>18.530662611948145</v>
      </c>
      <c r="L125" s="35"/>
    </row>
    <row r="126" spans="1:12" x14ac:dyDescent="0.2">
      <c r="A126" s="39">
        <f t="shared" si="7"/>
        <v>0</v>
      </c>
      <c r="B126" s="39" t="str">
        <f t="shared" si="7"/>
        <v>Yield (Yy)</v>
      </c>
      <c r="C126" s="39" t="str">
        <f t="shared" si="8"/>
        <v>Biomass (By)</v>
      </c>
      <c r="D126" s="39" t="str">
        <f t="shared" si="9"/>
        <v>CPUE</v>
      </c>
      <c r="E126" s="39" t="str">
        <f t="shared" si="10"/>
        <v>CPUE</v>
      </c>
      <c r="F126" s="39" t="str">
        <f t="shared" si="11"/>
        <v>(res.2)</v>
      </c>
      <c r="H126" s="1" t="s">
        <v>23</v>
      </c>
      <c r="J126" s="38">
        <f t="shared" si="6"/>
        <v>12211.111111111113</v>
      </c>
      <c r="K126" s="37">
        <f t="shared" si="5"/>
        <v>-9.6481895188702822</v>
      </c>
      <c r="L126" s="35"/>
    </row>
    <row r="127" spans="1:12" x14ac:dyDescent="0.2">
      <c r="A127" s="39">
        <f t="shared" si="7"/>
        <v>0</v>
      </c>
      <c r="B127" s="39">
        <f t="shared" si="7"/>
        <v>0</v>
      </c>
      <c r="C127" s="39" t="str">
        <f t="shared" si="8"/>
        <v>(tons)</v>
      </c>
      <c r="D127" s="39">
        <f t="shared" si="9"/>
        <v>0</v>
      </c>
      <c r="E127" s="39">
        <f t="shared" si="10"/>
        <v>0</v>
      </c>
      <c r="F127" s="39">
        <f t="shared" si="11"/>
        <v>0</v>
      </c>
      <c r="J127" s="38">
        <f t="shared" si="6"/>
        <v>13955.555555555558</v>
      </c>
      <c r="K127" s="37">
        <f>a*J127+b*J127^2</f>
        <v>-46.760554763824842</v>
      </c>
      <c r="L127" s="35"/>
    </row>
    <row r="128" spans="1:12" x14ac:dyDescent="0.2">
      <c r="A128" s="1">
        <f t="shared" si="7"/>
        <v>1972</v>
      </c>
      <c r="B128" s="1">
        <f t="shared" si="7"/>
        <v>382</v>
      </c>
      <c r="C128" s="1">
        <f t="shared" si="8"/>
        <v>20000</v>
      </c>
      <c r="D128" s="1">
        <f t="shared" si="9"/>
        <v>1.7133811974496663E-2</v>
      </c>
      <c r="E128" s="1">
        <f t="shared" si="10"/>
        <v>2.2080924855491329E-2</v>
      </c>
      <c r="F128" s="1">
        <f t="shared" si="11"/>
        <v>6.434354142686928E-2</v>
      </c>
      <c r="H128" s="26">
        <f t="shared" ref="H128:H144" si="12">B128/E128</f>
        <v>17300</v>
      </c>
      <c r="J128" s="38">
        <f>MIN(H128:H150)</f>
        <v>15700</v>
      </c>
      <c r="K128" s="40">
        <f>a*J128+b*J128^2</f>
        <v>-92.806433122915394</v>
      </c>
      <c r="L128" s="35"/>
    </row>
    <row r="129" spans="1:12" x14ac:dyDescent="0.2">
      <c r="A129" s="1">
        <f t="shared" si="7"/>
        <v>1973</v>
      </c>
      <c r="B129" s="1">
        <f t="shared" si="7"/>
        <v>431.3</v>
      </c>
      <c r="C129" s="1">
        <f t="shared" si="8"/>
        <v>19618</v>
      </c>
      <c r="D129" s="1">
        <f t="shared" si="9"/>
        <v>1.6806556165783776E-2</v>
      </c>
      <c r="E129" s="1">
        <f t="shared" si="10"/>
        <v>2.0538095238095237E-2</v>
      </c>
      <c r="F129" s="1">
        <f t="shared" si="11"/>
        <v>4.0205225635544455E-2</v>
      </c>
      <c r="H129" s="26">
        <f t="shared" si="12"/>
        <v>21000</v>
      </c>
      <c r="J129" s="38">
        <f>(J150-J128)/22+J128</f>
        <v>19563.636363636364</v>
      </c>
      <c r="K129" s="40">
        <f t="shared" ref="K129:K144" si="13">a*J129+b*J129^2</f>
        <v>-226.59441676567042</v>
      </c>
      <c r="L129" s="35"/>
    </row>
    <row r="130" spans="1:12" x14ac:dyDescent="0.2">
      <c r="A130" s="1">
        <f t="shared" si="7"/>
        <v>1974</v>
      </c>
      <c r="B130" s="1">
        <f t="shared" si="7"/>
        <v>656</v>
      </c>
      <c r="C130" s="1">
        <f t="shared" si="8"/>
        <v>19190.447038000002</v>
      </c>
      <c r="D130" s="1">
        <f t="shared" si="9"/>
        <v>1.6440275562781419E-2</v>
      </c>
      <c r="E130" s="1">
        <f t="shared" si="10"/>
        <v>2.8771929824561403E-2</v>
      </c>
      <c r="F130" s="1">
        <f t="shared" si="11"/>
        <v>0.31322614547017347</v>
      </c>
      <c r="H130" s="26">
        <f t="shared" si="12"/>
        <v>22800</v>
      </c>
      <c r="J130" s="38">
        <f>(J129-J128)+J129</f>
        <v>23427.272727272728</v>
      </c>
      <c r="K130" s="40">
        <f t="shared" si="13"/>
        <v>-404.20523676827554</v>
      </c>
      <c r="L130" s="35"/>
    </row>
    <row r="131" spans="1:12" x14ac:dyDescent="0.2">
      <c r="A131" s="1">
        <f t="shared" si="7"/>
        <v>1975</v>
      </c>
      <c r="B131" s="1">
        <f t="shared" si="7"/>
        <v>432</v>
      </c>
      <c r="C131" s="1">
        <f t="shared" si="8"/>
        <v>18542.21487962086</v>
      </c>
      <c r="D131" s="1">
        <f t="shared" si="9"/>
        <v>1.5884941166906905E-2</v>
      </c>
      <c r="E131" s="1">
        <f t="shared" si="10"/>
        <v>2.7515923566878982E-2</v>
      </c>
      <c r="F131" s="1">
        <f t="shared" si="11"/>
        <v>0.30183301112068267</v>
      </c>
      <c r="H131" s="26">
        <f t="shared" si="12"/>
        <v>15700</v>
      </c>
      <c r="J131" s="38">
        <f t="shared" ref="J131:J146" si="14">(J130-J129)+J130</f>
        <v>27290.909090909092</v>
      </c>
      <c r="K131" s="40">
        <f t="shared" si="13"/>
        <v>-625.63889313073105</v>
      </c>
      <c r="L131" s="35"/>
    </row>
    <row r="132" spans="1:12" x14ac:dyDescent="0.2">
      <c r="A132" s="1">
        <f t="shared" si="7"/>
        <v>1976</v>
      </c>
      <c r="B132" s="1">
        <f t="shared" si="7"/>
        <v>1054</v>
      </c>
      <c r="C132" s="1">
        <f t="shared" si="8"/>
        <v>18123.730162096053</v>
      </c>
      <c r="D132" s="1">
        <f t="shared" si="9"/>
        <v>1.5526429243693384E-2</v>
      </c>
      <c r="E132" s="1">
        <f t="shared" si="10"/>
        <v>1.4638888888888889E-2</v>
      </c>
      <c r="F132" s="1">
        <f t="shared" si="11"/>
        <v>3.4647437888219884E-3</v>
      </c>
      <c r="H132" s="26">
        <f t="shared" si="12"/>
        <v>72000</v>
      </c>
      <c r="J132" s="38">
        <f t="shared" si="14"/>
        <v>31154.545454545456</v>
      </c>
      <c r="K132" s="40">
        <f t="shared" si="13"/>
        <v>-890.89538585303694</v>
      </c>
      <c r="L132" s="35"/>
    </row>
    <row r="133" spans="1:12" x14ac:dyDescent="0.2">
      <c r="A133" s="1">
        <f t="shared" si="7"/>
        <v>1977</v>
      </c>
      <c r="B133" s="1">
        <f t="shared" si="7"/>
        <v>820</v>
      </c>
      <c r="C133" s="1">
        <f t="shared" si="8"/>
        <v>17086.732666222779</v>
      </c>
      <c r="D133" s="1">
        <f t="shared" si="9"/>
        <v>1.4638043238077556E-2</v>
      </c>
      <c r="E133" s="1">
        <f t="shared" si="10"/>
        <v>8.5505735140771633E-3</v>
      </c>
      <c r="F133" s="1">
        <f t="shared" si="11"/>
        <v>0.28904115957302484</v>
      </c>
      <c r="H133" s="26">
        <f t="shared" si="12"/>
        <v>95900</v>
      </c>
      <c r="J133" s="38">
        <f t="shared" si="14"/>
        <v>35018.181818181823</v>
      </c>
      <c r="K133" s="40">
        <f t="shared" si="13"/>
        <v>-1199.9747149351933</v>
      </c>
      <c r="L133" s="35"/>
    </row>
    <row r="134" spans="1:12" x14ac:dyDescent="0.2">
      <c r="A134" s="1">
        <f t="shared" si="7"/>
        <v>1978</v>
      </c>
      <c r="B134" s="1">
        <f t="shared" si="7"/>
        <v>745</v>
      </c>
      <c r="C134" s="1">
        <f t="shared" si="8"/>
        <v>16291.621776281525</v>
      </c>
      <c r="D134" s="1">
        <f t="shared" si="9"/>
        <v>1.3956879213721149E-2</v>
      </c>
      <c r="E134" s="1">
        <f t="shared" si="10"/>
        <v>7.398212512413108E-3</v>
      </c>
      <c r="F134" s="1">
        <f t="shared" si="11"/>
        <v>0.40288737981266509</v>
      </c>
      <c r="H134" s="26">
        <f t="shared" si="12"/>
        <v>100700</v>
      </c>
      <c r="J134" s="38">
        <f t="shared" si="14"/>
        <v>38881.818181818191</v>
      </c>
      <c r="K134" s="40">
        <f t="shared" si="13"/>
        <v>-1552.8768803772</v>
      </c>
      <c r="L134" s="35"/>
    </row>
    <row r="135" spans="1:12" x14ac:dyDescent="0.2">
      <c r="A135" s="1">
        <f t="shared" si="7"/>
        <v>1979</v>
      </c>
      <c r="B135" s="1">
        <f t="shared" si="7"/>
        <v>531.70000000000005</v>
      </c>
      <c r="C135" s="1">
        <f t="shared" si="8"/>
        <v>15576.829523993634</v>
      </c>
      <c r="D135" s="1">
        <f t="shared" si="9"/>
        <v>1.3344523411144763E-2</v>
      </c>
      <c r="E135" s="1">
        <f t="shared" si="10"/>
        <v>7.4467787114845946E-3</v>
      </c>
      <c r="F135" s="1">
        <f t="shared" si="11"/>
        <v>0.34026749346171159</v>
      </c>
      <c r="H135" s="26">
        <f t="shared" si="12"/>
        <v>71400</v>
      </c>
      <c r="J135" s="38">
        <f t="shared" si="14"/>
        <v>42745.454545454559</v>
      </c>
      <c r="K135" s="40">
        <f t="shared" si="13"/>
        <v>-1949.6018821790572</v>
      </c>
      <c r="L135" s="35"/>
    </row>
    <row r="136" spans="1:12" x14ac:dyDescent="0.2">
      <c r="A136" s="1">
        <f t="shared" si="7"/>
        <v>1980</v>
      </c>
      <c r="B136" s="1">
        <f t="shared" si="7"/>
        <v>764.1</v>
      </c>
      <c r="C136" s="1">
        <f t="shared" si="8"/>
        <v>15079.57901022379</v>
      </c>
      <c r="D136" s="1">
        <f t="shared" si="9"/>
        <v>1.2918533570787044E-2</v>
      </c>
      <c r="E136" s="1">
        <f t="shared" si="10"/>
        <v>1.1421524663677131E-2</v>
      </c>
      <c r="F136" s="1">
        <f t="shared" si="11"/>
        <v>1.5169195432231919E-2</v>
      </c>
      <c r="H136" s="26">
        <f t="shared" si="12"/>
        <v>66900</v>
      </c>
      <c r="J136" s="38">
        <f t="shared" si="14"/>
        <v>46609.090909090926</v>
      </c>
      <c r="K136" s="40">
        <f t="shared" si="13"/>
        <v>-2390.1497203407644</v>
      </c>
      <c r="L136" s="35"/>
    </row>
    <row r="137" spans="1:12" x14ac:dyDescent="0.2">
      <c r="A137" s="1">
        <f t="shared" si="7"/>
        <v>1981</v>
      </c>
      <c r="B137" s="1">
        <f t="shared" si="7"/>
        <v>856.1</v>
      </c>
      <c r="C137" s="1">
        <f t="shared" si="8"/>
        <v>14352.577948763237</v>
      </c>
      <c r="D137" s="1">
        <f t="shared" si="9"/>
        <v>1.2295718596170815E-2</v>
      </c>
      <c r="E137" s="1">
        <f t="shared" si="10"/>
        <v>8.9737945492662473E-3</v>
      </c>
      <c r="F137" s="1">
        <f t="shared" si="11"/>
        <v>9.9188782638333139E-2</v>
      </c>
      <c r="H137" s="26">
        <f t="shared" si="12"/>
        <v>95400</v>
      </c>
      <c r="J137" s="38">
        <f t="shared" si="14"/>
        <v>50472.727272727294</v>
      </c>
      <c r="K137" s="40">
        <f t="shared" si="13"/>
        <v>-2874.5203948623221</v>
      </c>
      <c r="L137" s="35"/>
    </row>
    <row r="138" spans="1:12" x14ac:dyDescent="0.2">
      <c r="A138" s="1">
        <f t="shared" si="7"/>
        <v>1982</v>
      </c>
      <c r="B138" s="1">
        <f t="shared" si="7"/>
        <v>607</v>
      </c>
      <c r="C138" s="1">
        <f t="shared" si="8"/>
        <v>13537.005481363207</v>
      </c>
      <c r="D138" s="1">
        <f t="shared" si="9"/>
        <v>1.1597025330770392E-2</v>
      </c>
      <c r="E138" s="1">
        <f t="shared" si="10"/>
        <v>7.0994152046783623E-3</v>
      </c>
      <c r="F138" s="1">
        <f t="shared" si="11"/>
        <v>0.24082203085498427</v>
      </c>
      <c r="H138" s="26">
        <f t="shared" si="12"/>
        <v>85500</v>
      </c>
      <c r="J138" s="38">
        <f t="shared" si="14"/>
        <v>54336.363636363661</v>
      </c>
      <c r="K138" s="40">
        <f t="shared" si="13"/>
        <v>-3402.7139057437298</v>
      </c>
      <c r="L138" s="35"/>
    </row>
    <row r="139" spans="1:12" x14ac:dyDescent="0.2">
      <c r="A139" s="1">
        <f t="shared" si="7"/>
        <v>1983</v>
      </c>
      <c r="B139" s="1">
        <f t="shared" si="7"/>
        <v>632.1</v>
      </c>
      <c r="C139" s="1">
        <f t="shared" si="8"/>
        <v>12973.75027747561</v>
      </c>
      <c r="D139" s="1">
        <f t="shared" si="9"/>
        <v>1.1114489892917049E-2</v>
      </c>
      <c r="E139" s="1">
        <f t="shared" si="10"/>
        <v>8.8529411764705877E-3</v>
      </c>
      <c r="F139" s="1">
        <f t="shared" si="11"/>
        <v>5.1756210258300558E-2</v>
      </c>
      <c r="H139" s="26">
        <f t="shared" si="12"/>
        <v>71400</v>
      </c>
      <c r="J139" s="38">
        <f t="shared" si="14"/>
        <v>58200.000000000029</v>
      </c>
      <c r="K139" s="40">
        <f t="shared" si="13"/>
        <v>-3974.7302529849885</v>
      </c>
      <c r="L139" s="35"/>
    </row>
    <row r="140" spans="1:12" x14ac:dyDescent="0.2">
      <c r="A140" s="1">
        <f t="shared" si="7"/>
        <v>1984</v>
      </c>
      <c r="B140" s="1">
        <f t="shared" si="7"/>
        <v>592.79999999999995</v>
      </c>
      <c r="C140" s="1">
        <f t="shared" si="8"/>
        <v>12387.228682119217</v>
      </c>
      <c r="D140" s="1">
        <f t="shared" si="9"/>
        <v>1.0612022356226138E-2</v>
      </c>
      <c r="E140" s="1">
        <f t="shared" si="10"/>
        <v>8.9411764705882354E-3</v>
      </c>
      <c r="F140" s="1">
        <f t="shared" si="11"/>
        <v>2.9350667866752701E-2</v>
      </c>
      <c r="H140" s="26">
        <f t="shared" si="12"/>
        <v>66300</v>
      </c>
      <c r="J140" s="38">
        <f t="shared" si="14"/>
        <v>62063.636363636397</v>
      </c>
      <c r="K140" s="40">
        <f t="shared" si="13"/>
        <v>-4590.5694365860982</v>
      </c>
      <c r="L140" s="35"/>
    </row>
    <row r="141" spans="1:12" x14ac:dyDescent="0.2">
      <c r="A141" s="1">
        <f t="shared" si="7"/>
        <v>1985</v>
      </c>
      <c r="B141" s="1">
        <f t="shared" si="7"/>
        <v>533.9</v>
      </c>
      <c r="C141" s="1">
        <f t="shared" si="8"/>
        <v>11841.579251728852</v>
      </c>
      <c r="D141" s="1">
        <f t="shared" si="9"/>
        <v>1.014456961901115E-2</v>
      </c>
      <c r="E141" s="1">
        <f t="shared" si="10"/>
        <v>1.1864444444444443E-2</v>
      </c>
      <c r="F141" s="1">
        <f t="shared" si="11"/>
        <v>2.4525914169109826E-2</v>
      </c>
      <c r="H141" s="26">
        <f t="shared" si="12"/>
        <v>45000</v>
      </c>
      <c r="J141" s="38">
        <f t="shared" si="14"/>
        <v>65927.272727272764</v>
      </c>
      <c r="K141" s="40">
        <f t="shared" si="13"/>
        <v>-5250.231456547057</v>
      </c>
      <c r="L141" s="35"/>
    </row>
    <row r="142" spans="1:12" x14ac:dyDescent="0.2">
      <c r="A142" s="1">
        <f t="shared" si="7"/>
        <v>1986</v>
      </c>
      <c r="B142" s="1">
        <f t="shared" si="7"/>
        <v>505.4</v>
      </c>
      <c r="C142" s="1">
        <f t="shared" si="8"/>
        <v>11355.983544658653</v>
      </c>
      <c r="D142" s="1">
        <f t="shared" si="9"/>
        <v>9.7285643419829735E-3</v>
      </c>
      <c r="E142" s="1">
        <f t="shared" si="10"/>
        <v>1.2207729468599033E-2</v>
      </c>
      <c r="F142" s="1">
        <f t="shared" si="11"/>
        <v>5.1530352226745825E-2</v>
      </c>
      <c r="H142" s="26">
        <f t="shared" si="12"/>
        <v>41400</v>
      </c>
      <c r="J142" s="38">
        <f t="shared" si="14"/>
        <v>69790.909090909132</v>
      </c>
      <c r="K142" s="40">
        <f t="shared" si="13"/>
        <v>-5953.7163128678658</v>
      </c>
      <c r="L142" s="35"/>
    </row>
    <row r="143" spans="1:12" x14ac:dyDescent="0.2">
      <c r="A143" s="1">
        <f t="shared" si="7"/>
        <v>1987</v>
      </c>
      <c r="B143" s="1">
        <f t="shared" si="7"/>
        <v>507.8</v>
      </c>
      <c r="C143" s="1">
        <f t="shared" si="8"/>
        <v>10899.664198971961</v>
      </c>
      <c r="D143" s="1">
        <f t="shared" si="9"/>
        <v>9.3376398485169165E-3</v>
      </c>
      <c r="E143" s="1">
        <f t="shared" si="10"/>
        <v>1.4550143266475645E-2</v>
      </c>
      <c r="F143" s="1">
        <f t="shared" si="11"/>
        <v>0.19673421854302009</v>
      </c>
      <c r="H143" s="26">
        <f t="shared" si="12"/>
        <v>34900</v>
      </c>
      <c r="J143" s="38">
        <f t="shared" si="14"/>
        <v>73654.5454545455</v>
      </c>
      <c r="K143" s="40">
        <f t="shared" si="13"/>
        <v>-6701.0240055485256</v>
      </c>
      <c r="L143" s="35"/>
    </row>
    <row r="144" spans="1:12" x14ac:dyDescent="0.2">
      <c r="A144" s="1">
        <f t="shared" si="7"/>
        <v>1988</v>
      </c>
      <c r="B144" s="1">
        <f t="shared" si="7"/>
        <v>593.79999999999995</v>
      </c>
      <c r="C144" s="1">
        <f t="shared" si="8"/>
        <v>10441.459501136505</v>
      </c>
      <c r="D144" s="1">
        <f t="shared" si="9"/>
        <v>8.9451001915897294E-3</v>
      </c>
      <c r="E144" s="1">
        <f t="shared" si="10"/>
        <v>1.8971246006389775E-2</v>
      </c>
      <c r="F144" s="1">
        <f t="shared" si="11"/>
        <v>0.56523112766899108</v>
      </c>
      <c r="H144" s="26">
        <f t="shared" si="12"/>
        <v>31300</v>
      </c>
      <c r="J144" s="38">
        <f t="shared" si="14"/>
        <v>77518.181818181867</v>
      </c>
      <c r="K144" s="40">
        <f t="shared" si="13"/>
        <v>-7492.1545345890354</v>
      </c>
      <c r="L144" s="35"/>
    </row>
    <row r="145" spans="6:13" x14ac:dyDescent="0.2">
      <c r="H145" s="26"/>
      <c r="J145" s="38">
        <f t="shared" si="14"/>
        <v>81381.818181818235</v>
      </c>
      <c r="K145" s="40">
        <f t="shared" ref="K145:K150" si="15">a*J145+b*J145^2</f>
        <v>-8327.1078999893962</v>
      </c>
      <c r="L145" s="35"/>
    </row>
    <row r="146" spans="6:13" x14ac:dyDescent="0.2">
      <c r="H146" s="26"/>
      <c r="J146" s="38">
        <f t="shared" si="14"/>
        <v>85245.454545454602</v>
      </c>
      <c r="K146" s="40">
        <f t="shared" si="15"/>
        <v>-9205.8841017496088</v>
      </c>
      <c r="L146" s="35"/>
    </row>
    <row r="147" spans="6:13" x14ac:dyDescent="0.2">
      <c r="H147" s="26"/>
      <c r="J147" s="38">
        <f>(J146-J145)+J146</f>
        <v>89109.09090909097</v>
      </c>
      <c r="K147" s="40">
        <f t="shared" si="15"/>
        <v>-10128.48313986967</v>
      </c>
      <c r="L147" s="35"/>
    </row>
    <row r="148" spans="6:13" x14ac:dyDescent="0.2">
      <c r="H148" s="26"/>
      <c r="J148" s="38">
        <f>(J147-J146)+J147</f>
        <v>92972.727272727338</v>
      </c>
      <c r="K148" s="40">
        <f t="shared" si="15"/>
        <v>-11094.905014349581</v>
      </c>
      <c r="L148" s="35"/>
    </row>
    <row r="149" spans="6:13" x14ac:dyDescent="0.2">
      <c r="H149" s="26"/>
      <c r="J149" s="38">
        <f>(J148-J147)+J148</f>
        <v>96836.363636363705</v>
      </c>
      <c r="K149" s="40">
        <f t="shared" si="15"/>
        <v>-12105.14972518934</v>
      </c>
      <c r="L149" s="35"/>
    </row>
    <row r="150" spans="6:13" x14ac:dyDescent="0.2">
      <c r="H150" s="26"/>
      <c r="J150" s="41">
        <f>MAX(H128:H150)</f>
        <v>100700</v>
      </c>
      <c r="K150" s="42">
        <f t="shared" si="15"/>
        <v>-13159.217272388934</v>
      </c>
      <c r="L150" s="35"/>
      <c r="M150" s="43" t="s">
        <v>13</v>
      </c>
    </row>
    <row r="151" spans="6:13" x14ac:dyDescent="0.2">
      <c r="I151" s="1">
        <f t="shared" ref="I151:I173" si="16">A128</f>
        <v>1972</v>
      </c>
      <c r="J151" s="44">
        <f t="shared" ref="J151:J173" si="17">H128</f>
        <v>17300</v>
      </c>
      <c r="K151" s="45"/>
      <c r="L151" s="37">
        <f t="shared" ref="L151:L173" si="18">B128</f>
        <v>382</v>
      </c>
    </row>
    <row r="152" spans="6:13" x14ac:dyDescent="0.2">
      <c r="H152" s="39" t="s">
        <v>3</v>
      </c>
      <c r="I152" s="1">
        <f t="shared" si="16"/>
        <v>1973</v>
      </c>
      <c r="J152" s="38">
        <f t="shared" si="17"/>
        <v>21000</v>
      </c>
      <c r="K152" s="46"/>
      <c r="L152" s="40">
        <f t="shared" si="18"/>
        <v>431.3</v>
      </c>
    </row>
    <row r="153" spans="6:13" x14ac:dyDescent="0.2">
      <c r="F153" s="47" t="s">
        <v>7</v>
      </c>
      <c r="G153" s="47">
        <f>K*q</f>
        <v>1.7133811974496663E-2</v>
      </c>
      <c r="H153" s="39" t="s">
        <v>23</v>
      </c>
      <c r="I153" s="1">
        <f t="shared" si="16"/>
        <v>1974</v>
      </c>
      <c r="J153" s="38">
        <f t="shared" si="17"/>
        <v>22800</v>
      </c>
      <c r="K153" s="46"/>
      <c r="L153" s="40">
        <f t="shared" si="18"/>
        <v>656</v>
      </c>
    </row>
    <row r="154" spans="6:13" x14ac:dyDescent="0.2">
      <c r="F154" s="47" t="s">
        <v>8</v>
      </c>
      <c r="G154" s="47">
        <f>-G153*q/rate</f>
        <v>-1.467837563887026E-6</v>
      </c>
      <c r="I154" s="1">
        <f t="shared" si="16"/>
        <v>1975</v>
      </c>
      <c r="J154" s="38">
        <f t="shared" si="17"/>
        <v>15700</v>
      </c>
      <c r="K154" s="46"/>
      <c r="L154" s="40">
        <f t="shared" si="18"/>
        <v>432</v>
      </c>
    </row>
    <row r="155" spans="6:13" x14ac:dyDescent="0.2">
      <c r="I155" s="1">
        <f t="shared" si="16"/>
        <v>1976</v>
      </c>
      <c r="J155" s="38">
        <f t="shared" si="17"/>
        <v>72000</v>
      </c>
      <c r="K155" s="46"/>
      <c r="L155" s="40">
        <f t="shared" si="18"/>
        <v>1054</v>
      </c>
    </row>
    <row r="156" spans="6:13" x14ac:dyDescent="0.2">
      <c r="I156" s="1">
        <f t="shared" si="16"/>
        <v>1977</v>
      </c>
      <c r="J156" s="38">
        <f t="shared" si="17"/>
        <v>95900</v>
      </c>
      <c r="K156" s="46"/>
      <c r="L156" s="40">
        <f t="shared" si="18"/>
        <v>820</v>
      </c>
    </row>
    <row r="157" spans="6:13" x14ac:dyDescent="0.2">
      <c r="I157" s="1">
        <f t="shared" si="16"/>
        <v>1978</v>
      </c>
      <c r="J157" s="38">
        <f t="shared" si="17"/>
        <v>100700</v>
      </c>
      <c r="K157" s="46"/>
      <c r="L157" s="40">
        <f t="shared" si="18"/>
        <v>745</v>
      </c>
    </row>
    <row r="158" spans="6:13" x14ac:dyDescent="0.2">
      <c r="I158" s="1">
        <f t="shared" si="16"/>
        <v>1979</v>
      </c>
      <c r="J158" s="38">
        <f t="shared" si="17"/>
        <v>71400</v>
      </c>
      <c r="K158" s="4"/>
      <c r="L158" s="40">
        <f t="shared" si="18"/>
        <v>531.70000000000005</v>
      </c>
    </row>
    <row r="159" spans="6:13" x14ac:dyDescent="0.2">
      <c r="I159" s="1">
        <f t="shared" si="16"/>
        <v>1980</v>
      </c>
      <c r="J159" s="38">
        <f t="shared" si="17"/>
        <v>66900</v>
      </c>
      <c r="K159" s="4"/>
      <c r="L159" s="40">
        <f t="shared" si="18"/>
        <v>764.1</v>
      </c>
    </row>
    <row r="160" spans="6:13" x14ac:dyDescent="0.2">
      <c r="I160" s="1">
        <f t="shared" si="16"/>
        <v>1981</v>
      </c>
      <c r="J160" s="38">
        <f t="shared" si="17"/>
        <v>95400</v>
      </c>
      <c r="K160" s="4"/>
      <c r="L160" s="40">
        <f t="shared" si="18"/>
        <v>856.1</v>
      </c>
    </row>
    <row r="161" spans="9:12" x14ac:dyDescent="0.2">
      <c r="I161" s="1">
        <f t="shared" si="16"/>
        <v>1982</v>
      </c>
      <c r="J161" s="38">
        <f t="shared" si="17"/>
        <v>85500</v>
      </c>
      <c r="K161" s="4"/>
      <c r="L161" s="40">
        <f t="shared" si="18"/>
        <v>607</v>
      </c>
    </row>
    <row r="162" spans="9:12" x14ac:dyDescent="0.2">
      <c r="I162" s="1">
        <f t="shared" si="16"/>
        <v>1983</v>
      </c>
      <c r="J162" s="38">
        <f t="shared" si="17"/>
        <v>71400</v>
      </c>
      <c r="K162" s="4"/>
      <c r="L162" s="40">
        <f t="shared" si="18"/>
        <v>632.1</v>
      </c>
    </row>
    <row r="163" spans="9:12" x14ac:dyDescent="0.2">
      <c r="I163" s="1">
        <f t="shared" si="16"/>
        <v>1984</v>
      </c>
      <c r="J163" s="38">
        <f t="shared" si="17"/>
        <v>66300</v>
      </c>
      <c r="K163" s="4"/>
      <c r="L163" s="40">
        <f t="shared" si="18"/>
        <v>592.79999999999995</v>
      </c>
    </row>
    <row r="164" spans="9:12" x14ac:dyDescent="0.2">
      <c r="I164" s="1">
        <f t="shared" si="16"/>
        <v>1985</v>
      </c>
      <c r="J164" s="38">
        <f t="shared" si="17"/>
        <v>45000</v>
      </c>
      <c r="K164" s="4"/>
      <c r="L164" s="40">
        <f t="shared" si="18"/>
        <v>533.9</v>
      </c>
    </row>
    <row r="165" spans="9:12" x14ac:dyDescent="0.2">
      <c r="I165" s="1">
        <f t="shared" si="16"/>
        <v>1986</v>
      </c>
      <c r="J165" s="38">
        <f t="shared" si="17"/>
        <v>41400</v>
      </c>
      <c r="K165" s="4"/>
      <c r="L165" s="40">
        <f t="shared" si="18"/>
        <v>505.4</v>
      </c>
    </row>
    <row r="166" spans="9:12" x14ac:dyDescent="0.2">
      <c r="I166" s="1">
        <f t="shared" si="16"/>
        <v>1987</v>
      </c>
      <c r="J166" s="38">
        <f t="shared" si="17"/>
        <v>34900</v>
      </c>
      <c r="K166" s="4"/>
      <c r="L166" s="40">
        <f t="shared" si="18"/>
        <v>507.8</v>
      </c>
    </row>
    <row r="167" spans="9:12" x14ac:dyDescent="0.2">
      <c r="I167" s="1">
        <f t="shared" si="16"/>
        <v>1988</v>
      </c>
      <c r="J167" s="38">
        <f t="shared" si="17"/>
        <v>31300</v>
      </c>
      <c r="K167" s="4"/>
      <c r="L167" s="40">
        <f t="shared" si="18"/>
        <v>593.79999999999995</v>
      </c>
    </row>
    <row r="168" spans="9:12" x14ac:dyDescent="0.2">
      <c r="I168" s="1">
        <f t="shared" si="16"/>
        <v>0</v>
      </c>
      <c r="J168" s="38">
        <f t="shared" si="17"/>
        <v>0</v>
      </c>
      <c r="K168" s="4"/>
      <c r="L168" s="40">
        <f t="shared" si="18"/>
        <v>0</v>
      </c>
    </row>
    <row r="169" spans="9:12" x14ac:dyDescent="0.2">
      <c r="I169" s="1">
        <f t="shared" si="16"/>
        <v>0</v>
      </c>
      <c r="J169" s="38">
        <f t="shared" si="17"/>
        <v>0</v>
      </c>
      <c r="K169" s="4"/>
      <c r="L169" s="40">
        <f t="shared" si="18"/>
        <v>0</v>
      </c>
    </row>
    <row r="170" spans="9:12" x14ac:dyDescent="0.2">
      <c r="I170" s="1">
        <f t="shared" si="16"/>
        <v>0</v>
      </c>
      <c r="J170" s="38">
        <f t="shared" si="17"/>
        <v>0</v>
      </c>
      <c r="K170" s="4"/>
      <c r="L170" s="40">
        <f t="shared" si="18"/>
        <v>0</v>
      </c>
    </row>
    <row r="171" spans="9:12" x14ac:dyDescent="0.2">
      <c r="I171" s="1">
        <f t="shared" si="16"/>
        <v>0</v>
      </c>
      <c r="J171" s="38">
        <f t="shared" si="17"/>
        <v>0</v>
      </c>
      <c r="K171" s="4"/>
      <c r="L171" s="40">
        <f t="shared" si="18"/>
        <v>0</v>
      </c>
    </row>
    <row r="172" spans="9:12" x14ac:dyDescent="0.2">
      <c r="I172" s="1">
        <f t="shared" si="16"/>
        <v>0</v>
      </c>
      <c r="J172" s="38">
        <f t="shared" si="17"/>
        <v>0</v>
      </c>
      <c r="K172" s="4"/>
      <c r="L172" s="40">
        <f t="shared" si="18"/>
        <v>0</v>
      </c>
    </row>
    <row r="173" spans="9:12" x14ac:dyDescent="0.2">
      <c r="I173" s="1">
        <f t="shared" si="16"/>
        <v>0</v>
      </c>
      <c r="J173" s="41">
        <f t="shared" si="17"/>
        <v>0</v>
      </c>
      <c r="K173" s="48"/>
      <c r="L173" s="42">
        <f t="shared" si="18"/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&amp;C&amp;F  &amp;A&amp;RJS // Bio-3553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4" sqref="A4"/>
    </sheetView>
  </sheetViews>
  <sheetFormatPr defaultRowHeight="12.75" x14ac:dyDescent="0.2"/>
  <cols>
    <col min="1" max="16384" width="9.140625" style="91"/>
  </cols>
  <sheetData>
    <row r="1" spans="1:5" x14ac:dyDescent="0.2">
      <c r="A1" s="92" t="s">
        <v>67</v>
      </c>
    </row>
    <row r="2" spans="1:5" x14ac:dyDescent="0.2">
      <c r="A2" s="98" t="s">
        <v>68</v>
      </c>
    </row>
    <row r="3" spans="1:5" x14ac:dyDescent="0.2">
      <c r="A3" s="98"/>
    </row>
    <row r="4" spans="1:5" x14ac:dyDescent="0.2">
      <c r="A4" s="99" t="s">
        <v>71</v>
      </c>
    </row>
    <row r="5" spans="1:5" x14ac:dyDescent="0.2">
      <c r="A5" s="101" t="s">
        <v>70</v>
      </c>
      <c r="B5" s="102"/>
      <c r="C5" s="102"/>
      <c r="D5" s="102"/>
      <c r="E5" s="102"/>
    </row>
    <row r="6" spans="1:5" x14ac:dyDescent="0.2">
      <c r="A6" s="101"/>
    </row>
    <row r="8" spans="1:5" x14ac:dyDescent="0.2">
      <c r="A8" s="100" t="s">
        <v>69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>
    <oddHeader>&amp;A</oddHeader>
    <oddFooter>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Info</vt:lpstr>
      <vt:lpstr>Barramundi equilibrium</vt:lpstr>
      <vt:lpstr>Dynamic model</vt:lpstr>
      <vt:lpstr>License &amp; Reference</vt:lpstr>
      <vt:lpstr>a</vt:lpstr>
      <vt:lpstr>b</vt:lpstr>
      <vt:lpstr>K</vt:lpstr>
      <vt:lpstr>q</vt:lpstr>
      <vt:lpstr>rate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Jorge</dc:creator>
  <cp:lastModifiedBy>Ekanger Aysa Arylova</cp:lastModifiedBy>
  <cp:lastPrinted>2004-10-22T15:40:55Z</cp:lastPrinted>
  <dcterms:created xsi:type="dcterms:W3CDTF">1998-11-03T10:34:18Z</dcterms:created>
  <dcterms:modified xsi:type="dcterms:W3CDTF">2015-09-22T08:38:52Z</dcterms:modified>
</cp:coreProperties>
</file>