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Info" sheetId="5" r:id="rId1"/>
    <sheet name="Length at age" sheetId="1" r:id="rId2"/>
    <sheet name="Weight at length" sheetId="2" r:id="rId3"/>
    <sheet name="Fitting with solver" sheetId="3" r:id="rId4"/>
    <sheet name="Length-freq anal." sheetId="4" r:id="rId5"/>
    <sheet name="License &amp; Reference" sheetId="17" r:id="rId6"/>
    <sheet name="Ark6" sheetId="6" r:id="rId7"/>
    <sheet name="Ark7" sheetId="7" r:id="rId8"/>
    <sheet name="Ark8" sheetId="8" r:id="rId9"/>
    <sheet name="Ark9" sheetId="9" r:id="rId10"/>
    <sheet name="Ark10" sheetId="10" r:id="rId11"/>
    <sheet name="Ark11" sheetId="11" r:id="rId12"/>
    <sheet name="Ark12" sheetId="12" r:id="rId13"/>
    <sheet name="Ark13" sheetId="13" r:id="rId14"/>
    <sheet name="Ark14" sheetId="14" r:id="rId15"/>
    <sheet name="Ark15" sheetId="15" r:id="rId16"/>
    <sheet name="Ark16" sheetId="16" r:id="rId17"/>
  </sheets>
  <definedNames>
    <definedName name="solver_adj" localSheetId="3" hidden="1">'Fitting with solver'!$B$21:$B$23</definedName>
    <definedName name="solver_cvg" localSheetId="3" hidden="1">0.001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nwt" localSheetId="3" hidden="1">1</definedName>
    <definedName name="solver_opt" localSheetId="3" hidden="1">'Fitting with solver'!$F$21</definedName>
    <definedName name="solver_pre" localSheetId="3" hidden="1">0.000001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2</definedName>
    <definedName name="solver_val" localSheetId="3" hidden="1">0</definedName>
  </definedNames>
  <calcPr calcId="152511"/>
</workbook>
</file>

<file path=xl/calcChain.xml><?xml version="1.0" encoding="utf-8"?>
<calcChain xmlns="http://schemas.openxmlformats.org/spreadsheetml/2006/main">
  <c r="D5" i="3" l="1"/>
  <c r="E5" i="3" s="1"/>
  <c r="F5" i="3" s="1"/>
  <c r="D6" i="3"/>
  <c r="E6" i="3" s="1"/>
  <c r="F6" i="3" s="1"/>
  <c r="D7" i="3"/>
  <c r="E7" i="3" s="1"/>
  <c r="F7" i="3" s="1"/>
  <c r="D8" i="3"/>
  <c r="E8" i="3" s="1"/>
  <c r="F8" i="3" s="1"/>
  <c r="D9" i="3"/>
  <c r="E9" i="3" s="1"/>
  <c r="F9" i="3" s="1"/>
  <c r="D10" i="3"/>
  <c r="E10" i="3" s="1"/>
  <c r="F10" i="3" s="1"/>
  <c r="D11" i="3"/>
  <c r="E11" i="3" s="1"/>
  <c r="F11" i="3" s="1"/>
  <c r="D12" i="3"/>
  <c r="E12" i="3" s="1"/>
  <c r="F12" i="3" s="1"/>
  <c r="D13" i="3"/>
  <c r="E13" i="3" s="1"/>
  <c r="F13" i="3" s="1"/>
  <c r="D14" i="3"/>
  <c r="E14" i="3" s="1"/>
  <c r="F14" i="3" s="1"/>
  <c r="D15" i="3"/>
  <c r="E15" i="3" s="1"/>
  <c r="F15" i="3" s="1"/>
  <c r="D16" i="3"/>
  <c r="E16" i="3" s="1"/>
  <c r="F16" i="3" s="1"/>
  <c r="D17" i="3"/>
  <c r="E17" i="3" s="1"/>
  <c r="F17" i="3" s="1"/>
  <c r="D18" i="3"/>
  <c r="E18" i="3" s="1"/>
  <c r="F18" i="3" s="1"/>
  <c r="D19" i="3"/>
  <c r="E19" i="3" s="1"/>
  <c r="F19" i="3" s="1"/>
  <c r="D20" i="3"/>
  <c r="E20" i="3" s="1"/>
  <c r="F20" i="3" s="1"/>
  <c r="D29" i="3"/>
  <c r="D30" i="3"/>
  <c r="D31" i="3"/>
  <c r="D32" i="3"/>
  <c r="D33" i="3"/>
  <c r="D34" i="3"/>
  <c r="D35" i="3"/>
  <c r="D36" i="3"/>
  <c r="D37" i="3"/>
  <c r="D38" i="3"/>
  <c r="D28" i="3"/>
  <c r="E28" i="3" s="1"/>
  <c r="F28" i="3" s="1"/>
  <c r="F39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B21" i="1"/>
  <c r="B22" i="1" s="1"/>
  <c r="B23" i="1" s="1"/>
  <c r="E23" i="1" s="1"/>
  <c r="E21" i="1"/>
  <c r="D21" i="1"/>
  <c r="D22" i="1"/>
  <c r="E20" i="1"/>
  <c r="D20" i="1"/>
  <c r="C21" i="1"/>
  <c r="C20" i="1"/>
  <c r="J324" i="4"/>
  <c r="G330" i="4" s="1"/>
  <c r="J325" i="4"/>
  <c r="K324" i="4"/>
  <c r="K325" i="4"/>
  <c r="L324" i="4"/>
  <c r="I332" i="4" s="1"/>
  <c r="L325" i="4"/>
  <c r="I330" i="4"/>
  <c r="I331" i="4"/>
  <c r="G333" i="4"/>
  <c r="I334" i="4"/>
  <c r="I335" i="4"/>
  <c r="G337" i="4"/>
  <c r="I338" i="4"/>
  <c r="I339" i="4"/>
  <c r="G341" i="4"/>
  <c r="I342" i="4"/>
  <c r="I343" i="4"/>
  <c r="G345" i="4"/>
  <c r="I346" i="4"/>
  <c r="G347" i="4"/>
  <c r="I347" i="4"/>
  <c r="G349" i="4"/>
  <c r="I349" i="4"/>
  <c r="I350" i="4"/>
  <c r="G351" i="4"/>
  <c r="I351" i="4"/>
  <c r="I352" i="4"/>
  <c r="G324" i="4"/>
  <c r="F325" i="4"/>
  <c r="F324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H325" i="4"/>
  <c r="H324" i="4"/>
  <c r="G325" i="4"/>
  <c r="A13" i="2"/>
  <c r="A14" i="2" s="1"/>
  <c r="A15" i="2" s="1"/>
  <c r="B14" i="2"/>
  <c r="D14" i="2" s="1"/>
  <c r="C14" i="2"/>
  <c r="B13" i="2"/>
  <c r="D13" i="2" s="1"/>
  <c r="B12" i="2"/>
  <c r="D12" i="2" s="1"/>
  <c r="E12" i="2"/>
  <c r="F21" i="3" l="1"/>
  <c r="I344" i="4"/>
  <c r="I341" i="4"/>
  <c r="G339" i="4"/>
  <c r="I336" i="4"/>
  <c r="I333" i="4"/>
  <c r="I353" i="4" s="1"/>
  <c r="G331" i="4"/>
  <c r="I348" i="4"/>
  <c r="I345" i="4"/>
  <c r="G343" i="4"/>
  <c r="I340" i="4"/>
  <c r="I337" i="4"/>
  <c r="G335" i="4"/>
  <c r="A16" i="2"/>
  <c r="B15" i="2"/>
  <c r="C13" i="2"/>
  <c r="E14" i="2"/>
  <c r="C12" i="2"/>
  <c r="E13" i="2"/>
  <c r="G352" i="4"/>
  <c r="K352" i="4" s="1"/>
  <c r="G350" i="4"/>
  <c r="K350" i="4" s="1"/>
  <c r="G348" i="4"/>
  <c r="G346" i="4"/>
  <c r="K346" i="4" s="1"/>
  <c r="G344" i="4"/>
  <c r="G342" i="4"/>
  <c r="G340" i="4"/>
  <c r="G338" i="4"/>
  <c r="G336" i="4"/>
  <c r="K336" i="4" s="1"/>
  <c r="G334" i="4"/>
  <c r="G332" i="4"/>
  <c r="C22" i="1"/>
  <c r="E22" i="1"/>
  <c r="F353" i="4"/>
  <c r="H331" i="4"/>
  <c r="K331" i="4" s="1"/>
  <c r="H332" i="4"/>
  <c r="H333" i="4"/>
  <c r="J333" i="4" s="1"/>
  <c r="H334" i="4"/>
  <c r="H335" i="4"/>
  <c r="K335" i="4" s="1"/>
  <c r="H336" i="4"/>
  <c r="H337" i="4"/>
  <c r="K337" i="4" s="1"/>
  <c r="H338" i="4"/>
  <c r="K338" i="4" s="1"/>
  <c r="H339" i="4"/>
  <c r="K339" i="4" s="1"/>
  <c r="H340" i="4"/>
  <c r="H341" i="4"/>
  <c r="K341" i="4" s="1"/>
  <c r="H342" i="4"/>
  <c r="H343" i="4"/>
  <c r="J343" i="4" s="1"/>
  <c r="H344" i="4"/>
  <c r="H345" i="4"/>
  <c r="K345" i="4" s="1"/>
  <c r="H346" i="4"/>
  <c r="H347" i="4"/>
  <c r="K347" i="4" s="1"/>
  <c r="H348" i="4"/>
  <c r="H349" i="4"/>
  <c r="K349" i="4" s="1"/>
  <c r="H350" i="4"/>
  <c r="H351" i="4"/>
  <c r="J351" i="4" s="1"/>
  <c r="H352" i="4"/>
  <c r="H330" i="4"/>
  <c r="K330" i="4" s="1"/>
  <c r="B24" i="1"/>
  <c r="C23" i="1"/>
  <c r="D23" i="1"/>
  <c r="J337" i="4" l="1"/>
  <c r="J345" i="4"/>
  <c r="J332" i="4"/>
  <c r="J340" i="4"/>
  <c r="J348" i="4"/>
  <c r="J336" i="4"/>
  <c r="J344" i="4"/>
  <c r="J352" i="4"/>
  <c r="K351" i="4"/>
  <c r="A17" i="2"/>
  <c r="B16" i="2"/>
  <c r="B25" i="1"/>
  <c r="E24" i="1"/>
  <c r="D24" i="1"/>
  <c r="C24" i="1"/>
  <c r="J331" i="4"/>
  <c r="J339" i="4"/>
  <c r="J347" i="4"/>
  <c r="K343" i="4"/>
  <c r="J334" i="4"/>
  <c r="J342" i="4"/>
  <c r="J350" i="4"/>
  <c r="K340" i="4"/>
  <c r="K333" i="4"/>
  <c r="G353" i="4"/>
  <c r="K334" i="4"/>
  <c r="H353" i="4"/>
  <c r="J341" i="4"/>
  <c r="J349" i="4"/>
  <c r="K344" i="4"/>
  <c r="J330" i="4"/>
  <c r="J335" i="4"/>
  <c r="J338" i="4"/>
  <c r="J346" i="4"/>
  <c r="K332" i="4"/>
  <c r="K348" i="4"/>
  <c r="K342" i="4"/>
  <c r="D15" i="2"/>
  <c r="C15" i="2"/>
  <c r="E15" i="2"/>
  <c r="K354" i="4" l="1"/>
  <c r="L355" i="4" s="1"/>
  <c r="B19" i="4" s="1"/>
  <c r="L354" i="4"/>
  <c r="B18" i="4" s="1"/>
  <c r="L353" i="4"/>
  <c r="B17" i="4" s="1"/>
  <c r="B26" i="1"/>
  <c r="D25" i="1"/>
  <c r="C25" i="1"/>
  <c r="E25" i="1"/>
  <c r="J353" i="4"/>
  <c r="D16" i="2"/>
  <c r="C16" i="2"/>
  <c r="E16" i="2"/>
  <c r="A18" i="2"/>
  <c r="B17" i="2"/>
  <c r="D17" i="2" l="1"/>
  <c r="C17" i="2"/>
  <c r="E17" i="2"/>
  <c r="A19" i="2"/>
  <c r="B18" i="2"/>
  <c r="B27" i="1"/>
  <c r="C26" i="1"/>
  <c r="D26" i="1"/>
  <c r="E26" i="1"/>
  <c r="A20" i="2" l="1"/>
  <c r="B19" i="2"/>
  <c r="B28" i="1"/>
  <c r="C27" i="1"/>
  <c r="D27" i="1"/>
  <c r="E27" i="1"/>
  <c r="D18" i="2"/>
  <c r="C18" i="2"/>
  <c r="E18" i="2"/>
  <c r="D19" i="2" l="1"/>
  <c r="C19" i="2"/>
  <c r="E19" i="2"/>
  <c r="B29" i="1"/>
  <c r="E28" i="1"/>
  <c r="C28" i="1"/>
  <c r="D28" i="1"/>
  <c r="B20" i="2"/>
  <c r="A21" i="2"/>
  <c r="D20" i="2" l="1"/>
  <c r="C20" i="2"/>
  <c r="E20" i="2"/>
  <c r="B30" i="1"/>
  <c r="D29" i="1"/>
  <c r="C29" i="1"/>
  <c r="E29" i="1"/>
  <c r="A22" i="2"/>
  <c r="B21" i="2"/>
  <c r="B22" i="2" l="1"/>
  <c r="A23" i="2"/>
  <c r="B31" i="1"/>
  <c r="E30" i="1"/>
  <c r="C30" i="1"/>
  <c r="D30" i="1"/>
  <c r="D21" i="2"/>
  <c r="C21" i="2"/>
  <c r="E21" i="2"/>
  <c r="B32" i="1" l="1"/>
  <c r="C31" i="1"/>
  <c r="D31" i="1"/>
  <c r="E31" i="1"/>
  <c r="A24" i="2"/>
  <c r="B23" i="2"/>
  <c r="D22" i="2"/>
  <c r="C22" i="2"/>
  <c r="E22" i="2"/>
  <c r="D23" i="2" l="1"/>
  <c r="C23" i="2"/>
  <c r="E23" i="2"/>
  <c r="A25" i="2"/>
  <c r="B24" i="2"/>
  <c r="B33" i="1"/>
  <c r="E32" i="1"/>
  <c r="D32" i="1"/>
  <c r="C32" i="1"/>
  <c r="B34" i="1" l="1"/>
  <c r="D33" i="1"/>
  <c r="C33" i="1"/>
  <c r="E33" i="1"/>
  <c r="A26" i="2"/>
  <c r="B25" i="2"/>
  <c r="D24" i="2"/>
  <c r="C24" i="2"/>
  <c r="E24" i="2"/>
  <c r="D25" i="2" l="1"/>
  <c r="C25" i="2"/>
  <c r="E25" i="2"/>
  <c r="A27" i="2"/>
  <c r="B26" i="2"/>
  <c r="B35" i="1"/>
  <c r="C34" i="1"/>
  <c r="D34" i="1"/>
  <c r="E34" i="1"/>
  <c r="A28" i="2" l="1"/>
  <c r="B27" i="2"/>
  <c r="B36" i="1"/>
  <c r="C35" i="1"/>
  <c r="D35" i="1"/>
  <c r="E35" i="1"/>
  <c r="D26" i="2"/>
  <c r="C26" i="2"/>
  <c r="E26" i="2"/>
  <c r="B37" i="1" l="1"/>
  <c r="E36" i="1"/>
  <c r="C36" i="1"/>
  <c r="D36" i="1"/>
  <c r="D27" i="2"/>
  <c r="C27" i="2"/>
  <c r="E27" i="2"/>
  <c r="A29" i="2"/>
  <c r="B28" i="2"/>
  <c r="A30" i="2" l="1"/>
  <c r="B29" i="2"/>
  <c r="D28" i="2"/>
  <c r="C28" i="2"/>
  <c r="E28" i="2"/>
  <c r="B38" i="1"/>
  <c r="D37" i="1"/>
  <c r="C37" i="1"/>
  <c r="E37" i="1"/>
  <c r="B39" i="1" l="1"/>
  <c r="E38" i="1"/>
  <c r="C38" i="1"/>
  <c r="D38" i="1"/>
  <c r="D29" i="2"/>
  <c r="C29" i="2"/>
  <c r="E29" i="2"/>
  <c r="B30" i="2"/>
  <c r="A31" i="2"/>
  <c r="A32" i="2" l="1"/>
  <c r="B31" i="2"/>
  <c r="D30" i="2"/>
  <c r="C30" i="2"/>
  <c r="E30" i="2"/>
  <c r="B40" i="1"/>
  <c r="D39" i="1"/>
  <c r="C39" i="1"/>
  <c r="E39" i="1"/>
  <c r="C40" i="1" l="1"/>
  <c r="B41" i="1"/>
  <c r="E40" i="1"/>
  <c r="D40" i="1"/>
  <c r="D31" i="2"/>
  <c r="C31" i="2"/>
  <c r="E31" i="2"/>
  <c r="A33" i="2"/>
  <c r="B32" i="2"/>
  <c r="A34" i="2" l="1"/>
  <c r="B33" i="2"/>
  <c r="B42" i="1"/>
  <c r="D41" i="1"/>
  <c r="E41" i="1"/>
  <c r="C41" i="1"/>
  <c r="D32" i="2"/>
  <c r="C32" i="2"/>
  <c r="E32" i="2"/>
  <c r="B43" i="1" l="1"/>
  <c r="C42" i="1"/>
  <c r="D42" i="1"/>
  <c r="E42" i="1"/>
  <c r="D33" i="2"/>
  <c r="C33" i="2"/>
  <c r="E33" i="2"/>
  <c r="B34" i="2"/>
  <c r="A35" i="2"/>
  <c r="D34" i="2" l="1"/>
  <c r="E34" i="2"/>
  <c r="C34" i="2"/>
  <c r="B35" i="2"/>
  <c r="A36" i="2"/>
  <c r="B44" i="1"/>
  <c r="D43" i="1"/>
  <c r="E43" i="1"/>
  <c r="C43" i="1"/>
  <c r="D35" i="2" l="1"/>
  <c r="C35" i="2"/>
  <c r="E35" i="2"/>
  <c r="C44" i="1"/>
  <c r="B45" i="1"/>
  <c r="E44" i="1"/>
  <c r="D44" i="1"/>
  <c r="B36" i="2"/>
  <c r="A37" i="2"/>
  <c r="B37" i="2" s="1"/>
  <c r="D36" i="2" l="1"/>
  <c r="E36" i="2"/>
  <c r="C36" i="2"/>
  <c r="D37" i="2"/>
  <c r="C37" i="2"/>
  <c r="E37" i="2"/>
  <c r="D45" i="1"/>
  <c r="C45" i="1"/>
  <c r="E45" i="1"/>
</calcChain>
</file>

<file path=xl/sharedStrings.xml><?xml version="1.0" encoding="utf-8"?>
<sst xmlns="http://schemas.openxmlformats.org/spreadsheetml/2006/main" count="327" uniqueCount="130">
  <si>
    <t>Individual growth and von Bertalanffy's function</t>
  </si>
  <si>
    <t>Based on educational material made by Torstein Pedersen, modified by Elvar H. Hallfreðsson and Jorge Santos.</t>
  </si>
  <si>
    <t xml:space="preserve">1. Try changing the values of one parameter at time, </t>
  </si>
  <si>
    <t>von Bertalanffy's growth function for length:</t>
  </si>
  <si>
    <t>keeping the other parameters constant.</t>
  </si>
  <si>
    <t>2. Compare values for:</t>
  </si>
  <si>
    <t>Fast growing species:</t>
  </si>
  <si>
    <t>Where:</t>
  </si>
  <si>
    <t>Loo =  30</t>
  </si>
  <si>
    <t>K = 0.5</t>
  </si>
  <si>
    <t>Slow growing species:</t>
  </si>
  <si>
    <t>Loo = 100</t>
  </si>
  <si>
    <t>K = 0.1</t>
  </si>
  <si>
    <t>Sharks:</t>
  </si>
  <si>
    <t>Loo = 200</t>
  </si>
  <si>
    <t>K =  0.2</t>
  </si>
  <si>
    <r>
      <t>L</t>
    </r>
    <r>
      <rPr>
        <vertAlign val="subscript"/>
        <sz val="10"/>
        <rFont val="Arial"/>
        <family val="2"/>
      </rPr>
      <t>oo</t>
    </r>
  </si>
  <si>
    <t>K</t>
  </si>
  <si>
    <r>
      <t>t</t>
    </r>
    <r>
      <rPr>
        <vertAlign val="subscript"/>
        <sz val="10"/>
        <rFont val="Arial"/>
        <family val="2"/>
      </rPr>
      <t>o</t>
    </r>
  </si>
  <si>
    <t>Length (cm)</t>
  </si>
  <si>
    <t>Age (year)</t>
  </si>
  <si>
    <t>function 1</t>
  </si>
  <si>
    <t>function 2</t>
  </si>
  <si>
    <t>function 3</t>
  </si>
  <si>
    <t>Describing the relationship between length and weight with a power function</t>
  </si>
  <si>
    <r>
      <t>Weight = a L</t>
    </r>
    <r>
      <rPr>
        <vertAlign val="superscript"/>
        <sz val="14"/>
        <rFont val="Arial"/>
        <family val="2"/>
      </rPr>
      <t>b</t>
    </r>
  </si>
  <si>
    <t>keeping the other parameter constant.</t>
  </si>
  <si>
    <t>a</t>
  </si>
  <si>
    <t>b</t>
  </si>
  <si>
    <t>Weight (kg)</t>
  </si>
  <si>
    <t>Length(cm)</t>
  </si>
  <si>
    <t>(von Bertalanffy)</t>
  </si>
  <si>
    <t>Observed length (cm)</t>
  </si>
  <si>
    <t>Calculated length (cm)</t>
  </si>
  <si>
    <t>Deviation</t>
  </si>
  <si>
    <t>Dev^2</t>
  </si>
  <si>
    <t xml:space="preserve">Changing </t>
  </si>
  <si>
    <t>SUM</t>
  </si>
  <si>
    <t>cells</t>
  </si>
  <si>
    <t>Target cell</t>
  </si>
  <si>
    <t>Using solver to find the length - weight relationship</t>
  </si>
  <si>
    <t>Observed weight (g)</t>
  </si>
  <si>
    <t>Calculated weight (g)</t>
  </si>
  <si>
    <t>a=</t>
  </si>
  <si>
    <t>b=</t>
  </si>
  <si>
    <t>Fit three normal distribution curves to the three length groups. The use of pseudo-cohort demands one assumption, which?</t>
  </si>
  <si>
    <t>Adjust the mean (X) and standard deviation (sd) of the three distributions</t>
  </si>
  <si>
    <t>If you achieve a good fit use the three means to calculate the parameters of the von Bertalanffy growth equation.</t>
  </si>
  <si>
    <t>age</t>
  </si>
  <si>
    <t>X</t>
  </si>
  <si>
    <t>sd</t>
  </si>
  <si>
    <t>YOUR FIT IS:</t>
  </si>
  <si>
    <t>observed</t>
  </si>
  <si>
    <t>1.5</t>
  </si>
  <si>
    <t>valores certos</t>
  </si>
  <si>
    <t>valores adivinhados manualmente</t>
  </si>
  <si>
    <t>idade</t>
  </si>
  <si>
    <t>media</t>
  </si>
  <si>
    <t>desvio padrao</t>
  </si>
  <si>
    <t>amostra n</t>
  </si>
  <si>
    <t>normal distribution   =</t>
  </si>
  <si>
    <t>=((1/(sd*((2*3.14159)^0.5)))*EXP(-((xi-X)^2)/(2*(sd^2))))*n</t>
  </si>
  <si>
    <t>frequency</t>
  </si>
  <si>
    <t>bin text</t>
  </si>
  <si>
    <t>bin</t>
  </si>
  <si>
    <t>est. 1.5</t>
  </si>
  <si>
    <t>est. 2.5</t>
  </si>
  <si>
    <t>est. 3.5</t>
  </si>
  <si>
    <t>tot est</t>
  </si>
  <si>
    <t>sq.diff.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</si>
  <si>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</si>
  <si>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</si>
  <si>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</si>
  <si>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</si>
  <si>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</si>
  <si>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</si>
  <si>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</si>
  <si>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</si>
  <si>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</si>
  <si>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</si>
  <si>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</si>
  <si>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</si>
  <si>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</si>
  <si>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</si>
  <si>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</si>
  <si>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</si>
  <si>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</si>
  <si>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</si>
  <si>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</si>
  <si>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</si>
  <si>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</si>
  <si>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</si>
  <si>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</si>
  <si>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n</t>
  </si>
  <si>
    <t>sum</t>
  </si>
  <si>
    <t>2.5</t>
  </si>
  <si>
    <t>3.5</t>
  </si>
  <si>
    <t>JdS</t>
  </si>
  <si>
    <t xml:space="preserve"> by Jorge Santos</t>
  </si>
  <si>
    <t>Goals</t>
  </si>
  <si>
    <t>Progression</t>
  </si>
  <si>
    <t>The sheets are in progressing order and contain the data sets required</t>
  </si>
  <si>
    <t>Software</t>
  </si>
  <si>
    <t>Fitting the von Bertalanffy with non-linear least squares</t>
  </si>
  <si>
    <t>Length-frequency analysis by hand</t>
  </si>
  <si>
    <t>Excel. Install Solver add-in</t>
  </si>
  <si>
    <t>Population processes - Growth</t>
  </si>
  <si>
    <t>To be executed before the Population processes - Mortality exercise</t>
  </si>
  <si>
    <t>Model growth in length and weight with the von Bertalanffy function</t>
  </si>
  <si>
    <r>
      <t>L</t>
    </r>
    <r>
      <rPr>
        <b/>
        <vertAlign val="subscript"/>
        <sz val="12"/>
        <rFont val="Calibri"/>
        <family val="2"/>
        <scheme val="minor"/>
      </rPr>
      <t xml:space="preserve">t </t>
    </r>
    <r>
      <rPr>
        <b/>
        <sz val="12"/>
        <rFont val="Calibri"/>
        <family val="2"/>
        <scheme val="minor"/>
      </rPr>
      <t>= L</t>
    </r>
    <r>
      <rPr>
        <b/>
        <vertAlign val="subscript"/>
        <sz val="12"/>
        <rFont val="Calibri"/>
        <family val="2"/>
        <scheme val="minor"/>
      </rPr>
      <t>oo</t>
    </r>
    <r>
      <rPr>
        <b/>
        <sz val="12"/>
        <rFont val="Calibri"/>
        <family val="2"/>
        <scheme val="minor"/>
      </rPr>
      <t xml:space="preserve"> (1-e</t>
    </r>
    <r>
      <rPr>
        <b/>
        <vertAlign val="superscript"/>
        <sz val="12"/>
        <rFont val="Calibri"/>
        <family val="2"/>
        <scheme val="minor"/>
      </rPr>
      <t>(-K (t-to)</t>
    </r>
    <r>
      <rPr>
        <b/>
        <sz val="12"/>
        <rFont val="Calibri"/>
        <family val="2"/>
        <scheme val="minor"/>
      </rPr>
      <t>)</t>
    </r>
  </si>
  <si>
    <r>
      <t>t</t>
    </r>
    <r>
      <rPr>
        <vertAlign val="sub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= 0.1</t>
    </r>
  </si>
  <si>
    <r>
      <t>t</t>
    </r>
    <r>
      <rPr>
        <vertAlign val="sub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=  -0.3</t>
    </r>
  </si>
  <si>
    <r>
      <t>t</t>
    </r>
    <r>
      <rPr>
        <vertAlign val="sub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= the 'theoretical' age when the length is zero (point of intersection with the x-axis)</t>
    </r>
  </si>
  <si>
    <r>
      <t>L</t>
    </r>
    <r>
      <rPr>
        <vertAlign val="subscript"/>
        <sz val="10"/>
        <rFont val="Calibri"/>
        <family val="2"/>
        <scheme val="minor"/>
      </rPr>
      <t>oo</t>
    </r>
  </si>
  <si>
    <r>
      <t>t</t>
    </r>
    <r>
      <rPr>
        <vertAlign val="subscript"/>
        <sz val="10"/>
        <rFont val="Calibri"/>
        <family val="2"/>
        <scheme val="minor"/>
      </rPr>
      <t>o</t>
    </r>
  </si>
  <si>
    <t xml:space="preserve">Changing cells </t>
  </si>
  <si>
    <t xml:space="preserve">Using solver to fit the weight-length and age - length relationships, </t>
  </si>
  <si>
    <t>using the von Bertalanffy's growth function</t>
  </si>
  <si>
    <t>Demo</t>
  </si>
  <si>
    <t xml:space="preserve">LENGTH-FREQUENCY ANALYSIS </t>
  </si>
  <si>
    <t xml:space="preserve">K = a growth coefficient </t>
  </si>
  <si>
    <t>t = age (normally years)</t>
  </si>
  <si>
    <r>
      <t>The growth rate depends both on K and t</t>
    </r>
    <r>
      <rPr>
        <vertAlign val="subscript"/>
        <sz val="10"/>
        <rFont val="Calibri"/>
        <family val="2"/>
        <scheme val="minor"/>
      </rPr>
      <t>o</t>
    </r>
  </si>
  <si>
    <t>L= length at age t (e.g. cm)</t>
  </si>
  <si>
    <r>
      <t>L</t>
    </r>
    <r>
      <rPr>
        <vertAlign val="subscript"/>
        <sz val="10"/>
        <rFont val="Calibri"/>
        <family val="2"/>
        <scheme val="minor"/>
      </rPr>
      <t>oo</t>
    </r>
    <r>
      <rPr>
        <sz val="10"/>
        <rFont val="Calibri"/>
        <family val="2"/>
        <scheme val="minor"/>
      </rPr>
      <t xml:space="preserve"> = theoretical maximum length (same units as L, eg. cm)</t>
    </r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</si>
  <si>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</si>
  <si>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</si>
  <si>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</si>
  <si>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http://dx.doi.org/10.7557/8.3601</t>
  </si>
  <si>
    <t>Chapter 6 - Fish now or later? Population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</si>
</sst>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0.0"/>
    <numFmt numFmtId="167" formatCode="0.000000"/>
  </numFmts>
  <fonts count="3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vertAlign val="superscript"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b/>
      <sz val="12"/>
      <color indexed="13"/>
      <name val="Calibri"/>
      <family val="2"/>
      <scheme val="minor"/>
    </font>
    <font>
      <b/>
      <sz val="12"/>
      <color indexed="18"/>
      <name val="Calibri"/>
      <family val="2"/>
      <scheme val="minor"/>
    </font>
    <font>
      <u/>
      <sz val="10"/>
      <color theme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indexed="64"/>
      </top>
      <bottom/>
      <diagonal/>
    </border>
    <border>
      <left style="thin">
        <color rgb="FF7F7F7F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0" fontId="8" fillId="9" borderId="0" applyNumberFormat="0" applyBorder="0" applyAlignment="0" applyProtection="0"/>
    <xf numFmtId="0" fontId="9" fillId="10" borderId="24" applyNumberFormat="0" applyAlignment="0" applyProtection="0"/>
    <xf numFmtId="0" fontId="10" fillId="11" borderId="24" applyNumberFormat="0" applyAlignment="0" applyProtection="0"/>
    <xf numFmtId="0" fontId="11" fillId="12" borderId="25" applyNumberForma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39">
    <xf numFmtId="0" fontId="0" fillId="0" borderId="0" xfId="0"/>
    <xf numFmtId="166" fontId="0" fillId="0" borderId="0" xfId="0" applyNumberFormat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6" xfId="0" applyNumberFormat="1" applyBorder="1"/>
    <xf numFmtId="166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1" fontId="0" fillId="0" borderId="10" xfId="0" applyNumberFormat="1" applyBorder="1"/>
    <xf numFmtId="1" fontId="0" fillId="0" borderId="11" xfId="0" applyNumberFormat="1" applyBorder="1"/>
    <xf numFmtId="0" fontId="0" fillId="0" borderId="2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0" fontId="3" fillId="0" borderId="20" xfId="0" applyFont="1" applyBorder="1"/>
    <xf numFmtId="0" fontId="3" fillId="0" borderId="21" xfId="0" applyFont="1" applyBorder="1"/>
    <xf numFmtId="0" fontId="6" fillId="0" borderId="0" xfId="0" applyFont="1"/>
    <xf numFmtId="0" fontId="6" fillId="8" borderId="0" xfId="1" applyFill="1"/>
    <xf numFmtId="0" fontId="6" fillId="0" borderId="0" xfId="1"/>
    <xf numFmtId="0" fontId="6" fillId="7" borderId="0" xfId="1" applyFill="1"/>
    <xf numFmtId="0" fontId="6" fillId="0" borderId="0" xfId="1" applyFont="1"/>
    <xf numFmtId="0" fontId="6" fillId="7" borderId="0" xfId="1" applyFont="1" applyFill="1"/>
    <xf numFmtId="0" fontId="7" fillId="7" borderId="0" xfId="1" applyFont="1" applyFill="1"/>
    <xf numFmtId="0" fontId="6" fillId="7" borderId="0" xfId="2" applyFont="1" applyFill="1"/>
    <xf numFmtId="0" fontId="14" fillId="15" borderId="0" xfId="9" applyFont="1"/>
    <xf numFmtId="0" fontId="8" fillId="9" borderId="0" xfId="3"/>
    <xf numFmtId="0" fontId="16" fillId="9" borderId="0" xfId="3" applyFont="1"/>
    <xf numFmtId="0" fontId="17" fillId="9" borderId="0" xfId="3" applyFont="1"/>
    <xf numFmtId="0" fontId="1" fillId="17" borderId="14" xfId="0" applyFont="1" applyFill="1" applyBorder="1"/>
    <xf numFmtId="0" fontId="1" fillId="17" borderId="15" xfId="0" applyFont="1" applyFill="1" applyBorder="1"/>
    <xf numFmtId="0" fontId="0" fillId="17" borderId="15" xfId="0" applyFill="1" applyBorder="1"/>
    <xf numFmtId="0" fontId="0" fillId="17" borderId="16" xfId="0" applyFill="1" applyBorder="1"/>
    <xf numFmtId="0" fontId="0" fillId="17" borderId="18" xfId="0" applyFill="1" applyBorder="1"/>
    <xf numFmtId="0" fontId="0" fillId="17" borderId="19" xfId="0" applyFill="1" applyBorder="1"/>
    <xf numFmtId="0" fontId="9" fillId="10" borderId="24" xfId="4"/>
    <xf numFmtId="0" fontId="12" fillId="14" borderId="0" xfId="8"/>
    <xf numFmtId="0" fontId="12" fillId="14" borderId="0" xfId="8" applyAlignment="1">
      <alignment horizontal="centerContinuous"/>
    </xf>
    <xf numFmtId="0" fontId="14" fillId="14" borderId="0" xfId="8" applyFont="1"/>
    <xf numFmtId="0" fontId="12" fillId="15" borderId="0" xfId="9" applyFont="1"/>
    <xf numFmtId="0" fontId="19" fillId="0" borderId="0" xfId="0" applyFont="1"/>
    <xf numFmtId="0" fontId="20" fillId="0" borderId="0" xfId="0" applyFont="1"/>
    <xf numFmtId="0" fontId="21" fillId="17" borderId="14" xfId="0" applyFont="1" applyFill="1" applyBorder="1"/>
    <xf numFmtId="0" fontId="21" fillId="17" borderId="15" xfId="0" applyFont="1" applyFill="1" applyBorder="1"/>
    <xf numFmtId="0" fontId="19" fillId="17" borderId="15" xfId="0" applyFont="1" applyFill="1" applyBorder="1"/>
    <xf numFmtId="0" fontId="19" fillId="17" borderId="16" xfId="0" applyFont="1" applyFill="1" applyBorder="1"/>
    <xf numFmtId="0" fontId="21" fillId="3" borderId="14" xfId="0" applyFont="1" applyFill="1" applyBorder="1"/>
    <xf numFmtId="0" fontId="19" fillId="3" borderId="15" xfId="0" applyFont="1" applyFill="1" applyBorder="1"/>
    <xf numFmtId="0" fontId="19" fillId="3" borderId="16" xfId="0" applyFont="1" applyFill="1" applyBorder="1"/>
    <xf numFmtId="0" fontId="21" fillId="17" borderId="12" xfId="0" applyFont="1" applyFill="1" applyBorder="1"/>
    <xf numFmtId="0" fontId="21" fillId="17" borderId="0" xfId="0" applyFont="1" applyFill="1" applyBorder="1"/>
    <xf numFmtId="0" fontId="19" fillId="17" borderId="0" xfId="0" applyFont="1" applyFill="1" applyBorder="1"/>
    <xf numFmtId="0" fontId="19" fillId="17" borderId="17" xfId="0" applyFont="1" applyFill="1" applyBorder="1"/>
    <xf numFmtId="0" fontId="19" fillId="3" borderId="12" xfId="0" applyFont="1" applyFill="1" applyBorder="1"/>
    <xf numFmtId="0" fontId="19" fillId="3" borderId="0" xfId="0" applyFont="1" applyFill="1" applyBorder="1"/>
    <xf numFmtId="0" fontId="19" fillId="3" borderId="17" xfId="0" applyFont="1" applyFill="1" applyBorder="1"/>
    <xf numFmtId="0" fontId="19" fillId="17" borderId="12" xfId="0" applyFont="1" applyFill="1" applyBorder="1"/>
    <xf numFmtId="0" fontId="22" fillId="3" borderId="12" xfId="0" applyFont="1" applyFill="1" applyBorder="1"/>
    <xf numFmtId="0" fontId="19" fillId="17" borderId="13" xfId="0" applyFont="1" applyFill="1" applyBorder="1"/>
    <xf numFmtId="0" fontId="19" fillId="17" borderId="18" xfId="0" applyFont="1" applyFill="1" applyBorder="1"/>
    <xf numFmtId="0" fontId="19" fillId="17" borderId="19" xfId="0" applyFont="1" applyFill="1" applyBorder="1"/>
    <xf numFmtId="0" fontId="19" fillId="3" borderId="13" xfId="0" applyFont="1" applyFill="1" applyBorder="1"/>
    <xf numFmtId="0" fontId="19" fillId="3" borderId="18" xfId="0" applyFont="1" applyFill="1" applyBorder="1"/>
    <xf numFmtId="0" fontId="19" fillId="3" borderId="19" xfId="0" applyFont="1" applyFill="1" applyBorder="1"/>
    <xf numFmtId="0" fontId="19" fillId="0" borderId="14" xfId="0" applyFont="1" applyBorder="1"/>
    <xf numFmtId="0" fontId="9" fillId="10" borderId="24" xfId="4" applyFont="1"/>
    <xf numFmtId="0" fontId="19" fillId="0" borderId="12" xfId="0" applyFont="1" applyBorder="1"/>
    <xf numFmtId="0" fontId="19" fillId="0" borderId="13" xfId="0" applyFont="1" applyBorder="1"/>
    <xf numFmtId="0" fontId="19" fillId="0" borderId="1" xfId="0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66" fontId="19" fillId="0" borderId="0" xfId="0" applyNumberFormat="1" applyFont="1"/>
    <xf numFmtId="0" fontId="1" fillId="17" borderId="13" xfId="0" applyFont="1" applyFill="1" applyBorder="1"/>
    <xf numFmtId="0" fontId="1" fillId="17" borderId="18" xfId="0" applyFont="1" applyFill="1" applyBorder="1"/>
    <xf numFmtId="0" fontId="12" fillId="16" borderId="0" xfId="10"/>
    <xf numFmtId="0" fontId="15" fillId="16" borderId="0" xfId="10" applyFont="1"/>
    <xf numFmtId="0" fontId="13" fillId="16" borderId="0" xfId="10" applyFont="1"/>
    <xf numFmtId="166" fontId="10" fillId="11" borderId="24" xfId="5" applyNumberFormat="1" applyAlignment="1">
      <alignment horizontal="center"/>
    </xf>
    <xf numFmtId="166" fontId="10" fillId="11" borderId="24" xfId="5" applyNumberFormat="1"/>
    <xf numFmtId="1" fontId="10" fillId="11" borderId="24" xfId="5" applyNumberFormat="1"/>
    <xf numFmtId="0" fontId="26" fillId="17" borderId="0" xfId="0" applyFont="1" applyFill="1"/>
    <xf numFmtId="0" fontId="27" fillId="17" borderId="0" xfId="0" applyFont="1" applyFill="1"/>
    <xf numFmtId="1" fontId="11" fillId="12" borderId="25" xfId="6" applyNumberFormat="1"/>
    <xf numFmtId="0" fontId="18" fillId="16" borderId="0" xfId="10" applyFont="1"/>
    <xf numFmtId="0" fontId="19" fillId="17" borderId="0" xfId="0" applyFont="1" applyFill="1"/>
    <xf numFmtId="0" fontId="28" fillId="2" borderId="0" xfId="0" applyFont="1" applyFill="1" applyProtection="1">
      <protection hidden="1"/>
    </xf>
    <xf numFmtId="0" fontId="29" fillId="5" borderId="0" xfId="0" applyFont="1" applyFill="1" applyProtection="1">
      <protection hidden="1"/>
    </xf>
    <xf numFmtId="0" fontId="22" fillId="6" borderId="0" xfId="0" applyFont="1" applyFill="1" applyProtection="1">
      <protection hidden="1"/>
    </xf>
    <xf numFmtId="0" fontId="19" fillId="0" borderId="0" xfId="0" applyFont="1" applyFill="1"/>
    <xf numFmtId="0" fontId="19" fillId="0" borderId="0" xfId="0" quotePrefix="1" applyFont="1"/>
    <xf numFmtId="167" fontId="19" fillId="0" borderId="0" xfId="0" applyNumberFormat="1" applyFont="1"/>
    <xf numFmtId="167" fontId="19" fillId="4" borderId="0" xfId="0" applyNumberFormat="1" applyFont="1" applyFill="1"/>
    <xf numFmtId="164" fontId="19" fillId="0" borderId="0" xfId="0" applyNumberFormat="1" applyFont="1"/>
    <xf numFmtId="165" fontId="19" fillId="4" borderId="0" xfId="0" applyNumberFormat="1" applyFont="1" applyFill="1"/>
    <xf numFmtId="165" fontId="19" fillId="0" borderId="0" xfId="0" applyNumberFormat="1" applyFont="1"/>
    <xf numFmtId="164" fontId="19" fillId="4" borderId="0" xfId="0" applyNumberFormat="1" applyFont="1" applyFill="1"/>
    <xf numFmtId="0" fontId="19" fillId="0" borderId="0" xfId="0" applyFont="1" applyAlignment="1">
      <alignment horizontal="centerContinuous"/>
    </xf>
    <xf numFmtId="166" fontId="19" fillId="0" borderId="0" xfId="0" quotePrefix="1" applyNumberFormat="1" applyFont="1"/>
    <xf numFmtId="2" fontId="19" fillId="0" borderId="0" xfId="0" quotePrefix="1" applyNumberFormat="1" applyFont="1"/>
    <xf numFmtId="2" fontId="19" fillId="0" borderId="0" xfId="0" applyNumberFormat="1" applyFont="1"/>
    <xf numFmtId="1" fontId="19" fillId="0" borderId="0" xfId="0" applyNumberFormat="1" applyFont="1"/>
    <xf numFmtId="0" fontId="19" fillId="4" borderId="0" xfId="0" applyFont="1" applyFill="1"/>
    <xf numFmtId="0" fontId="9" fillId="10" borderId="24" xfId="4" applyProtection="1">
      <protection locked="0"/>
    </xf>
    <xf numFmtId="0" fontId="19" fillId="17" borderId="1" xfId="0" applyFont="1" applyFill="1" applyBorder="1"/>
    <xf numFmtId="0" fontId="19" fillId="17" borderId="5" xfId="0" applyFont="1" applyFill="1" applyBorder="1"/>
    <xf numFmtId="0" fontId="19" fillId="17" borderId="3" xfId="0" applyFont="1" applyFill="1" applyBorder="1"/>
    <xf numFmtId="0" fontId="19" fillId="17" borderId="23" xfId="0" applyFont="1" applyFill="1" applyBorder="1"/>
    <xf numFmtId="0" fontId="19" fillId="17" borderId="22" xfId="0" applyFont="1" applyFill="1" applyBorder="1"/>
    <xf numFmtId="0" fontId="14" fillId="19" borderId="0" xfId="7" applyFont="1" applyFill="1"/>
    <xf numFmtId="0" fontId="12" fillId="19" borderId="0" xfId="7" applyFont="1" applyFill="1"/>
    <xf numFmtId="0" fontId="30" fillId="0" borderId="0" xfId="11"/>
    <xf numFmtId="0" fontId="6" fillId="0" borderId="0" xfId="11" applyFont="1"/>
    <xf numFmtId="0" fontId="30" fillId="0" borderId="0" xfId="11" applyFont="1"/>
    <xf numFmtId="0" fontId="30" fillId="0" borderId="0" xfId="11" applyFill="1"/>
    <xf numFmtId="0" fontId="6" fillId="0" borderId="0" xfId="1" applyFill="1"/>
    <xf numFmtId="0" fontId="6" fillId="18" borderId="26" xfId="0" applyFont="1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</cellXfs>
  <cellStyles count="12">
    <cellStyle name="Accent2" xfId="7" builtinId="33"/>
    <cellStyle name="Accent3" xfId="8" builtinId="37"/>
    <cellStyle name="Accent5" xfId="9" builtinId="45"/>
    <cellStyle name="Accent6" xfId="10" builtinId="49"/>
    <cellStyle name="Calculation" xfId="5" builtinId="22"/>
    <cellStyle name="Check Cell" xfId="6" builtinId="23"/>
    <cellStyle name="Hyperlink" xfId="11" builtinId="8"/>
    <cellStyle name="Input" xfId="4" builtinId="20"/>
    <cellStyle name="Neutral" xfId="3" builtinId="28"/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Comparing growth curves</a:t>
            </a:r>
          </a:p>
        </c:rich>
      </c:tx>
      <c:layout>
        <c:manualLayout>
          <c:xMode val="edge"/>
          <c:yMode val="edge"/>
          <c:x val="0.29059222142686708"/>
          <c:y val="3.5079069155352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658451784436"/>
          <c:y val="0.18488481418931269"/>
          <c:w val="0.74065160036813582"/>
          <c:h val="0.654972766287222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'Length at age'!$C$19</c:f>
              <c:strCache>
                <c:ptCount val="1"/>
                <c:pt idx="0">
                  <c:v>function 1</c:v>
                </c:pt>
              </c:strCache>
            </c:strRef>
          </c:tx>
          <c:spPr>
            <a:ln w="25400">
              <a:solidFill>
                <a:srgbClr val="8080FF"/>
              </a:solidFill>
              <a:prstDash val="solid"/>
            </a:ln>
          </c:spPr>
          <c:marker>
            <c:symbol val="none"/>
          </c:marker>
          <c:xVal>
            <c:numRef>
              <c:f>'Length at age'!$B$20:$B$45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'Length at age'!$C$20:$C$45</c:f>
              <c:numCache>
                <c:formatCode>0.0</c:formatCode>
                <c:ptCount val="26"/>
                <c:pt idx="0">
                  <c:v>4.3893517949357381</c:v>
                </c:pt>
                <c:pt idx="1">
                  <c:v>12.536282121744797</c:v>
                </c:pt>
                <c:pt idx="2">
                  <c:v>19.907929523573561</c:v>
                </c:pt>
                <c:pt idx="3">
                  <c:v>26.57807192531579</c:v>
                </c:pt>
                <c:pt idx="4">
                  <c:v>32.613466354040398</c:v>
                </c:pt>
                <c:pt idx="5">
                  <c:v>38.074517065756204</c:v>
                </c:pt>
                <c:pt idx="6">
                  <c:v>43.015880091508556</c:v>
                </c:pt>
                <c:pt idx="7">
                  <c:v>47.487010253308675</c:v>
                </c:pt>
                <c:pt idx="8">
                  <c:v>51.532656124614604</c:v>
                </c:pt>
                <c:pt idx="9">
                  <c:v>55.193307889094889</c:v>
                </c:pt>
                <c:pt idx="10">
                  <c:v>58.505602579996022</c:v>
                </c:pt>
                <c:pt idx="11">
                  <c:v>61.502690755885219</c:v>
                </c:pt>
                <c:pt idx="12">
                  <c:v>64.214568282582889</c:v>
                </c:pt>
                <c:pt idx="13">
                  <c:v>66.668376541869776</c:v>
                </c:pt>
                <c:pt idx="14">
                  <c:v>68.888674071558214</c:v>
                </c:pt>
                <c:pt idx="15">
                  <c:v>70.897682355593119</c:v>
                </c:pt>
                <c:pt idx="16">
                  <c:v>72.715508224132137</c:v>
                </c:pt>
                <c:pt idx="17">
                  <c:v>74.36034508945994</c:v>
                </c:pt>
                <c:pt idx="18">
                  <c:v>75.848655031773518</c:v>
                </c:pt>
                <c:pt idx="19">
                  <c:v>77.195333557213786</c:v>
                </c:pt>
                <c:pt idx="20">
                  <c:v>78.413858677097622</c:v>
                </c:pt>
                <c:pt idx="21">
                  <c:v>79.516425800385278</c:v>
                </c:pt>
                <c:pt idx="22">
                  <c:v>80.514069789432213</c:v>
                </c:pt>
                <c:pt idx="23">
                  <c:v>81.416775400600542</c:v>
                </c:pt>
                <c:pt idx="24">
                  <c:v>82.233577215056656</c:v>
                </c:pt>
                <c:pt idx="25">
                  <c:v>82.97265005989621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'Length at age'!$D$19</c:f>
              <c:strCache>
                <c:ptCount val="1"/>
                <c:pt idx="0">
                  <c:v>function 2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'Length at age'!$B$20:$B$45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'Length at age'!$D$20:$D$45</c:f>
              <c:numCache>
                <c:formatCode>0.0</c:formatCode>
                <c:ptCount val="26"/>
                <c:pt idx="0">
                  <c:v>4.3893517949357381</c:v>
                </c:pt>
                <c:pt idx="1">
                  <c:v>12.536282121744797</c:v>
                </c:pt>
                <c:pt idx="2">
                  <c:v>19.907929523573561</c:v>
                </c:pt>
                <c:pt idx="3">
                  <c:v>26.57807192531579</c:v>
                </c:pt>
                <c:pt idx="4">
                  <c:v>32.613466354040398</c:v>
                </c:pt>
                <c:pt idx="5">
                  <c:v>38.074517065756204</c:v>
                </c:pt>
                <c:pt idx="6">
                  <c:v>43.015880091508556</c:v>
                </c:pt>
                <c:pt idx="7">
                  <c:v>47.487010253308675</c:v>
                </c:pt>
                <c:pt idx="8">
                  <c:v>51.532656124614604</c:v>
                </c:pt>
                <c:pt idx="9">
                  <c:v>55.193307889094889</c:v>
                </c:pt>
                <c:pt idx="10">
                  <c:v>58.505602579996022</c:v>
                </c:pt>
                <c:pt idx="11">
                  <c:v>61.502690755885219</c:v>
                </c:pt>
                <c:pt idx="12">
                  <c:v>64.214568282582889</c:v>
                </c:pt>
                <c:pt idx="13">
                  <c:v>66.668376541869776</c:v>
                </c:pt>
                <c:pt idx="14">
                  <c:v>68.888674071558214</c:v>
                </c:pt>
                <c:pt idx="15">
                  <c:v>70.897682355593119</c:v>
                </c:pt>
                <c:pt idx="16">
                  <c:v>72.715508224132137</c:v>
                </c:pt>
                <c:pt idx="17">
                  <c:v>74.36034508945994</c:v>
                </c:pt>
                <c:pt idx="18">
                  <c:v>75.848655031773518</c:v>
                </c:pt>
                <c:pt idx="19">
                  <c:v>77.195333557213786</c:v>
                </c:pt>
                <c:pt idx="20">
                  <c:v>78.413858677097622</c:v>
                </c:pt>
                <c:pt idx="21">
                  <c:v>79.516425800385278</c:v>
                </c:pt>
                <c:pt idx="22">
                  <c:v>80.514069789432213</c:v>
                </c:pt>
                <c:pt idx="23">
                  <c:v>81.416775400600542</c:v>
                </c:pt>
                <c:pt idx="24">
                  <c:v>82.233577215056656</c:v>
                </c:pt>
                <c:pt idx="25">
                  <c:v>82.97265005989621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'Length at age'!$E$19</c:f>
              <c:strCache>
                <c:ptCount val="1"/>
                <c:pt idx="0">
                  <c:v>function 3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'Length at age'!$B$20:$B$45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'Length at age'!$E$20:$E$45</c:f>
              <c:numCache>
                <c:formatCode>0.0</c:formatCode>
                <c:ptCount val="26"/>
                <c:pt idx="0">
                  <c:v>4.3893517949357381</c:v>
                </c:pt>
                <c:pt idx="1">
                  <c:v>12.536282121744797</c:v>
                </c:pt>
                <c:pt idx="2">
                  <c:v>19.907929523573561</c:v>
                </c:pt>
                <c:pt idx="3">
                  <c:v>26.57807192531579</c:v>
                </c:pt>
                <c:pt idx="4">
                  <c:v>32.613466354040398</c:v>
                </c:pt>
                <c:pt idx="5">
                  <c:v>38.074517065756204</c:v>
                </c:pt>
                <c:pt idx="6">
                  <c:v>43.015880091508556</c:v>
                </c:pt>
                <c:pt idx="7">
                  <c:v>47.487010253308675</c:v>
                </c:pt>
                <c:pt idx="8">
                  <c:v>51.532656124614604</c:v>
                </c:pt>
                <c:pt idx="9">
                  <c:v>55.193307889094889</c:v>
                </c:pt>
                <c:pt idx="10">
                  <c:v>58.505602579996022</c:v>
                </c:pt>
                <c:pt idx="11">
                  <c:v>61.502690755885219</c:v>
                </c:pt>
                <c:pt idx="12">
                  <c:v>64.214568282582889</c:v>
                </c:pt>
                <c:pt idx="13">
                  <c:v>66.668376541869776</c:v>
                </c:pt>
                <c:pt idx="14">
                  <c:v>68.888674071558214</c:v>
                </c:pt>
                <c:pt idx="15">
                  <c:v>70.897682355593119</c:v>
                </c:pt>
                <c:pt idx="16">
                  <c:v>72.715508224132137</c:v>
                </c:pt>
                <c:pt idx="17">
                  <c:v>74.36034508945994</c:v>
                </c:pt>
                <c:pt idx="18">
                  <c:v>75.848655031773518</c:v>
                </c:pt>
                <c:pt idx="19">
                  <c:v>77.195333557213786</c:v>
                </c:pt>
                <c:pt idx="20">
                  <c:v>78.413858677097622</c:v>
                </c:pt>
                <c:pt idx="21">
                  <c:v>79.516425800385278</c:v>
                </c:pt>
                <c:pt idx="22">
                  <c:v>80.514069789432213</c:v>
                </c:pt>
                <c:pt idx="23">
                  <c:v>81.416775400600542</c:v>
                </c:pt>
                <c:pt idx="24">
                  <c:v>82.233577215056656</c:v>
                </c:pt>
                <c:pt idx="25">
                  <c:v>82.97265005989621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489312"/>
        <c:axId val="360490488"/>
      </c:scatterChart>
      <c:valAx>
        <c:axId val="360489312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AGE (year)</a:t>
                </a:r>
              </a:p>
            </c:rich>
          </c:tx>
          <c:layout>
            <c:manualLayout>
              <c:xMode val="edge"/>
              <c:yMode val="edge"/>
              <c:x val="0.40333464627163501"/>
              <c:y val="0.91103202846975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490488"/>
        <c:crosses val="autoZero"/>
        <c:crossBetween val="midCat"/>
      </c:valAx>
      <c:valAx>
        <c:axId val="360490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LENGTH (cm)</a:t>
                </a:r>
              </a:p>
            </c:rich>
          </c:tx>
          <c:layout>
            <c:manualLayout>
              <c:xMode val="edge"/>
              <c:yMode val="edge"/>
              <c:x val="4.6666818576883387E-2"/>
              <c:y val="0.4306049822064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4893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54977127859017627"/>
          <c:y val="0.59979792219565864"/>
          <c:w val="0.28666759982942652"/>
          <c:h val="0.206405693950177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Side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nb-NO" sz="1000"/>
              <a:t>Length - weight relationship</a:t>
            </a:r>
          </a:p>
        </c:rich>
      </c:tx>
      <c:layout>
        <c:manualLayout>
          <c:xMode val="edge"/>
          <c:yMode val="edge"/>
          <c:x val="0.2611683848797251"/>
          <c:y val="0.131574974696790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0618556701031"/>
          <c:y val="0.21071465317147944"/>
          <c:w val="0.61855670103092786"/>
          <c:h val="0.564286698323622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'Weight at length'!$C$11</c:f>
              <c:strCache>
                <c:ptCount val="1"/>
                <c:pt idx="0">
                  <c:v>function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'Weight at length'!$B$12:$B$37</c:f>
              <c:numCache>
                <c:formatCode>0.0</c:formatCode>
                <c:ptCount val="26"/>
                <c:pt idx="0">
                  <c:v>6.6613807374828333</c:v>
                </c:pt>
                <c:pt idx="1">
                  <c:v>18.142724552279748</c:v>
                </c:pt>
                <c:pt idx="2">
                  <c:v>27.54285382011566</c:v>
                </c:pt>
                <c:pt idx="3">
                  <c:v>35.239028734601341</c:v>
                </c:pt>
                <c:pt idx="4">
                  <c:v>41.540123818158065</c:v>
                </c:pt>
                <c:pt idx="5">
                  <c:v>46.699024141134437</c:v>
                </c:pt>
                <c:pt idx="6">
                  <c:v>50.922774487619122</c:v>
                </c:pt>
                <c:pt idx="7">
                  <c:v>54.380888789609912</c:v>
                </c:pt>
                <c:pt idx="8">
                  <c:v>57.21215331630858</c:v>
                </c:pt>
                <c:pt idx="9">
                  <c:v>59.530196654415541</c:v>
                </c:pt>
                <c:pt idx="10">
                  <c:v>61.428050022291266</c:v>
                </c:pt>
                <c:pt idx="11">
                  <c:v>62.981880939403744</c:v>
                </c:pt>
                <c:pt idx="12">
                  <c:v>64.254050096327077</c:v>
                </c:pt>
                <c:pt idx="13">
                  <c:v>65.295614108217521</c:v>
                </c:pt>
                <c:pt idx="14">
                  <c:v>66.148374596051497</c:v>
                </c:pt>
                <c:pt idx="15">
                  <c:v>66.84655583245096</c:v>
                </c:pt>
                <c:pt idx="16">
                  <c:v>67.4181782819132</c:v>
                </c:pt>
                <c:pt idx="17">
                  <c:v>67.88618316043771</c:v>
                </c:pt>
                <c:pt idx="18">
                  <c:v>68.269353147076245</c:v>
                </c:pt>
                <c:pt idx="19">
                  <c:v>68.583066198793702</c:v>
                </c:pt>
                <c:pt idx="20">
                  <c:v>68.839912721876715</c:v>
                </c:pt>
                <c:pt idx="21">
                  <c:v>69.050200869145939</c:v>
                </c:pt>
                <c:pt idx="22">
                  <c:v>69.222370242323038</c:v>
                </c:pt>
                <c:pt idx="23">
                  <c:v>69.363330602881291</c:v>
                </c:pt>
                <c:pt idx="24">
                  <c:v>69.478739185035295</c:v>
                </c:pt>
                <c:pt idx="25">
                  <c:v>69.573227740413913</c:v>
                </c:pt>
              </c:numCache>
            </c:numRef>
          </c:xVal>
          <c:yVal>
            <c:numRef>
              <c:f>'Weight at length'!$C$12:$C$37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'Weight at length'!$D$11</c:f>
              <c:strCache>
                <c:ptCount val="1"/>
                <c:pt idx="0">
                  <c:v>function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'Weight at length'!$B$12:$B$37</c:f>
              <c:numCache>
                <c:formatCode>0.0</c:formatCode>
                <c:ptCount val="26"/>
                <c:pt idx="0">
                  <c:v>6.6613807374828333</c:v>
                </c:pt>
                <c:pt idx="1">
                  <c:v>18.142724552279748</c:v>
                </c:pt>
                <c:pt idx="2">
                  <c:v>27.54285382011566</c:v>
                </c:pt>
                <c:pt idx="3">
                  <c:v>35.239028734601341</c:v>
                </c:pt>
                <c:pt idx="4">
                  <c:v>41.540123818158065</c:v>
                </c:pt>
                <c:pt idx="5">
                  <c:v>46.699024141134437</c:v>
                </c:pt>
                <c:pt idx="6">
                  <c:v>50.922774487619122</c:v>
                </c:pt>
                <c:pt idx="7">
                  <c:v>54.380888789609912</c:v>
                </c:pt>
                <c:pt idx="8">
                  <c:v>57.21215331630858</c:v>
                </c:pt>
                <c:pt idx="9">
                  <c:v>59.530196654415541</c:v>
                </c:pt>
                <c:pt idx="10">
                  <c:v>61.428050022291266</c:v>
                </c:pt>
                <c:pt idx="11">
                  <c:v>62.981880939403744</c:v>
                </c:pt>
                <c:pt idx="12">
                  <c:v>64.254050096327077</c:v>
                </c:pt>
                <c:pt idx="13">
                  <c:v>65.295614108217521</c:v>
                </c:pt>
                <c:pt idx="14">
                  <c:v>66.148374596051497</c:v>
                </c:pt>
                <c:pt idx="15">
                  <c:v>66.84655583245096</c:v>
                </c:pt>
                <c:pt idx="16">
                  <c:v>67.4181782819132</c:v>
                </c:pt>
                <c:pt idx="17">
                  <c:v>67.88618316043771</c:v>
                </c:pt>
                <c:pt idx="18">
                  <c:v>68.269353147076245</c:v>
                </c:pt>
                <c:pt idx="19">
                  <c:v>68.583066198793702</c:v>
                </c:pt>
                <c:pt idx="20">
                  <c:v>68.839912721876715</c:v>
                </c:pt>
                <c:pt idx="21">
                  <c:v>69.050200869145939</c:v>
                </c:pt>
                <c:pt idx="22">
                  <c:v>69.222370242323038</c:v>
                </c:pt>
                <c:pt idx="23">
                  <c:v>69.363330602881291</c:v>
                </c:pt>
                <c:pt idx="24">
                  <c:v>69.478739185035295</c:v>
                </c:pt>
                <c:pt idx="25">
                  <c:v>69.573227740413913</c:v>
                </c:pt>
              </c:numCache>
            </c:numRef>
          </c:xVal>
          <c:yVal>
            <c:numRef>
              <c:f>'Weight at length'!$D$12:$D$37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'Weight at length'!$E$11</c:f>
              <c:strCache>
                <c:ptCount val="1"/>
                <c:pt idx="0">
                  <c:v>function 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'Weight at length'!$B$12:$B$37</c:f>
              <c:numCache>
                <c:formatCode>0.0</c:formatCode>
                <c:ptCount val="26"/>
                <c:pt idx="0">
                  <c:v>6.6613807374828333</c:v>
                </c:pt>
                <c:pt idx="1">
                  <c:v>18.142724552279748</c:v>
                </c:pt>
                <c:pt idx="2">
                  <c:v>27.54285382011566</c:v>
                </c:pt>
                <c:pt idx="3">
                  <c:v>35.239028734601341</c:v>
                </c:pt>
                <c:pt idx="4">
                  <c:v>41.540123818158065</c:v>
                </c:pt>
                <c:pt idx="5">
                  <c:v>46.699024141134437</c:v>
                </c:pt>
                <c:pt idx="6">
                  <c:v>50.922774487619122</c:v>
                </c:pt>
                <c:pt idx="7">
                  <c:v>54.380888789609912</c:v>
                </c:pt>
                <c:pt idx="8">
                  <c:v>57.21215331630858</c:v>
                </c:pt>
                <c:pt idx="9">
                  <c:v>59.530196654415541</c:v>
                </c:pt>
                <c:pt idx="10">
                  <c:v>61.428050022291266</c:v>
                </c:pt>
                <c:pt idx="11">
                  <c:v>62.981880939403744</c:v>
                </c:pt>
                <c:pt idx="12">
                  <c:v>64.254050096327077</c:v>
                </c:pt>
                <c:pt idx="13">
                  <c:v>65.295614108217521</c:v>
                </c:pt>
                <c:pt idx="14">
                  <c:v>66.148374596051497</c:v>
                </c:pt>
                <c:pt idx="15">
                  <c:v>66.84655583245096</c:v>
                </c:pt>
                <c:pt idx="16">
                  <c:v>67.4181782819132</c:v>
                </c:pt>
                <c:pt idx="17">
                  <c:v>67.88618316043771</c:v>
                </c:pt>
                <c:pt idx="18">
                  <c:v>68.269353147076245</c:v>
                </c:pt>
                <c:pt idx="19">
                  <c:v>68.583066198793702</c:v>
                </c:pt>
                <c:pt idx="20">
                  <c:v>68.839912721876715</c:v>
                </c:pt>
                <c:pt idx="21">
                  <c:v>69.050200869145939</c:v>
                </c:pt>
                <c:pt idx="22">
                  <c:v>69.222370242323038</c:v>
                </c:pt>
                <c:pt idx="23">
                  <c:v>69.363330602881291</c:v>
                </c:pt>
                <c:pt idx="24">
                  <c:v>69.478739185035295</c:v>
                </c:pt>
                <c:pt idx="25">
                  <c:v>69.573227740413913</c:v>
                </c:pt>
              </c:numCache>
            </c:numRef>
          </c:xVal>
          <c:yVal>
            <c:numRef>
              <c:f>'Weight at length'!$E$12:$E$37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228008"/>
        <c:axId val="360229184"/>
      </c:scatterChart>
      <c:valAx>
        <c:axId val="360228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LENGHT (cm)</a:t>
                </a:r>
              </a:p>
            </c:rich>
          </c:tx>
          <c:layout>
            <c:manualLayout>
              <c:xMode val="edge"/>
              <c:yMode val="edge"/>
              <c:x val="0.37731958762886597"/>
              <c:y val="0.8714300910820506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60229184"/>
        <c:crosses val="autoZero"/>
        <c:crossBetween val="midCat"/>
      </c:valAx>
      <c:valAx>
        <c:axId val="3602291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WEIGHT  (kg)</a:t>
                </a:r>
              </a:p>
            </c:rich>
          </c:tx>
          <c:layout>
            <c:manualLayout>
              <c:xMode val="edge"/>
              <c:yMode val="edge"/>
              <c:x val="3.2989690721649485E-2"/>
              <c:y val="0.375000653949243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602280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298969072164946"/>
          <c:y val="0.49743296793783132"/>
          <c:w val="0.17731958762886599"/>
          <c:h val="0.2071432183719628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nb-NO" sz="1000"/>
              <a:t>Age - weight relationship:</a:t>
            </a:r>
            <a:r>
              <a:rPr lang="nb-NO" sz="1000" baseline="0"/>
              <a:t> von Bertalanffy</a:t>
            </a:r>
            <a:endParaRPr lang="nb-NO" sz="1000"/>
          </a:p>
        </c:rich>
      </c:tx>
      <c:layout>
        <c:manualLayout>
          <c:xMode val="edge"/>
          <c:yMode val="edge"/>
          <c:x val="0.22405498281786942"/>
          <c:y val="0.1400651465798045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0618556701031"/>
          <c:y val="0.19544005025964833"/>
          <c:w val="0.6268041237113402"/>
          <c:h val="0.59934948746292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'Weight at length'!$C$11</c:f>
              <c:strCache>
                <c:ptCount val="1"/>
                <c:pt idx="0">
                  <c:v>function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'Weight at length'!$A$12:$A$37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'Weight at length'!$C$12:$C$37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'Weight at length'!$D$11</c:f>
              <c:strCache>
                <c:ptCount val="1"/>
                <c:pt idx="0">
                  <c:v>function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'Weight at length'!$A$12:$A$37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'Weight at length'!$D$12:$D$37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'Weight at length'!$E$11</c:f>
              <c:strCache>
                <c:ptCount val="1"/>
                <c:pt idx="0">
                  <c:v>function 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'Weight at length'!$A$12:$A$37</c:f>
              <c:numCache>
                <c:formatCode>General</c:formatCode>
                <c:ptCount val="2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 formatCode="0.0">
                  <c:v>20.5</c:v>
                </c:pt>
                <c:pt idx="21" formatCode="0.0">
                  <c:v>21.5</c:v>
                </c:pt>
                <c:pt idx="22" formatCode="0.0">
                  <c:v>22.5</c:v>
                </c:pt>
                <c:pt idx="23" formatCode="0.0">
                  <c:v>23.5</c:v>
                </c:pt>
                <c:pt idx="24" formatCode="0.0">
                  <c:v>24.5</c:v>
                </c:pt>
                <c:pt idx="25" formatCode="0.0">
                  <c:v>25.5</c:v>
                </c:pt>
              </c:numCache>
            </c:numRef>
          </c:xVal>
          <c:yVal>
            <c:numRef>
              <c:f>'Weight at length'!$E$12:$E$37</c:f>
              <c:numCache>
                <c:formatCode>0.0</c:formatCode>
                <c:ptCount val="26"/>
                <c:pt idx="0">
                  <c:v>2.9559206441170421E-2</c:v>
                </c:pt>
                <c:pt idx="1">
                  <c:v>0.59718311682400194</c:v>
                </c:pt>
                <c:pt idx="2">
                  <c:v>2.0894251190202922</c:v>
                </c:pt>
                <c:pt idx="3">
                  <c:v>4.3759443403779903</c:v>
                </c:pt>
                <c:pt idx="4">
                  <c:v>7.1680885237201908</c:v>
                </c:pt>
                <c:pt idx="5">
                  <c:v>10.184117841089243</c:v>
                </c:pt>
                <c:pt idx="6">
                  <c:v>13.204932132463973</c:v>
                </c:pt>
                <c:pt idx="7">
                  <c:v>16.081957274518061</c:v>
                </c:pt>
                <c:pt idx="8">
                  <c:v>18.726856446693979</c:v>
                </c:pt>
                <c:pt idx="9">
                  <c:v>21.096574890799022</c:v>
                </c:pt>
                <c:pt idx="10">
                  <c:v>23.179293133743226</c:v>
                </c:pt>
                <c:pt idx="11">
                  <c:v>24.983131838829934</c:v>
                </c:pt>
                <c:pt idx="12">
                  <c:v>26.52781759391063</c:v>
                </c:pt>
                <c:pt idx="13">
                  <c:v>27.838897525638494</c:v>
                </c:pt>
                <c:pt idx="14">
                  <c:v>28.943932146177996</c:v>
                </c:pt>
                <c:pt idx="15">
                  <c:v>29.870129635038044</c:v>
                </c:pt>
                <c:pt idx="16">
                  <c:v>30.642982953881553</c:v>
                </c:pt>
                <c:pt idx="17">
                  <c:v>31.285577399886296</c:v>
                </c:pt>
                <c:pt idx="18">
                  <c:v>31.818328682615295</c:v>
                </c:pt>
                <c:pt idx="19">
                  <c:v>32.258984563566557</c:v>
                </c:pt>
                <c:pt idx="20">
                  <c:v>32.622777428673828</c:v>
                </c:pt>
                <c:pt idx="21">
                  <c:v>32.922654080686748</c:v>
                </c:pt>
                <c:pt idx="22">
                  <c:v>33.16953610115872</c:v>
                </c:pt>
                <c:pt idx="23">
                  <c:v>33.372582485319619</c:v>
                </c:pt>
                <c:pt idx="24">
                  <c:v>33.539438408257958</c:v>
                </c:pt>
                <c:pt idx="25">
                  <c:v>33.676461831203213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230360"/>
        <c:axId val="360227616"/>
      </c:scatterChart>
      <c:valAx>
        <c:axId val="360230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AGE (year)</a:t>
                </a:r>
              </a:p>
            </c:rich>
          </c:tx>
          <c:layout>
            <c:manualLayout>
              <c:xMode val="edge"/>
              <c:yMode val="edge"/>
              <c:x val="0.39175257731958762"/>
              <c:y val="0.88273756033941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60227616"/>
        <c:crosses val="autoZero"/>
        <c:crossBetween val="midCat"/>
      </c:valAx>
      <c:valAx>
        <c:axId val="36022761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WEIGTH (kg)</a:t>
                </a:r>
              </a:p>
            </c:rich>
          </c:tx>
          <c:layout>
            <c:manualLayout>
              <c:xMode val="edge"/>
              <c:yMode val="edge"/>
              <c:x val="3.2989690721649485E-2"/>
              <c:y val="0.38762276634830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602303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900343642611686"/>
          <c:y val="0.59500611283524418"/>
          <c:w val="0.17731958762886599"/>
          <c:h val="0.1889253819176600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nb-NO" sz="1000"/>
              <a:t>Length - weight relationship</a:t>
            </a:r>
          </a:p>
        </c:rich>
      </c:tx>
      <c:layout>
        <c:manualLayout>
          <c:xMode val="edge"/>
          <c:yMode val="edge"/>
          <c:x val="0.28893639912911573"/>
          <c:y val="9.8890618105787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707182320442"/>
          <c:y val="0.22442316555527264"/>
          <c:w val="0.7458563535911602"/>
          <c:h val="0.567658595228042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'Fitting with solver'!$C$27</c:f>
              <c:strCache>
                <c:ptCount val="1"/>
                <c:pt idx="0">
                  <c:v>Observed weight (g)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'Fitting with solver'!$B$28:$B$38</c:f>
              <c:numCache>
                <c:formatCode>General</c:formatCode>
                <c:ptCount val="11"/>
                <c:pt idx="0">
                  <c:v>7.6</c:v>
                </c:pt>
                <c:pt idx="1">
                  <c:v>21.3</c:v>
                </c:pt>
                <c:pt idx="2">
                  <c:v>33.299999999999997</c:v>
                </c:pt>
                <c:pt idx="3">
                  <c:v>43.9</c:v>
                </c:pt>
                <c:pt idx="4">
                  <c:v>53.1</c:v>
                </c:pt>
                <c:pt idx="5">
                  <c:v>61.3</c:v>
                </c:pt>
                <c:pt idx="6">
                  <c:v>68.5</c:v>
                </c:pt>
                <c:pt idx="7">
                  <c:v>74.7</c:v>
                </c:pt>
                <c:pt idx="8">
                  <c:v>80.3</c:v>
                </c:pt>
                <c:pt idx="9">
                  <c:v>85.1</c:v>
                </c:pt>
                <c:pt idx="10">
                  <c:v>89.4</c:v>
                </c:pt>
              </c:numCache>
            </c:numRef>
          </c:xVal>
          <c:yVal>
            <c:numRef>
              <c:f>'Fitting with solver'!$C$28:$C$38</c:f>
              <c:numCache>
                <c:formatCode>General</c:formatCode>
                <c:ptCount val="11"/>
                <c:pt idx="0">
                  <c:v>4</c:v>
                </c:pt>
                <c:pt idx="1">
                  <c:v>150</c:v>
                </c:pt>
                <c:pt idx="2">
                  <c:v>570</c:v>
                </c:pt>
                <c:pt idx="3">
                  <c:v>1300</c:v>
                </c:pt>
                <c:pt idx="4">
                  <c:v>2200</c:v>
                </c:pt>
                <c:pt idx="5">
                  <c:v>3340</c:v>
                </c:pt>
                <c:pt idx="6">
                  <c:v>4800</c:v>
                </c:pt>
                <c:pt idx="7">
                  <c:v>6023</c:v>
                </c:pt>
                <c:pt idx="8">
                  <c:v>8556</c:v>
                </c:pt>
                <c:pt idx="9">
                  <c:v>10073</c:v>
                </c:pt>
                <c:pt idx="10">
                  <c:v>11000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'Fitting with solver'!$D$27</c:f>
              <c:strCache>
                <c:ptCount val="1"/>
                <c:pt idx="0">
                  <c:v>Calculated weight (g)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'Fitting with solver'!$B$28:$B$38</c:f>
              <c:numCache>
                <c:formatCode>General</c:formatCode>
                <c:ptCount val="11"/>
                <c:pt idx="0">
                  <c:v>7.6</c:v>
                </c:pt>
                <c:pt idx="1">
                  <c:v>21.3</c:v>
                </c:pt>
                <c:pt idx="2">
                  <c:v>33.299999999999997</c:v>
                </c:pt>
                <c:pt idx="3">
                  <c:v>43.9</c:v>
                </c:pt>
                <c:pt idx="4">
                  <c:v>53.1</c:v>
                </c:pt>
                <c:pt idx="5">
                  <c:v>61.3</c:v>
                </c:pt>
                <c:pt idx="6">
                  <c:v>68.5</c:v>
                </c:pt>
                <c:pt idx="7">
                  <c:v>74.7</c:v>
                </c:pt>
                <c:pt idx="8">
                  <c:v>80.3</c:v>
                </c:pt>
                <c:pt idx="9">
                  <c:v>85.1</c:v>
                </c:pt>
                <c:pt idx="10">
                  <c:v>89.4</c:v>
                </c:pt>
              </c:numCache>
            </c:numRef>
          </c:xVal>
          <c:yVal>
            <c:numRef>
              <c:f>'Fitting with solver'!$D$28:$D$38</c:f>
              <c:numCache>
                <c:formatCode>0.0</c:formatCode>
                <c:ptCount val="11"/>
                <c:pt idx="0">
                  <c:v>43.897599999999997</c:v>
                </c:pt>
                <c:pt idx="1">
                  <c:v>966.3597000000002</c:v>
                </c:pt>
                <c:pt idx="2">
                  <c:v>3692.6036999999992</c:v>
                </c:pt>
                <c:pt idx="3">
                  <c:v>8460.4518999999982</c:v>
                </c:pt>
                <c:pt idx="4">
                  <c:v>14972.1291</c:v>
                </c:pt>
                <c:pt idx="5">
                  <c:v>23034.6397</c:v>
                </c:pt>
                <c:pt idx="6">
                  <c:v>32141.912500000002</c:v>
                </c:pt>
                <c:pt idx="7">
                  <c:v>41683.272300000004</c:v>
                </c:pt>
                <c:pt idx="8">
                  <c:v>51778.162699999993</c:v>
                </c:pt>
                <c:pt idx="9">
                  <c:v>61629.505099999988</c:v>
                </c:pt>
                <c:pt idx="10">
                  <c:v>71451.698400000008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878736"/>
        <c:axId val="299878344"/>
      </c:scatterChart>
      <c:valAx>
        <c:axId val="29987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LENGTH (cm)</a:t>
                </a:r>
              </a:p>
            </c:rich>
          </c:tx>
          <c:layout>
            <c:manualLayout>
              <c:xMode val="edge"/>
              <c:yMode val="edge"/>
              <c:x val="0.4889502762430939"/>
              <c:y val="0.881190958871438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99878344"/>
        <c:crosses val="autoZero"/>
        <c:crossBetween val="midCat"/>
      </c:valAx>
      <c:valAx>
        <c:axId val="299878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WEIGHT (g)</a:t>
                </a:r>
              </a:p>
            </c:rich>
          </c:tx>
          <c:layout>
            <c:manualLayout>
              <c:xMode val="edge"/>
              <c:yMode val="edge"/>
              <c:x val="4.4198895027624308E-2"/>
              <c:y val="0.40924224307137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99878736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276995218448338"/>
          <c:y val="0.21982333076086311"/>
          <c:w val="0.37848342156846898"/>
          <c:h val="0.1235492072816348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nb-NO" sz="1000"/>
              <a:t>Age - length relationship (von Bertalanffy) </a:t>
            </a:r>
          </a:p>
        </c:rich>
      </c:tx>
      <c:layout>
        <c:manualLayout>
          <c:xMode val="edge"/>
          <c:yMode val="edge"/>
          <c:x val="0.24345682404305471"/>
          <c:y val="4.74481156797118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8342541436464"/>
          <c:y val="0.16565743025446752"/>
          <c:w val="0.80386740331491713"/>
          <c:h val="0.565354610288489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'Fitting with solver'!$C$4</c:f>
              <c:strCache>
                <c:ptCount val="1"/>
                <c:pt idx="0">
                  <c:v>Observed length (cm)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'Fitting with solver'!$B$5:$B$20</c:f>
              <c:numCache>
                <c:formatCode>General</c:formatCode>
                <c:ptCount val="1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</c:numCache>
            </c:numRef>
          </c:xVal>
          <c:yVal>
            <c:numRef>
              <c:f>'Fitting with solver'!$C$5:$C$20</c:f>
              <c:numCache>
                <c:formatCode>0.0</c:formatCode>
                <c:ptCount val="16"/>
                <c:pt idx="0">
                  <c:v>7.5905349229320382</c:v>
                </c:pt>
                <c:pt idx="1">
                  <c:v>20.996729136052117</c:v>
                </c:pt>
                <c:pt idx="2">
                  <c:v>31.989833048552562</c:v>
                </c:pt>
                <c:pt idx="3">
                  <c:v>39.289993213405729</c:v>
                </c:pt>
                <c:pt idx="4">
                  <c:v>44.330232156032245</c:v>
                </c:pt>
                <c:pt idx="5">
                  <c:v>50.620972403484565</c:v>
                </c:pt>
                <c:pt idx="6">
                  <c:v>55.644621028238205</c:v>
                </c:pt>
                <c:pt idx="7">
                  <c:v>57.903726209661556</c:v>
                </c:pt>
                <c:pt idx="8">
                  <c:v>60.26641764348814</c:v>
                </c:pt>
                <c:pt idx="9">
                  <c:v>62.728115884878449</c:v>
                </c:pt>
                <c:pt idx="10">
                  <c:v>62.460774398578799</c:v>
                </c:pt>
                <c:pt idx="11">
                  <c:v>66.635942459216253</c:v>
                </c:pt>
                <c:pt idx="12">
                  <c:v>69.060198174858428</c:v>
                </c:pt>
                <c:pt idx="13">
                  <c:v>68.74385536455091</c:v>
                </c:pt>
                <c:pt idx="14">
                  <c:v>68.593715046178346</c:v>
                </c:pt>
                <c:pt idx="15">
                  <c:v>71.803078528112621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'Fitting with solver'!$D$4</c:f>
              <c:strCache>
                <c:ptCount val="1"/>
                <c:pt idx="0">
                  <c:v>Calculated length (cm)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'Fitting with solver'!$B$5:$B$20</c:f>
              <c:numCache>
                <c:formatCode>General</c:formatCode>
                <c:ptCount val="1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</c:numCache>
            </c:numRef>
          </c:xVal>
          <c:yVal>
            <c:numRef>
              <c:f>'Fitting with solver'!$D$5:$D$20</c:f>
              <c:numCache>
                <c:formatCode>0.0</c:formatCode>
                <c:ptCount val="16"/>
                <c:pt idx="0">
                  <c:v>2.8548774589212145</c:v>
                </c:pt>
                <c:pt idx="1">
                  <c:v>7.7754533795484635</c:v>
                </c:pt>
                <c:pt idx="2">
                  <c:v>11.804080208620997</c:v>
                </c:pt>
                <c:pt idx="3">
                  <c:v>15.102440886257718</c:v>
                </c:pt>
                <c:pt idx="4">
                  <c:v>17.802910207782027</c:v>
                </c:pt>
                <c:pt idx="5">
                  <c:v>20.013867489057617</c:v>
                </c:pt>
                <c:pt idx="6">
                  <c:v>21.824046208979624</c:v>
                </c:pt>
                <c:pt idx="7">
                  <c:v>23.306095195547105</c:v>
                </c:pt>
                <c:pt idx="8">
                  <c:v>24.519494278417962</c:v>
                </c:pt>
                <c:pt idx="9">
                  <c:v>25.512941423320946</c:v>
                </c:pt>
                <c:pt idx="10">
                  <c:v>26.326307152410543</c:v>
                </c:pt>
                <c:pt idx="11">
                  <c:v>26.992234688315889</c:v>
                </c:pt>
                <c:pt idx="12">
                  <c:v>27.537450041283034</c:v>
                </c:pt>
                <c:pt idx="13">
                  <c:v>27.98383461780751</c:v>
                </c:pt>
                <c:pt idx="14">
                  <c:v>28.349303398307782</c:v>
                </c:pt>
                <c:pt idx="15">
                  <c:v>28.648523928193267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877952"/>
        <c:axId val="299875992"/>
      </c:scatterChart>
      <c:valAx>
        <c:axId val="29987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AGE(year)</a:t>
                </a:r>
              </a:p>
            </c:rich>
          </c:tx>
          <c:layout>
            <c:manualLayout>
              <c:xMode val="edge"/>
              <c:yMode val="edge"/>
              <c:x val="0.4806631141731102"/>
              <c:y val="0.80536346406162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99875992"/>
        <c:crosses val="autoZero"/>
        <c:crossBetween val="midCat"/>
      </c:valAx>
      <c:valAx>
        <c:axId val="299875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LENGTH (cm)</a:t>
                </a:r>
              </a:p>
            </c:rich>
          </c:tx>
          <c:layout>
            <c:manualLayout>
              <c:xMode val="edge"/>
              <c:yMode val="edge"/>
              <c:x val="4.4198761090960305E-2"/>
              <c:y val="0.336072619248848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998779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274308914557762"/>
          <c:y val="0.55601204871667709"/>
          <c:w val="0.34470144739485087"/>
          <c:h val="0.1689014161132786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nb-NO" sz="1000"/>
              <a:t>Length composition of catches</a:t>
            </a:r>
          </a:p>
        </c:rich>
      </c:tx>
      <c:layout>
        <c:manualLayout>
          <c:xMode val="edge"/>
          <c:yMode val="edge"/>
          <c:x val="0.36735812329678885"/>
          <c:y val="5.2334532257541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150052877749"/>
          <c:y val="0.1478269660736852"/>
          <c:w val="0.84370147356813441"/>
          <c:h val="0.706811833705971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cat>
          <c:val>
            <c:numRef>
              <c:f>'Length-freq anal.'!$F$330:$F$352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18</c:v>
                </c:pt>
                <c:pt idx="4">
                  <c:v>33</c:v>
                </c:pt>
                <c:pt idx="5">
                  <c:v>34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12</c:v>
                </c:pt>
                <c:pt idx="10">
                  <c:v>16</c:v>
                </c:pt>
                <c:pt idx="11">
                  <c:v>13</c:v>
                </c:pt>
                <c:pt idx="12">
                  <c:v>18</c:v>
                </c:pt>
                <c:pt idx="13">
                  <c:v>7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25400">
              <a:noFill/>
            </a:ln>
          </c:spPr>
          <c:invertIfNegative val="0"/>
          <c:cat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cat>
          <c:val>
            <c:numRef>
              <c:f>'Length-freq anal.'!$G$330:$G$352</c:f>
              <c:numCache>
                <c:formatCode>0.00</c:formatCode>
                <c:ptCount val="23"/>
                <c:pt idx="0">
                  <c:v>10.798197863062347</c:v>
                </c:pt>
                <c:pt idx="1">
                  <c:v>79.788489777520738</c:v>
                </c:pt>
                <c:pt idx="2">
                  <c:v>10.798197863062347</c:v>
                </c:pt>
                <c:pt idx="3">
                  <c:v>2.6766056457139812E-2</c:v>
                </c:pt>
                <c:pt idx="4">
                  <c:v>1.2151770831728515E-6</c:v>
                </c:pt>
                <c:pt idx="5">
                  <c:v>1.0104546434547309E-12</c:v>
                </c:pt>
                <c:pt idx="6">
                  <c:v>1.5389203752766373E-20</c:v>
                </c:pt>
                <c:pt idx="7">
                  <c:v>4.2927692843000513E-30</c:v>
                </c:pt>
                <c:pt idx="8">
                  <c:v>2.1932140450424643E-41</c:v>
                </c:pt>
                <c:pt idx="9">
                  <c:v>2.0523270123472238E-54</c:v>
                </c:pt>
                <c:pt idx="10">
                  <c:v>3.5175005707433353E-69</c:v>
                </c:pt>
                <c:pt idx="11">
                  <c:v>1.1041901387668066E-85</c:v>
                </c:pt>
                <c:pt idx="12">
                  <c:v>6.3485657868531488E-104</c:v>
                </c:pt>
                <c:pt idx="13">
                  <c:v>6.6854317070608046E-124</c:v>
                </c:pt>
                <c:pt idx="14">
                  <c:v>1.2894525388566681E-145</c:v>
                </c:pt>
                <c:pt idx="15">
                  <c:v>4.5551568812619377E-169</c:v>
                </c:pt>
                <c:pt idx="16">
                  <c:v>2.947293514493524E-194</c:v>
                </c:pt>
                <c:pt idx="17">
                  <c:v>3.4927339886109601E-221</c:v>
                </c:pt>
                <c:pt idx="18">
                  <c:v>7.5810560019084445E-250</c:v>
                </c:pt>
                <c:pt idx="19">
                  <c:v>3.0138107080695589E-280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25400">
              <a:noFill/>
            </a:ln>
          </c:spPr>
          <c:invertIfNegative val="0"/>
          <c:cat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cat>
          <c:val>
            <c:numRef>
              <c:f>'Length-freq anal.'!$H$330:$H$352</c:f>
              <c:numCache>
                <c:formatCode>0.00</c:formatCode>
                <c:ptCount val="23"/>
                <c:pt idx="0">
                  <c:v>5.7050732735072015E-14</c:v>
                </c:pt>
                <c:pt idx="1">
                  <c:v>1.2217785306838512E-10</c:v>
                </c:pt>
                <c:pt idx="2">
                  <c:v>9.6640963327677511E-8</c:v>
                </c:pt>
                <c:pt idx="3">
                  <c:v>2.8233681408104016E-5</c:v>
                </c:pt>
                <c:pt idx="4">
                  <c:v>3.0465707457448701E-3</c:v>
                </c:pt>
                <c:pt idx="5">
                  <c:v>0.12142064165833046</c:v>
                </c:pt>
                <c:pt idx="6">
                  <c:v>1.7873568869566809</c:v>
                </c:pt>
                <c:pt idx="7">
                  <c:v>9.7177904714087582</c:v>
                </c:pt>
                <c:pt idx="8">
                  <c:v>19.514673163540802</c:v>
                </c:pt>
                <c:pt idx="9">
                  <c:v>14.474132085455254</c:v>
                </c:pt>
                <c:pt idx="10">
                  <c:v>3.965165139808037</c:v>
                </c:pt>
                <c:pt idx="11">
                  <c:v>0.40120609825201003</c:v>
                </c:pt>
                <c:pt idx="12">
                  <c:v>1.4993784691573706E-2</c:v>
                </c:pt>
                <c:pt idx="13">
                  <c:v>2.069629056767123E-4</c:v>
                </c:pt>
                <c:pt idx="14">
                  <c:v>1.0551428353855418E-6</c:v>
                </c:pt>
                <c:pt idx="15">
                  <c:v>1.9868610405657291E-9</c:v>
                </c:pt>
                <c:pt idx="16">
                  <c:v>1.3818510470683934E-12</c:v>
                </c:pt>
                <c:pt idx="17">
                  <c:v>3.5497066836416385E-16</c:v>
                </c:pt>
                <c:pt idx="18">
                  <c:v>3.36791562659892E-20</c:v>
                </c:pt>
                <c:pt idx="19">
                  <c:v>1.1802321369231434E-24</c:v>
                </c:pt>
                <c:pt idx="20">
                  <c:v>1.5276053384133444E-29</c:v>
                </c:pt>
                <c:pt idx="21">
                  <c:v>7.3028502823563207E-35</c:v>
                </c:pt>
                <c:pt idx="22">
                  <c:v>1.2894696516601178E-40</c:v>
                </c:pt>
              </c:numCache>
            </c:numRef>
          </c:val>
        </c:ser>
        <c:ser>
          <c:idx val="3"/>
          <c:order val="3"/>
          <c:spPr>
            <a:noFill/>
            <a:ln w="25400">
              <a:noFill/>
            </a:ln>
          </c:spPr>
          <c:invertIfNegative val="0"/>
          <c:cat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cat>
          <c:val>
            <c:numRef>
              <c:f>'Length-freq anal.'!$I$330:$I$352</c:f>
              <c:numCache>
                <c:formatCode>0.00</c:formatCode>
                <c:ptCount val="23"/>
                <c:pt idx="0">
                  <c:v>1.7510462731025583E-62</c:v>
                </c:pt>
                <c:pt idx="1">
                  <c:v>2.5654087654340297E-55</c:v>
                </c:pt>
                <c:pt idx="2">
                  <c:v>1.3826779714102873E-48</c:v>
                </c:pt>
                <c:pt idx="3">
                  <c:v>2.7415175563030804E-42</c:v>
                </c:pt>
                <c:pt idx="4">
                  <c:v>1.9997077837923345E-36</c:v>
                </c:pt>
                <c:pt idx="5">
                  <c:v>5.3659616053750642E-31</c:v>
                </c:pt>
                <c:pt idx="6">
                  <c:v>5.2970503708873764E-26</c:v>
                </c:pt>
                <c:pt idx="7">
                  <c:v>1.9236504690957966E-21</c:v>
                </c:pt>
                <c:pt idx="8">
                  <c:v>2.5699444782870761E-17</c:v>
                </c:pt>
                <c:pt idx="9">
                  <c:v>1.2630683043184136E-13</c:v>
                </c:pt>
                <c:pt idx="10">
                  <c:v>2.2836810665627904E-10</c:v>
                </c:pt>
                <c:pt idx="11">
                  <c:v>1.5189713539660644E-7</c:v>
                </c:pt>
                <c:pt idx="12">
                  <c:v>3.7168003565595539E-5</c:v>
                </c:pt>
                <c:pt idx="13">
                  <c:v>3.3457570571424765E-3</c:v>
                </c:pt>
                <c:pt idx="14">
                  <c:v>0.11079625709125744</c:v>
                </c:pt>
                <c:pt idx="15">
                  <c:v>1.3497747328827934</c:v>
                </c:pt>
                <c:pt idx="16">
                  <c:v>6.0492706677792958</c:v>
                </c:pt>
                <c:pt idx="17">
                  <c:v>9.9735612221900922</c:v>
                </c:pt>
                <c:pt idx="18">
                  <c:v>6.0492706677792958</c:v>
                </c:pt>
                <c:pt idx="19">
                  <c:v>1.3497747328827934</c:v>
                </c:pt>
                <c:pt idx="20">
                  <c:v>0.11079625709125744</c:v>
                </c:pt>
                <c:pt idx="21">
                  <c:v>3.3457570571424765E-3</c:v>
                </c:pt>
                <c:pt idx="22">
                  <c:v>3.7168003565595539E-5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638440"/>
        <c:axId val="360636872"/>
      </c:barChart>
      <c:scatterChart>
        <c:scatterStyle val="lineMarker"/>
        <c:varyColors val="0"/>
        <c:ser>
          <c:idx val="4"/>
          <c:order val="4"/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xVal>
          <c:yVal>
            <c:numRef>
              <c:f>'Length-freq anal.'!$G$330:$G$352</c:f>
              <c:numCache>
                <c:formatCode>0.00</c:formatCode>
                <c:ptCount val="23"/>
                <c:pt idx="0">
                  <c:v>10.798197863062347</c:v>
                </c:pt>
                <c:pt idx="1">
                  <c:v>79.788489777520738</c:v>
                </c:pt>
                <c:pt idx="2">
                  <c:v>10.798197863062347</c:v>
                </c:pt>
                <c:pt idx="3">
                  <c:v>2.6766056457139812E-2</c:v>
                </c:pt>
                <c:pt idx="4">
                  <c:v>1.2151770831728515E-6</c:v>
                </c:pt>
                <c:pt idx="5">
                  <c:v>1.0104546434547309E-12</c:v>
                </c:pt>
                <c:pt idx="6">
                  <c:v>1.5389203752766373E-20</c:v>
                </c:pt>
                <c:pt idx="7">
                  <c:v>4.2927692843000513E-30</c:v>
                </c:pt>
                <c:pt idx="8">
                  <c:v>2.1932140450424643E-41</c:v>
                </c:pt>
                <c:pt idx="9">
                  <c:v>2.0523270123472238E-54</c:v>
                </c:pt>
                <c:pt idx="10">
                  <c:v>3.5175005707433353E-69</c:v>
                </c:pt>
                <c:pt idx="11">
                  <c:v>1.1041901387668066E-85</c:v>
                </c:pt>
                <c:pt idx="12">
                  <c:v>6.3485657868531488E-104</c:v>
                </c:pt>
                <c:pt idx="13">
                  <c:v>6.6854317070608046E-124</c:v>
                </c:pt>
                <c:pt idx="14">
                  <c:v>1.2894525388566681E-145</c:v>
                </c:pt>
                <c:pt idx="15">
                  <c:v>4.5551568812619377E-169</c:v>
                </c:pt>
                <c:pt idx="16">
                  <c:v>2.947293514493524E-194</c:v>
                </c:pt>
                <c:pt idx="17">
                  <c:v>3.4927339886109601E-221</c:v>
                </c:pt>
                <c:pt idx="18">
                  <c:v>7.5810560019084445E-250</c:v>
                </c:pt>
                <c:pt idx="19">
                  <c:v>3.0138107080695589E-280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</c:ser>
        <c:ser>
          <c:idx val="5"/>
          <c:order val="5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xVal>
          <c:yVal>
            <c:numRef>
              <c:f>'Length-freq anal.'!$H$330:$H$352</c:f>
              <c:numCache>
                <c:formatCode>0.00</c:formatCode>
                <c:ptCount val="23"/>
                <c:pt idx="0">
                  <c:v>5.7050732735072015E-14</c:v>
                </c:pt>
                <c:pt idx="1">
                  <c:v>1.2217785306838512E-10</c:v>
                </c:pt>
                <c:pt idx="2">
                  <c:v>9.6640963327677511E-8</c:v>
                </c:pt>
                <c:pt idx="3">
                  <c:v>2.8233681408104016E-5</c:v>
                </c:pt>
                <c:pt idx="4">
                  <c:v>3.0465707457448701E-3</c:v>
                </c:pt>
                <c:pt idx="5">
                  <c:v>0.12142064165833046</c:v>
                </c:pt>
                <c:pt idx="6">
                  <c:v>1.7873568869566809</c:v>
                </c:pt>
                <c:pt idx="7">
                  <c:v>9.7177904714087582</c:v>
                </c:pt>
                <c:pt idx="8">
                  <c:v>19.514673163540802</c:v>
                </c:pt>
                <c:pt idx="9">
                  <c:v>14.474132085455254</c:v>
                </c:pt>
                <c:pt idx="10">
                  <c:v>3.965165139808037</c:v>
                </c:pt>
                <c:pt idx="11">
                  <c:v>0.40120609825201003</c:v>
                </c:pt>
                <c:pt idx="12">
                  <c:v>1.4993784691573706E-2</c:v>
                </c:pt>
                <c:pt idx="13">
                  <c:v>2.069629056767123E-4</c:v>
                </c:pt>
                <c:pt idx="14">
                  <c:v>1.0551428353855418E-6</c:v>
                </c:pt>
                <c:pt idx="15">
                  <c:v>1.9868610405657291E-9</c:v>
                </c:pt>
                <c:pt idx="16">
                  <c:v>1.3818510470683934E-12</c:v>
                </c:pt>
                <c:pt idx="17">
                  <c:v>3.5497066836416385E-16</c:v>
                </c:pt>
                <c:pt idx="18">
                  <c:v>3.36791562659892E-20</c:v>
                </c:pt>
                <c:pt idx="19">
                  <c:v>1.1802321369231434E-24</c:v>
                </c:pt>
                <c:pt idx="20">
                  <c:v>1.5276053384133444E-29</c:v>
                </c:pt>
                <c:pt idx="21">
                  <c:v>7.3028502823563207E-35</c:v>
                </c:pt>
                <c:pt idx="22">
                  <c:v>1.2894696516601178E-40</c:v>
                </c:pt>
              </c:numCache>
            </c:numRef>
          </c:yVal>
          <c:smooth val="1"/>
        </c:ser>
        <c:ser>
          <c:idx val="6"/>
          <c:order val="6"/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xVal>
          <c:yVal>
            <c:numRef>
              <c:f>'Length-freq anal.'!$I$330:$I$352</c:f>
              <c:numCache>
                <c:formatCode>0.00</c:formatCode>
                <c:ptCount val="23"/>
                <c:pt idx="0">
                  <c:v>1.7510462731025583E-62</c:v>
                </c:pt>
                <c:pt idx="1">
                  <c:v>2.5654087654340297E-55</c:v>
                </c:pt>
                <c:pt idx="2">
                  <c:v>1.3826779714102873E-48</c:v>
                </c:pt>
                <c:pt idx="3">
                  <c:v>2.7415175563030804E-42</c:v>
                </c:pt>
                <c:pt idx="4">
                  <c:v>1.9997077837923345E-36</c:v>
                </c:pt>
                <c:pt idx="5">
                  <c:v>5.3659616053750642E-31</c:v>
                </c:pt>
                <c:pt idx="6">
                  <c:v>5.2970503708873764E-26</c:v>
                </c:pt>
                <c:pt idx="7">
                  <c:v>1.9236504690957966E-21</c:v>
                </c:pt>
                <c:pt idx="8">
                  <c:v>2.5699444782870761E-17</c:v>
                </c:pt>
                <c:pt idx="9">
                  <c:v>1.2630683043184136E-13</c:v>
                </c:pt>
                <c:pt idx="10">
                  <c:v>2.2836810665627904E-10</c:v>
                </c:pt>
                <c:pt idx="11">
                  <c:v>1.5189713539660644E-7</c:v>
                </c:pt>
                <c:pt idx="12">
                  <c:v>3.7168003565595539E-5</c:v>
                </c:pt>
                <c:pt idx="13">
                  <c:v>3.3457570571424765E-3</c:v>
                </c:pt>
                <c:pt idx="14">
                  <c:v>0.11079625709125744</c:v>
                </c:pt>
                <c:pt idx="15">
                  <c:v>1.3497747328827934</c:v>
                </c:pt>
                <c:pt idx="16">
                  <c:v>6.0492706677792958</c:v>
                </c:pt>
                <c:pt idx="17">
                  <c:v>9.9735612221900922</c:v>
                </c:pt>
                <c:pt idx="18">
                  <c:v>6.0492706677792958</c:v>
                </c:pt>
                <c:pt idx="19">
                  <c:v>1.3497747328827934</c:v>
                </c:pt>
                <c:pt idx="20">
                  <c:v>0.11079625709125744</c:v>
                </c:pt>
                <c:pt idx="21">
                  <c:v>3.3457570571424765E-3</c:v>
                </c:pt>
                <c:pt idx="22">
                  <c:v>3.7168003565595539E-5</c:v>
                </c:pt>
              </c:numCache>
            </c:numRef>
          </c:yVal>
          <c:smooth val="1"/>
        </c:ser>
        <c:ser>
          <c:idx val="7"/>
          <c:order val="7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'Length-freq anal.'!$D$330:$D$352</c:f>
              <c:strCache>
                <c:ptCount val="2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</c:strCache>
            </c:strRef>
          </c:xVal>
          <c:yVal>
            <c:numRef>
              <c:f>'Length-freq anal.'!$J$330:$J$352</c:f>
              <c:numCache>
                <c:formatCode>0.00</c:formatCode>
                <c:ptCount val="23"/>
                <c:pt idx="0">
                  <c:v>10.798197863062404</c:v>
                </c:pt>
                <c:pt idx="1">
                  <c:v>79.788489777642923</c:v>
                </c:pt>
                <c:pt idx="2">
                  <c:v>10.798197959703311</c:v>
                </c:pt>
                <c:pt idx="3">
                  <c:v>2.6794290138547915E-2</c:v>
                </c:pt>
                <c:pt idx="4">
                  <c:v>3.0477859228280431E-3</c:v>
                </c:pt>
                <c:pt idx="5">
                  <c:v>0.12142064165934091</c:v>
                </c:pt>
                <c:pt idx="6">
                  <c:v>1.7873568869566809</c:v>
                </c:pt>
                <c:pt idx="7">
                  <c:v>9.7177904714087582</c:v>
                </c:pt>
                <c:pt idx="8">
                  <c:v>19.514673163540802</c:v>
                </c:pt>
                <c:pt idx="9">
                  <c:v>14.474132085455381</c:v>
                </c:pt>
                <c:pt idx="10">
                  <c:v>3.965165140036405</c:v>
                </c:pt>
                <c:pt idx="11">
                  <c:v>0.4012062501491454</c:v>
                </c:pt>
                <c:pt idx="12">
                  <c:v>1.5030952695139302E-2</c:v>
                </c:pt>
                <c:pt idx="13">
                  <c:v>3.5527199628191887E-3</c:v>
                </c:pt>
                <c:pt idx="14">
                  <c:v>0.11079731223409282</c:v>
                </c:pt>
                <c:pt idx="15">
                  <c:v>1.3497747348696545</c:v>
                </c:pt>
                <c:pt idx="16">
                  <c:v>6.0492706677806778</c:v>
                </c:pt>
                <c:pt idx="17">
                  <c:v>9.9735612221900922</c:v>
                </c:pt>
                <c:pt idx="18">
                  <c:v>6.0492706677792958</c:v>
                </c:pt>
                <c:pt idx="19">
                  <c:v>1.3497747328827934</c:v>
                </c:pt>
                <c:pt idx="20">
                  <c:v>0.11079625709125744</c:v>
                </c:pt>
                <c:pt idx="21">
                  <c:v>3.3457570571424765E-3</c:v>
                </c:pt>
                <c:pt idx="22">
                  <c:v>3.7168003565595539E-5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638440"/>
        <c:axId val="360636872"/>
      </c:scatterChart>
      <c:catAx>
        <c:axId val="36063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nb-NO" sz="900"/>
                  <a:t>LENGTH</a:t>
                </a:r>
                <a:r>
                  <a:rPr lang="nb-NO" sz="900" baseline="0"/>
                  <a:t> CLASS</a:t>
                </a:r>
                <a:r>
                  <a:rPr lang="nb-NO" sz="900"/>
                  <a:t>(cm)</a:t>
                </a:r>
              </a:p>
            </c:rich>
          </c:tx>
          <c:layout>
            <c:manualLayout>
              <c:xMode val="edge"/>
              <c:yMode val="edge"/>
              <c:x val="0.42902778145525172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nb-NO"/>
          </a:p>
        </c:txPr>
        <c:crossAx val="360636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0636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NUMBERS (n)</a:t>
                </a:r>
              </a:p>
            </c:rich>
          </c:tx>
          <c:layout>
            <c:manualLayout>
              <c:xMode val="edge"/>
              <c:yMode val="edge"/>
              <c:x val="2.5518381053100475E-2"/>
              <c:y val="0.43358502110995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nb-NO"/>
          </a:p>
        </c:txPr>
        <c:crossAx val="360638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17</xdr:row>
      <xdr:rowOff>152400</xdr:rowOff>
    </xdr:from>
    <xdr:to>
      <xdr:col>12</xdr:col>
      <xdr:colOff>28574</xdr:colOff>
      <xdr:row>39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3</xdr:row>
      <xdr:rowOff>123825</xdr:rowOff>
    </xdr:from>
    <xdr:to>
      <xdr:col>13</xdr:col>
      <xdr:colOff>114300</xdr:colOff>
      <xdr:row>21</xdr:row>
      <xdr:rowOff>28575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20</xdr:row>
      <xdr:rowOff>152400</xdr:rowOff>
    </xdr:from>
    <xdr:to>
      <xdr:col>12</xdr:col>
      <xdr:colOff>447675</xdr:colOff>
      <xdr:row>39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98425</xdr:colOff>
      <xdr:row>22</xdr:row>
      <xdr:rowOff>19049</xdr:rowOff>
    </xdr:from>
    <xdr:to>
      <xdr:col>11</xdr:col>
      <xdr:colOff>441325</xdr:colOff>
      <xdr:row>39</xdr:row>
      <xdr:rowOff>184150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4</xdr:row>
      <xdr:rowOff>0</xdr:rowOff>
    </xdr:from>
    <xdr:to>
      <xdr:col>11</xdr:col>
      <xdr:colOff>438150</xdr:colOff>
      <xdr:row>20</xdr:row>
      <xdr:rowOff>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47625</xdr:rowOff>
    </xdr:from>
    <xdr:to>
      <xdr:col>12</xdr:col>
      <xdr:colOff>581025</xdr:colOff>
      <xdr:row>29</xdr:row>
      <xdr:rowOff>9525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150" zoomScaleNormal="150" workbookViewId="0"/>
  </sheetViews>
  <sheetFormatPr defaultRowHeight="12.75" x14ac:dyDescent="0.2"/>
  <cols>
    <col min="1" max="1" width="5.85546875" style="37" customWidth="1"/>
    <col min="2" max="16384" width="9.140625" style="37"/>
  </cols>
  <sheetData>
    <row r="1" spans="1:15" ht="26.25" x14ac:dyDescent="0.4">
      <c r="A1" s="46" t="s">
        <v>106</v>
      </c>
      <c r="B1" s="46"/>
      <c r="C1" s="46"/>
      <c r="D1" s="45"/>
      <c r="E1" s="45"/>
      <c r="F1" s="45"/>
      <c r="G1" s="45"/>
      <c r="H1" s="45" t="s">
        <v>98</v>
      </c>
      <c r="I1" s="45"/>
      <c r="J1" s="36"/>
      <c r="K1" s="36"/>
      <c r="L1" s="36"/>
      <c r="M1" s="36"/>
      <c r="N1" s="36"/>
      <c r="O1" s="36"/>
    </row>
    <row r="2" spans="1:15" ht="15" x14ac:dyDescent="0.25">
      <c r="A2" s="44"/>
      <c r="B2" s="44"/>
      <c r="C2" s="44"/>
      <c r="D2" s="44"/>
      <c r="E2" s="44"/>
      <c r="F2" s="44"/>
      <c r="G2" s="44"/>
      <c r="H2" s="44"/>
      <c r="I2" s="44"/>
      <c r="J2" s="36"/>
      <c r="K2" s="36"/>
      <c r="L2" s="36"/>
      <c r="M2" s="36"/>
      <c r="N2" s="36"/>
      <c r="O2" s="36"/>
    </row>
    <row r="3" spans="1:15" x14ac:dyDescent="0.2">
      <c r="A3" s="3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5" x14ac:dyDescent="0.25">
      <c r="A4" s="39"/>
      <c r="B4" s="45" t="s">
        <v>99</v>
      </c>
      <c r="C4" s="45"/>
      <c r="D4" s="45"/>
      <c r="E4" s="45"/>
      <c r="F4" s="45"/>
      <c r="G4" s="45"/>
      <c r="H4" s="45"/>
      <c r="I4" s="38"/>
      <c r="J4" s="36"/>
      <c r="K4" s="36"/>
      <c r="L4" s="36"/>
      <c r="M4" s="36"/>
      <c r="N4" s="36"/>
      <c r="O4" s="36"/>
    </row>
    <row r="5" spans="1:15" x14ac:dyDescent="0.2">
      <c r="A5" s="38"/>
      <c r="B5" s="40" t="s">
        <v>108</v>
      </c>
      <c r="C5" s="38"/>
      <c r="D5" s="38"/>
      <c r="E5" s="38"/>
      <c r="F5" s="38"/>
      <c r="G5" s="38"/>
      <c r="H5" s="38"/>
      <c r="I5" s="38"/>
      <c r="J5" s="36"/>
      <c r="K5" s="36"/>
      <c r="L5" s="36"/>
      <c r="M5" s="36"/>
      <c r="N5" s="36"/>
      <c r="O5" s="36"/>
    </row>
    <row r="6" spans="1:15" x14ac:dyDescent="0.2">
      <c r="A6" s="38"/>
      <c r="B6" s="39" t="s">
        <v>103</v>
      </c>
      <c r="C6" s="38"/>
      <c r="D6" s="38"/>
      <c r="E6" s="38"/>
      <c r="F6" s="38"/>
      <c r="G6" s="38"/>
      <c r="H6" s="38"/>
      <c r="I6" s="38"/>
      <c r="J6" s="36"/>
      <c r="K6" s="36"/>
      <c r="L6" s="36"/>
      <c r="M6" s="36"/>
      <c r="N6" s="36"/>
      <c r="O6" s="36"/>
    </row>
    <row r="7" spans="1:15" x14ac:dyDescent="0.2">
      <c r="A7" s="38"/>
      <c r="B7" s="39" t="s">
        <v>104</v>
      </c>
      <c r="C7" s="38"/>
      <c r="D7" s="38"/>
      <c r="E7" s="38"/>
      <c r="F7" s="38"/>
      <c r="G7" s="38"/>
      <c r="H7" s="38"/>
      <c r="I7" s="38"/>
      <c r="J7" s="36"/>
      <c r="K7" s="36"/>
      <c r="L7" s="36"/>
      <c r="M7" s="36"/>
      <c r="N7" s="36"/>
      <c r="O7" s="36"/>
    </row>
    <row r="8" spans="1:15" x14ac:dyDescent="0.2">
      <c r="A8" s="38"/>
      <c r="B8" s="38"/>
      <c r="C8" s="38"/>
      <c r="D8" s="38"/>
      <c r="E8" s="38"/>
      <c r="F8" s="38"/>
      <c r="G8" s="38"/>
      <c r="H8" s="38"/>
      <c r="I8" s="38"/>
      <c r="J8" s="36"/>
      <c r="K8" s="36"/>
      <c r="L8" s="36"/>
      <c r="M8" s="36"/>
      <c r="N8" s="36"/>
      <c r="O8" s="36"/>
    </row>
    <row r="9" spans="1:15" ht="15" x14ac:dyDescent="0.25">
      <c r="A9" s="38"/>
      <c r="B9" s="45" t="s">
        <v>100</v>
      </c>
      <c r="C9" s="45"/>
      <c r="D9" s="45"/>
      <c r="E9" s="45"/>
      <c r="F9" s="45"/>
      <c r="G9" s="45"/>
      <c r="H9" s="45"/>
      <c r="I9" s="38"/>
      <c r="J9" s="36"/>
      <c r="K9" s="36"/>
      <c r="L9" s="36"/>
      <c r="M9" s="36"/>
      <c r="N9" s="36"/>
      <c r="O9" s="36"/>
    </row>
    <row r="10" spans="1:15" x14ac:dyDescent="0.2">
      <c r="A10" s="38"/>
      <c r="B10" s="40" t="s">
        <v>101</v>
      </c>
      <c r="C10" s="38"/>
      <c r="D10" s="38"/>
      <c r="E10" s="38"/>
      <c r="F10" s="38"/>
      <c r="G10" s="38"/>
      <c r="H10" s="38"/>
      <c r="I10" s="38"/>
      <c r="J10" s="36"/>
      <c r="K10" s="36"/>
      <c r="L10" s="36"/>
      <c r="M10" s="36"/>
      <c r="N10" s="36"/>
      <c r="O10" s="36"/>
    </row>
    <row r="11" spans="1:15" x14ac:dyDescent="0.2">
      <c r="A11" s="38"/>
      <c r="B11" s="40" t="s">
        <v>107</v>
      </c>
      <c r="C11" s="38"/>
      <c r="D11" s="38"/>
      <c r="E11" s="38"/>
      <c r="F11" s="38"/>
      <c r="G11" s="38"/>
      <c r="H11" s="38"/>
      <c r="I11" s="38"/>
      <c r="J11" s="36"/>
      <c r="K11" s="36"/>
      <c r="L11" s="36"/>
      <c r="M11" s="36"/>
      <c r="N11" s="36"/>
      <c r="O11" s="36"/>
    </row>
    <row r="12" spans="1:15" x14ac:dyDescent="0.2">
      <c r="A12" s="38"/>
      <c r="B12" s="41"/>
      <c r="C12" s="38"/>
      <c r="D12" s="38"/>
      <c r="E12" s="38"/>
      <c r="F12" s="38"/>
      <c r="G12" s="38"/>
      <c r="H12" s="38"/>
      <c r="I12" s="38"/>
      <c r="J12" s="36"/>
      <c r="K12" s="36"/>
      <c r="L12" s="36"/>
      <c r="M12" s="36"/>
      <c r="N12" s="36"/>
      <c r="O12" s="36"/>
    </row>
    <row r="13" spans="1:15" ht="15" x14ac:dyDescent="0.25">
      <c r="A13" s="38"/>
      <c r="B13" s="45" t="s">
        <v>102</v>
      </c>
      <c r="C13" s="45"/>
      <c r="D13" s="45"/>
      <c r="E13" s="45"/>
      <c r="F13" s="45"/>
      <c r="G13" s="45"/>
      <c r="H13" s="45"/>
      <c r="I13" s="38"/>
      <c r="J13" s="36"/>
      <c r="K13" s="36"/>
      <c r="L13" s="36"/>
      <c r="M13" s="36"/>
      <c r="N13" s="36"/>
      <c r="O13" s="36"/>
    </row>
    <row r="14" spans="1:15" x14ac:dyDescent="0.2">
      <c r="A14" s="38"/>
      <c r="B14" s="42" t="s">
        <v>105</v>
      </c>
      <c r="C14" s="38"/>
      <c r="D14" s="38"/>
      <c r="E14" s="38"/>
      <c r="F14" s="38"/>
      <c r="G14" s="38"/>
      <c r="H14" s="38"/>
      <c r="I14" s="38"/>
      <c r="J14" s="36"/>
      <c r="K14" s="36"/>
      <c r="L14" s="36"/>
      <c r="M14" s="36"/>
      <c r="N14" s="36"/>
      <c r="O14" s="36"/>
    </row>
    <row r="15" spans="1:1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6"/>
      <c r="K15" s="36"/>
      <c r="L15" s="36"/>
      <c r="M15" s="36"/>
      <c r="N15" s="36"/>
      <c r="O15" s="36"/>
    </row>
    <row r="16" spans="1:1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6"/>
      <c r="K16" s="36"/>
      <c r="L16" s="36"/>
      <c r="M16" s="36"/>
      <c r="N16" s="36"/>
      <c r="O16" s="36"/>
    </row>
    <row r="17" spans="1:1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6"/>
      <c r="K17" s="36"/>
      <c r="L17" s="36"/>
      <c r="M17" s="36"/>
      <c r="N17" s="36"/>
      <c r="O17" s="36"/>
    </row>
    <row r="18" spans="1: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6"/>
      <c r="K18" s="36"/>
      <c r="L18" s="36"/>
      <c r="M18" s="36"/>
      <c r="N18" s="36"/>
      <c r="O18" s="36"/>
    </row>
    <row r="19" spans="1:1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6"/>
      <c r="K19" s="36"/>
      <c r="L19" s="36"/>
      <c r="M19" s="36"/>
      <c r="N19" s="36"/>
      <c r="O19" s="36"/>
    </row>
    <row r="20" spans="1:1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6"/>
      <c r="K20" s="36"/>
      <c r="L20" s="36"/>
      <c r="M20" s="36"/>
      <c r="N20" s="36"/>
      <c r="O20" s="36"/>
    </row>
    <row r="21" spans="1:1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6"/>
      <c r="K21" s="36"/>
      <c r="L21" s="36"/>
      <c r="M21" s="36"/>
      <c r="N21" s="36"/>
      <c r="O21" s="36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6"/>
      <c r="K22" s="36"/>
      <c r="L22" s="36"/>
      <c r="M22" s="36"/>
      <c r="N22" s="36"/>
      <c r="O22" s="36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6"/>
      <c r="K23" s="36"/>
      <c r="L23" s="36"/>
      <c r="M23" s="36"/>
      <c r="N23" s="36"/>
      <c r="O23" s="36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6"/>
      <c r="K24" s="36"/>
      <c r="L24" s="36"/>
      <c r="M24" s="36"/>
      <c r="N24" s="36"/>
      <c r="O24" s="36"/>
    </row>
    <row r="25" spans="1:1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6"/>
      <c r="K25" s="36"/>
      <c r="L25" s="36"/>
      <c r="M25" s="36"/>
      <c r="N25" s="36"/>
      <c r="O25" s="36"/>
    </row>
    <row r="26" spans="1:1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6"/>
      <c r="K26" s="36"/>
      <c r="L26" s="36"/>
      <c r="M26" s="36"/>
      <c r="N26" s="36"/>
      <c r="O26" s="36"/>
    </row>
    <row r="27" spans="1:1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6"/>
      <c r="K27" s="36"/>
      <c r="L27" s="36"/>
      <c r="M27" s="36"/>
      <c r="N27" s="36"/>
      <c r="O27" s="36"/>
    </row>
    <row r="28" spans="1:1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6"/>
      <c r="K28" s="36"/>
      <c r="L28" s="36"/>
      <c r="M28" s="36"/>
      <c r="N28" s="36"/>
      <c r="O28" s="36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6"/>
      <c r="K29" s="36"/>
      <c r="L29" s="36"/>
      <c r="M29" s="36"/>
      <c r="N29" s="36"/>
      <c r="O29" s="36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6"/>
      <c r="K30" s="36"/>
      <c r="L30" s="36"/>
      <c r="M30" s="36"/>
      <c r="N30" s="36"/>
      <c r="O30" s="36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6"/>
      <c r="K31" s="36"/>
      <c r="L31" s="36"/>
      <c r="M31" s="36"/>
      <c r="N31" s="36"/>
      <c r="O31" s="36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6"/>
      <c r="K32" s="36"/>
      <c r="L32" s="36"/>
      <c r="M32" s="36"/>
      <c r="N32" s="36"/>
      <c r="O32" s="36"/>
    </row>
    <row r="33" spans="1:1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6"/>
      <c r="K33" s="36"/>
      <c r="L33" s="36"/>
      <c r="M33" s="36"/>
      <c r="N33" s="36"/>
      <c r="O33" s="36"/>
    </row>
    <row r="34" spans="1:1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6"/>
      <c r="K34" s="36"/>
      <c r="L34" s="36"/>
      <c r="M34" s="36"/>
      <c r="N34" s="36"/>
      <c r="O34" s="36"/>
    </row>
    <row r="35" spans="1:15" x14ac:dyDescent="0.2">
      <c r="J35" s="36"/>
      <c r="K35" s="36"/>
      <c r="L35" s="36"/>
      <c r="M35" s="36"/>
      <c r="N35" s="36"/>
      <c r="O35" s="36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2.75" x14ac:dyDescent="0.2"/>
  <cols>
    <col min="1" max="1" width="9.140625" style="58"/>
    <col min="2" max="2" width="10.28515625" style="58" customWidth="1"/>
    <col min="3" max="5" width="10.85546875" style="58" customWidth="1"/>
    <col min="6" max="16384" width="9.140625" style="58"/>
  </cols>
  <sheetData>
    <row r="1" spans="1:14" ht="26.25" x14ac:dyDescent="0.4">
      <c r="A1" s="43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4" s="59" customFormat="1" ht="15" customHeight="1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ht="13.5" thickBot="1" x14ac:dyDescent="0.25"/>
    <row r="4" spans="1:14" x14ac:dyDescent="0.2">
      <c r="A4" s="60" t="s">
        <v>2</v>
      </c>
      <c r="B4" s="61"/>
      <c r="C4" s="62"/>
      <c r="D4" s="62"/>
      <c r="E4" s="63"/>
      <c r="G4" s="64" t="s">
        <v>3</v>
      </c>
      <c r="H4" s="65"/>
      <c r="I4" s="65"/>
      <c r="J4" s="65"/>
      <c r="K4" s="65"/>
      <c r="L4" s="65"/>
      <c r="M4" s="65"/>
      <c r="N4" s="66"/>
    </row>
    <row r="5" spans="1:14" x14ac:dyDescent="0.2">
      <c r="A5" s="67" t="s">
        <v>4</v>
      </c>
      <c r="B5" s="68"/>
      <c r="C5" s="69"/>
      <c r="D5" s="69"/>
      <c r="E5" s="70"/>
      <c r="G5" s="71"/>
      <c r="H5" s="72"/>
      <c r="I5" s="72"/>
      <c r="J5" s="72"/>
      <c r="K5" s="72"/>
      <c r="L5" s="72"/>
      <c r="M5" s="72"/>
      <c r="N5" s="73"/>
    </row>
    <row r="6" spans="1:14" ht="19.5" x14ac:dyDescent="0.35">
      <c r="A6" s="74"/>
      <c r="B6" s="69"/>
      <c r="C6" s="69"/>
      <c r="D6" s="69"/>
      <c r="E6" s="70"/>
      <c r="G6" s="75" t="s">
        <v>109</v>
      </c>
      <c r="H6" s="72"/>
      <c r="I6" s="72"/>
      <c r="J6" s="72"/>
      <c r="K6" s="72"/>
      <c r="L6" s="72"/>
      <c r="M6" s="72"/>
      <c r="N6" s="73"/>
    </row>
    <row r="7" spans="1:14" x14ac:dyDescent="0.2">
      <c r="A7" s="67" t="s">
        <v>5</v>
      </c>
      <c r="B7" s="68"/>
      <c r="C7" s="69"/>
      <c r="D7" s="69"/>
      <c r="E7" s="70"/>
      <c r="G7" s="71"/>
      <c r="H7" s="72"/>
      <c r="I7" s="72"/>
      <c r="J7" s="72"/>
      <c r="K7" s="72"/>
      <c r="L7" s="72"/>
      <c r="M7" s="72"/>
      <c r="N7" s="73"/>
    </row>
    <row r="8" spans="1:14" x14ac:dyDescent="0.2">
      <c r="A8" s="67" t="s">
        <v>6</v>
      </c>
      <c r="B8" s="68"/>
      <c r="C8" s="68"/>
      <c r="D8" s="69"/>
      <c r="E8" s="70"/>
      <c r="G8" s="71" t="s">
        <v>7</v>
      </c>
      <c r="H8" s="72"/>
      <c r="I8" s="72"/>
      <c r="J8" s="72"/>
      <c r="K8" s="72"/>
      <c r="L8" s="72"/>
      <c r="M8" s="72"/>
      <c r="N8" s="73"/>
    </row>
    <row r="9" spans="1:14" ht="14.25" x14ac:dyDescent="0.25">
      <c r="A9" s="74" t="s">
        <v>8</v>
      </c>
      <c r="B9" s="69" t="s">
        <v>9</v>
      </c>
      <c r="C9" s="69" t="s">
        <v>110</v>
      </c>
      <c r="D9" s="69"/>
      <c r="E9" s="70"/>
      <c r="G9" s="71" t="s">
        <v>123</v>
      </c>
      <c r="H9" s="72"/>
      <c r="I9" s="72"/>
      <c r="J9" s="72"/>
      <c r="K9" s="72"/>
      <c r="L9" s="72"/>
      <c r="M9" s="72"/>
      <c r="N9" s="73"/>
    </row>
    <row r="10" spans="1:14" ht="14.25" x14ac:dyDescent="0.25">
      <c r="A10" s="67" t="s">
        <v>10</v>
      </c>
      <c r="B10" s="68"/>
      <c r="C10" s="68"/>
      <c r="D10" s="69"/>
      <c r="E10" s="70"/>
      <c r="G10" s="71" t="s">
        <v>124</v>
      </c>
      <c r="H10" s="72"/>
      <c r="I10" s="72"/>
      <c r="J10" s="72"/>
      <c r="K10" s="72"/>
      <c r="L10" s="72"/>
      <c r="M10" s="72"/>
      <c r="N10" s="73"/>
    </row>
    <row r="11" spans="1:14" ht="14.25" x14ac:dyDescent="0.25">
      <c r="A11" s="74" t="s">
        <v>11</v>
      </c>
      <c r="B11" s="69" t="s">
        <v>12</v>
      </c>
      <c r="C11" s="69" t="s">
        <v>110</v>
      </c>
      <c r="D11" s="69"/>
      <c r="E11" s="70"/>
      <c r="G11" s="71" t="s">
        <v>120</v>
      </c>
      <c r="H11" s="72"/>
      <c r="I11" s="72"/>
      <c r="J11" s="72"/>
      <c r="K11" s="72"/>
      <c r="L11" s="72"/>
      <c r="M11" s="72"/>
      <c r="N11" s="73"/>
    </row>
    <row r="12" spans="1:14" x14ac:dyDescent="0.2">
      <c r="A12" s="67" t="s">
        <v>13</v>
      </c>
      <c r="B12" s="69"/>
      <c r="C12" s="69"/>
      <c r="D12" s="69"/>
      <c r="E12" s="70"/>
      <c r="G12" s="71" t="s">
        <v>121</v>
      </c>
      <c r="H12" s="72"/>
      <c r="I12" s="72"/>
      <c r="J12" s="72"/>
      <c r="K12" s="72"/>
      <c r="L12" s="72"/>
      <c r="M12" s="72"/>
      <c r="N12" s="73"/>
    </row>
    <row r="13" spans="1:14" ht="15" thickBot="1" x14ac:dyDescent="0.3">
      <c r="A13" s="76" t="s">
        <v>14</v>
      </c>
      <c r="B13" s="77" t="s">
        <v>15</v>
      </c>
      <c r="C13" s="77" t="s">
        <v>111</v>
      </c>
      <c r="D13" s="77"/>
      <c r="E13" s="78"/>
      <c r="G13" s="71" t="s">
        <v>112</v>
      </c>
      <c r="H13" s="72"/>
      <c r="I13" s="72"/>
      <c r="J13" s="72"/>
      <c r="K13" s="72"/>
      <c r="L13" s="72"/>
      <c r="M13" s="72"/>
      <c r="N13" s="73"/>
    </row>
    <row r="14" spans="1:14" ht="15" thickBot="1" x14ac:dyDescent="0.3">
      <c r="G14" s="79" t="s">
        <v>122</v>
      </c>
      <c r="H14" s="80"/>
      <c r="I14" s="80"/>
      <c r="J14" s="80"/>
      <c r="K14" s="80"/>
      <c r="L14" s="80"/>
      <c r="M14" s="80"/>
      <c r="N14" s="81"/>
    </row>
    <row r="15" spans="1:14" ht="15" x14ac:dyDescent="0.25">
      <c r="B15" s="82" t="s">
        <v>113</v>
      </c>
      <c r="C15" s="83">
        <v>90</v>
      </c>
      <c r="D15" s="83">
        <v>90</v>
      </c>
      <c r="E15" s="83">
        <v>90</v>
      </c>
    </row>
    <row r="16" spans="1:14" ht="15" x14ac:dyDescent="0.25">
      <c r="B16" s="84" t="s">
        <v>17</v>
      </c>
      <c r="C16" s="83">
        <v>0.1</v>
      </c>
      <c r="D16" s="83">
        <v>0.1</v>
      </c>
      <c r="E16" s="83">
        <v>0.1</v>
      </c>
    </row>
    <row r="17" spans="2:5" ht="15.75" thickBot="1" x14ac:dyDescent="0.3">
      <c r="B17" s="85" t="s">
        <v>114</v>
      </c>
      <c r="C17" s="83">
        <v>0</v>
      </c>
      <c r="D17" s="83">
        <v>0</v>
      </c>
      <c r="E17" s="83">
        <v>0</v>
      </c>
    </row>
    <row r="18" spans="2:5" x14ac:dyDescent="0.2">
      <c r="B18" s="86"/>
      <c r="C18" s="87" t="s">
        <v>19</v>
      </c>
      <c r="D18" s="87" t="s">
        <v>19</v>
      </c>
      <c r="E18" s="87" t="s">
        <v>19</v>
      </c>
    </row>
    <row r="19" spans="2:5" x14ac:dyDescent="0.2">
      <c r="B19" s="88" t="s">
        <v>20</v>
      </c>
      <c r="C19" s="89" t="s">
        <v>21</v>
      </c>
      <c r="D19" s="89" t="s">
        <v>22</v>
      </c>
      <c r="E19" s="89" t="s">
        <v>23</v>
      </c>
    </row>
    <row r="20" spans="2:5" ht="15" x14ac:dyDescent="0.25">
      <c r="B20" s="90">
        <v>0.5</v>
      </c>
      <c r="C20" s="99">
        <f>C$15*(1-EXP(-$C$16*($B20-C$17)))</f>
        <v>4.3893517949357381</v>
      </c>
      <c r="D20" s="99">
        <f>D$15*(1-EXP(-$D$16*($B20-D$17)))</f>
        <v>4.3893517949357381</v>
      </c>
      <c r="E20" s="99">
        <f>E$15*(1-EXP(-$E$16*($B20-E$17)))</f>
        <v>4.3893517949357381</v>
      </c>
    </row>
    <row r="21" spans="2:5" ht="15" x14ac:dyDescent="0.25">
      <c r="B21" s="90">
        <f>B20+1</f>
        <v>1.5</v>
      </c>
      <c r="C21" s="99">
        <f t="shared" ref="C21:C36" si="0">C$15*(1-EXP(-$C$16*($B21-C$17)))</f>
        <v>12.536282121744797</v>
      </c>
      <c r="D21" s="99">
        <f t="shared" ref="D21:D36" si="1">D$15*(1-EXP(-$D$16*($B21-D$17)))</f>
        <v>12.536282121744797</v>
      </c>
      <c r="E21" s="99">
        <f t="shared" ref="E21:E36" si="2">E$15*(1-EXP(-$E$16*($B21-E$17)))</f>
        <v>12.536282121744797</v>
      </c>
    </row>
    <row r="22" spans="2:5" ht="15" x14ac:dyDescent="0.25">
      <c r="B22" s="90">
        <f t="shared" ref="B22:B37" si="3">B21+1</f>
        <v>2.5</v>
      </c>
      <c r="C22" s="99">
        <f t="shared" si="0"/>
        <v>19.907929523573561</v>
      </c>
      <c r="D22" s="99">
        <f t="shared" si="1"/>
        <v>19.907929523573561</v>
      </c>
      <c r="E22" s="99">
        <f t="shared" si="2"/>
        <v>19.907929523573561</v>
      </c>
    </row>
    <row r="23" spans="2:5" ht="15" x14ac:dyDescent="0.25">
      <c r="B23" s="90">
        <f t="shared" si="3"/>
        <v>3.5</v>
      </c>
      <c r="C23" s="99">
        <f t="shared" si="0"/>
        <v>26.57807192531579</v>
      </c>
      <c r="D23" s="99">
        <f t="shared" si="1"/>
        <v>26.57807192531579</v>
      </c>
      <c r="E23" s="99">
        <f t="shared" si="2"/>
        <v>26.57807192531579</v>
      </c>
    </row>
    <row r="24" spans="2:5" ht="15" x14ac:dyDescent="0.25">
      <c r="B24" s="90">
        <f t="shared" si="3"/>
        <v>4.5</v>
      </c>
      <c r="C24" s="99">
        <f t="shared" si="0"/>
        <v>32.613466354040398</v>
      </c>
      <c r="D24" s="99">
        <f t="shared" si="1"/>
        <v>32.613466354040398</v>
      </c>
      <c r="E24" s="99">
        <f t="shared" si="2"/>
        <v>32.613466354040398</v>
      </c>
    </row>
    <row r="25" spans="2:5" ht="15" x14ac:dyDescent="0.25">
      <c r="B25" s="90">
        <f t="shared" si="3"/>
        <v>5.5</v>
      </c>
      <c r="C25" s="99">
        <f t="shared" si="0"/>
        <v>38.074517065756204</v>
      </c>
      <c r="D25" s="99">
        <f t="shared" si="1"/>
        <v>38.074517065756204</v>
      </c>
      <c r="E25" s="99">
        <f t="shared" si="2"/>
        <v>38.074517065756204</v>
      </c>
    </row>
    <row r="26" spans="2:5" ht="15" x14ac:dyDescent="0.25">
      <c r="B26" s="90">
        <f t="shared" si="3"/>
        <v>6.5</v>
      </c>
      <c r="C26" s="99">
        <f t="shared" si="0"/>
        <v>43.015880091508556</v>
      </c>
      <c r="D26" s="99">
        <f t="shared" si="1"/>
        <v>43.015880091508556</v>
      </c>
      <c r="E26" s="99">
        <f t="shared" si="2"/>
        <v>43.015880091508556</v>
      </c>
    </row>
    <row r="27" spans="2:5" ht="15" x14ac:dyDescent="0.25">
      <c r="B27" s="90">
        <f t="shared" si="3"/>
        <v>7.5</v>
      </c>
      <c r="C27" s="99">
        <f t="shared" si="0"/>
        <v>47.487010253308675</v>
      </c>
      <c r="D27" s="99">
        <f t="shared" si="1"/>
        <v>47.487010253308675</v>
      </c>
      <c r="E27" s="99">
        <f t="shared" si="2"/>
        <v>47.487010253308675</v>
      </c>
    </row>
    <row r="28" spans="2:5" ht="15" x14ac:dyDescent="0.25">
      <c r="B28" s="90">
        <f t="shared" si="3"/>
        <v>8.5</v>
      </c>
      <c r="C28" s="99">
        <f t="shared" si="0"/>
        <v>51.532656124614604</v>
      </c>
      <c r="D28" s="99">
        <f t="shared" si="1"/>
        <v>51.532656124614604</v>
      </c>
      <c r="E28" s="99">
        <f t="shared" si="2"/>
        <v>51.532656124614604</v>
      </c>
    </row>
    <row r="29" spans="2:5" ht="15" x14ac:dyDescent="0.25">
      <c r="B29" s="90">
        <f t="shared" si="3"/>
        <v>9.5</v>
      </c>
      <c r="C29" s="99">
        <f t="shared" si="0"/>
        <v>55.193307889094889</v>
      </c>
      <c r="D29" s="99">
        <f t="shared" si="1"/>
        <v>55.193307889094889</v>
      </c>
      <c r="E29" s="99">
        <f t="shared" si="2"/>
        <v>55.193307889094889</v>
      </c>
    </row>
    <row r="30" spans="2:5" ht="15" x14ac:dyDescent="0.25">
      <c r="B30" s="90">
        <f t="shared" si="3"/>
        <v>10.5</v>
      </c>
      <c r="C30" s="99">
        <f t="shared" si="0"/>
        <v>58.505602579996022</v>
      </c>
      <c r="D30" s="99">
        <f t="shared" si="1"/>
        <v>58.505602579996022</v>
      </c>
      <c r="E30" s="99">
        <f t="shared" si="2"/>
        <v>58.505602579996022</v>
      </c>
    </row>
    <row r="31" spans="2:5" ht="15" x14ac:dyDescent="0.25">
      <c r="B31" s="90">
        <f t="shared" si="3"/>
        <v>11.5</v>
      </c>
      <c r="C31" s="99">
        <f t="shared" si="0"/>
        <v>61.502690755885219</v>
      </c>
      <c r="D31" s="99">
        <f t="shared" si="1"/>
        <v>61.502690755885219</v>
      </c>
      <c r="E31" s="99">
        <f t="shared" si="2"/>
        <v>61.502690755885219</v>
      </c>
    </row>
    <row r="32" spans="2:5" ht="15" x14ac:dyDescent="0.25">
      <c r="B32" s="90">
        <f t="shared" si="3"/>
        <v>12.5</v>
      </c>
      <c r="C32" s="99">
        <f t="shared" si="0"/>
        <v>64.214568282582889</v>
      </c>
      <c r="D32" s="99">
        <f t="shared" si="1"/>
        <v>64.214568282582889</v>
      </c>
      <c r="E32" s="99">
        <f t="shared" si="2"/>
        <v>64.214568282582889</v>
      </c>
    </row>
    <row r="33" spans="2:5" ht="15" x14ac:dyDescent="0.25">
      <c r="B33" s="90">
        <f t="shared" si="3"/>
        <v>13.5</v>
      </c>
      <c r="C33" s="99">
        <f t="shared" si="0"/>
        <v>66.668376541869776</v>
      </c>
      <c r="D33" s="99">
        <f t="shared" si="1"/>
        <v>66.668376541869776</v>
      </c>
      <c r="E33" s="99">
        <f t="shared" si="2"/>
        <v>66.668376541869776</v>
      </c>
    </row>
    <row r="34" spans="2:5" ht="15" x14ac:dyDescent="0.25">
      <c r="B34" s="90">
        <f t="shared" si="3"/>
        <v>14.5</v>
      </c>
      <c r="C34" s="99">
        <f t="shared" si="0"/>
        <v>68.888674071558214</v>
      </c>
      <c r="D34" s="99">
        <f t="shared" si="1"/>
        <v>68.888674071558214</v>
      </c>
      <c r="E34" s="99">
        <f t="shared" si="2"/>
        <v>68.888674071558214</v>
      </c>
    </row>
    <row r="35" spans="2:5" ht="15" x14ac:dyDescent="0.25">
      <c r="B35" s="90">
        <f>B34+1</f>
        <v>15.5</v>
      </c>
      <c r="C35" s="99">
        <f t="shared" si="0"/>
        <v>70.897682355593119</v>
      </c>
      <c r="D35" s="99">
        <f t="shared" si="1"/>
        <v>70.897682355593119</v>
      </c>
      <c r="E35" s="99">
        <f t="shared" si="2"/>
        <v>70.897682355593119</v>
      </c>
    </row>
    <row r="36" spans="2:5" ht="15" x14ac:dyDescent="0.25">
      <c r="B36" s="90">
        <f t="shared" si="3"/>
        <v>16.5</v>
      </c>
      <c r="C36" s="99">
        <f t="shared" si="0"/>
        <v>72.715508224132137</v>
      </c>
      <c r="D36" s="99">
        <f t="shared" si="1"/>
        <v>72.715508224132137</v>
      </c>
      <c r="E36" s="99">
        <f t="shared" si="2"/>
        <v>72.715508224132137</v>
      </c>
    </row>
    <row r="37" spans="2:5" ht="15" x14ac:dyDescent="0.25">
      <c r="B37" s="90">
        <f t="shared" si="3"/>
        <v>17.5</v>
      </c>
      <c r="C37" s="99">
        <f t="shared" ref="C37:C45" si="4">C$15*(1-EXP(-$C$16*($B37-C$17)))</f>
        <v>74.36034508945994</v>
      </c>
      <c r="D37" s="99">
        <f t="shared" ref="D37:D45" si="5">D$15*(1-EXP(-$D$16*($B37-D$17)))</f>
        <v>74.36034508945994</v>
      </c>
      <c r="E37" s="99">
        <f t="shared" ref="E37:E45" si="6">E$15*(1-EXP(-$E$16*($B37-E$17)))</f>
        <v>74.36034508945994</v>
      </c>
    </row>
    <row r="38" spans="2:5" ht="15" x14ac:dyDescent="0.25">
      <c r="B38" s="90">
        <f>B37+1</f>
        <v>18.5</v>
      </c>
      <c r="C38" s="99">
        <f t="shared" si="4"/>
        <v>75.848655031773518</v>
      </c>
      <c r="D38" s="99">
        <f t="shared" si="5"/>
        <v>75.848655031773518</v>
      </c>
      <c r="E38" s="99">
        <f t="shared" si="6"/>
        <v>75.848655031773518</v>
      </c>
    </row>
    <row r="39" spans="2:5" ht="15" x14ac:dyDescent="0.25">
      <c r="B39" s="90">
        <f>B38+1</f>
        <v>19.5</v>
      </c>
      <c r="C39" s="99">
        <f t="shared" si="4"/>
        <v>77.195333557213786</v>
      </c>
      <c r="D39" s="99">
        <f t="shared" si="5"/>
        <v>77.195333557213786</v>
      </c>
      <c r="E39" s="99">
        <f t="shared" si="6"/>
        <v>77.195333557213786</v>
      </c>
    </row>
    <row r="40" spans="2:5" ht="15" x14ac:dyDescent="0.25">
      <c r="B40" s="91">
        <f t="shared" ref="B40:B45" si="7">B39+1</f>
        <v>20.5</v>
      </c>
      <c r="C40" s="99">
        <f t="shared" si="4"/>
        <v>78.413858677097622</v>
      </c>
      <c r="D40" s="99">
        <f t="shared" si="5"/>
        <v>78.413858677097622</v>
      </c>
      <c r="E40" s="99">
        <f t="shared" si="6"/>
        <v>78.413858677097622</v>
      </c>
    </row>
    <row r="41" spans="2:5" ht="15" x14ac:dyDescent="0.25">
      <c r="B41" s="91">
        <f t="shared" si="7"/>
        <v>21.5</v>
      </c>
      <c r="C41" s="99">
        <f t="shared" si="4"/>
        <v>79.516425800385278</v>
      </c>
      <c r="D41" s="99">
        <f t="shared" si="5"/>
        <v>79.516425800385278</v>
      </c>
      <c r="E41" s="99">
        <f t="shared" si="6"/>
        <v>79.516425800385278</v>
      </c>
    </row>
    <row r="42" spans="2:5" ht="15" x14ac:dyDescent="0.25">
      <c r="B42" s="91">
        <f t="shared" si="7"/>
        <v>22.5</v>
      </c>
      <c r="C42" s="99">
        <f t="shared" si="4"/>
        <v>80.514069789432213</v>
      </c>
      <c r="D42" s="99">
        <f t="shared" si="5"/>
        <v>80.514069789432213</v>
      </c>
      <c r="E42" s="99">
        <f t="shared" si="6"/>
        <v>80.514069789432213</v>
      </c>
    </row>
    <row r="43" spans="2:5" ht="15" x14ac:dyDescent="0.25">
      <c r="B43" s="91">
        <f t="shared" si="7"/>
        <v>23.5</v>
      </c>
      <c r="C43" s="99">
        <f t="shared" si="4"/>
        <v>81.416775400600542</v>
      </c>
      <c r="D43" s="99">
        <f t="shared" si="5"/>
        <v>81.416775400600542</v>
      </c>
      <c r="E43" s="99">
        <f t="shared" si="6"/>
        <v>81.416775400600542</v>
      </c>
    </row>
    <row r="44" spans="2:5" ht="15" x14ac:dyDescent="0.25">
      <c r="B44" s="91">
        <f t="shared" si="7"/>
        <v>24.5</v>
      </c>
      <c r="C44" s="99">
        <f t="shared" si="4"/>
        <v>82.233577215056656</v>
      </c>
      <c r="D44" s="99">
        <f t="shared" si="5"/>
        <v>82.233577215056656</v>
      </c>
      <c r="E44" s="99">
        <f t="shared" si="6"/>
        <v>82.233577215056656</v>
      </c>
    </row>
    <row r="45" spans="2:5" ht="15" x14ac:dyDescent="0.25">
      <c r="B45" s="92">
        <f t="shared" si="7"/>
        <v>25.5</v>
      </c>
      <c r="C45" s="99">
        <f t="shared" si="4"/>
        <v>82.97265005989621</v>
      </c>
      <c r="D45" s="99">
        <f t="shared" si="5"/>
        <v>82.97265005989621</v>
      </c>
      <c r="E45" s="99">
        <f t="shared" si="6"/>
        <v>82.97265005989621</v>
      </c>
    </row>
    <row r="46" spans="2:5" x14ac:dyDescent="0.2">
      <c r="B46" s="93"/>
      <c r="C46" s="93"/>
      <c r="D46" s="93"/>
      <c r="E46" s="93"/>
    </row>
  </sheetData>
  <phoneticPr fontId="2" type="noConversion"/>
  <pageMargins left="0.75" right="0.75" top="1" bottom="1" header="0.5" footer="0.5"/>
  <pageSetup paperSize="9" orientation="portrait" r:id="rId1"/>
  <headerFooter alignWithMargins="0">
    <oddHeader>&amp;C&amp;F  &amp;A&amp;RJdS//&amp;D</oddHeader>
    <oddFooter>Side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RowHeight="12.75" x14ac:dyDescent="0.2"/>
  <cols>
    <col min="1" max="1" width="9.5703125" customWidth="1"/>
    <col min="2" max="2" width="10.28515625" customWidth="1"/>
    <col min="3" max="5" width="10.5703125" customWidth="1"/>
  </cols>
  <sheetData>
    <row r="1" spans="1:15" ht="26.25" x14ac:dyDescent="0.4">
      <c r="A1" s="56" t="s">
        <v>24</v>
      </c>
      <c r="B1" s="54"/>
      <c r="C1" s="54"/>
      <c r="D1" s="55"/>
      <c r="E1" s="54"/>
      <c r="F1" s="54"/>
      <c r="G1" s="54"/>
      <c r="H1" s="55"/>
      <c r="I1" s="54"/>
      <c r="J1" s="54"/>
      <c r="K1" s="54"/>
      <c r="L1" s="54"/>
      <c r="M1" s="54"/>
      <c r="N1" s="54"/>
      <c r="O1" s="54"/>
    </row>
    <row r="2" spans="1:15" ht="15.75" thickBot="1" x14ac:dyDescent="0.3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34.5" customHeight="1" thickBot="1" x14ac:dyDescent="0.3">
      <c r="B3" s="33" t="s">
        <v>25</v>
      </c>
      <c r="C3" s="34"/>
    </row>
    <row r="4" spans="1:15" ht="13.5" thickBot="1" x14ac:dyDescent="0.25"/>
    <row r="5" spans="1:15" x14ac:dyDescent="0.2">
      <c r="A5" s="47" t="s">
        <v>2</v>
      </c>
      <c r="B5" s="48"/>
      <c r="C5" s="49"/>
      <c r="D5" s="49"/>
      <c r="E5" s="50"/>
    </row>
    <row r="6" spans="1:15" ht="13.5" thickBot="1" x14ac:dyDescent="0.25">
      <c r="A6" s="94" t="s">
        <v>26</v>
      </c>
      <c r="B6" s="95"/>
      <c r="C6" s="51"/>
      <c r="D6" s="51"/>
      <c r="E6" s="52"/>
    </row>
    <row r="7" spans="1:15" ht="13.5" thickBot="1" x14ac:dyDescent="0.25"/>
    <row r="8" spans="1:15" ht="15" x14ac:dyDescent="0.25">
      <c r="B8" s="32" t="s">
        <v>27</v>
      </c>
      <c r="C8" s="53">
        <v>0.1</v>
      </c>
      <c r="D8" s="53">
        <v>0.1</v>
      </c>
      <c r="E8" s="53">
        <v>0.1</v>
      </c>
    </row>
    <row r="9" spans="1:15" ht="15.75" thickBot="1" x14ac:dyDescent="0.3">
      <c r="B9" s="31" t="s">
        <v>28</v>
      </c>
      <c r="C9" s="53">
        <v>3</v>
      </c>
      <c r="D9" s="53">
        <v>3</v>
      </c>
      <c r="E9" s="53">
        <v>3</v>
      </c>
    </row>
    <row r="10" spans="1:15" x14ac:dyDescent="0.2">
      <c r="A10" s="17"/>
      <c r="B10" s="2"/>
      <c r="C10" s="2" t="s">
        <v>29</v>
      </c>
      <c r="D10" s="2" t="s">
        <v>29</v>
      </c>
      <c r="E10" s="2" t="s">
        <v>29</v>
      </c>
    </row>
    <row r="11" spans="1:15" x14ac:dyDescent="0.2">
      <c r="A11" s="18" t="s">
        <v>20</v>
      </c>
      <c r="B11" s="3" t="s">
        <v>30</v>
      </c>
      <c r="C11" s="9" t="s">
        <v>21</v>
      </c>
      <c r="D11" s="9" t="s">
        <v>22</v>
      </c>
      <c r="E11" s="9" t="s">
        <v>23</v>
      </c>
    </row>
    <row r="12" spans="1:15" ht="15" x14ac:dyDescent="0.25">
      <c r="A12" s="19">
        <v>0.5</v>
      </c>
      <c r="B12" s="99">
        <f t="shared" ref="B12:B37" si="0">$B$40*(1-EXP(-$B$41*(A12-$B$42)))</f>
        <v>6.6613807374828333</v>
      </c>
      <c r="C12" s="100">
        <f t="shared" ref="C12:C27" si="1">C$8*$B12^C$9/1000</f>
        <v>2.9559206441170421E-2</v>
      </c>
      <c r="D12" s="100">
        <f t="shared" ref="D12:E26" si="2">D$8*$B12^D$9/1000</f>
        <v>2.9559206441170421E-2</v>
      </c>
      <c r="E12" s="100">
        <f t="shared" si="2"/>
        <v>2.9559206441170421E-2</v>
      </c>
    </row>
    <row r="13" spans="1:15" ht="15" x14ac:dyDescent="0.25">
      <c r="A13" s="19">
        <f t="shared" ref="A13:A37" si="3">A12+1</f>
        <v>1.5</v>
      </c>
      <c r="B13" s="99">
        <f t="shared" si="0"/>
        <v>18.142724552279748</v>
      </c>
      <c r="C13" s="100">
        <f t="shared" si="1"/>
        <v>0.59718311682400194</v>
      </c>
      <c r="D13" s="100">
        <f t="shared" si="2"/>
        <v>0.59718311682400194</v>
      </c>
      <c r="E13" s="100">
        <f t="shared" si="2"/>
        <v>0.59718311682400194</v>
      </c>
    </row>
    <row r="14" spans="1:15" ht="15" x14ac:dyDescent="0.25">
      <c r="A14" s="19">
        <f t="shared" si="3"/>
        <v>2.5</v>
      </c>
      <c r="B14" s="99">
        <f t="shared" si="0"/>
        <v>27.54285382011566</v>
      </c>
      <c r="C14" s="100">
        <f t="shared" si="1"/>
        <v>2.0894251190202922</v>
      </c>
      <c r="D14" s="100">
        <f t="shared" si="2"/>
        <v>2.0894251190202922</v>
      </c>
      <c r="E14" s="100">
        <f t="shared" si="2"/>
        <v>2.0894251190202922</v>
      </c>
    </row>
    <row r="15" spans="1:15" ht="15" x14ac:dyDescent="0.25">
      <c r="A15" s="19">
        <f t="shared" si="3"/>
        <v>3.5</v>
      </c>
      <c r="B15" s="99">
        <f t="shared" si="0"/>
        <v>35.239028734601341</v>
      </c>
      <c r="C15" s="100">
        <f t="shared" si="1"/>
        <v>4.3759443403779903</v>
      </c>
      <c r="D15" s="100">
        <f t="shared" si="2"/>
        <v>4.3759443403779903</v>
      </c>
      <c r="E15" s="100">
        <f t="shared" si="2"/>
        <v>4.3759443403779903</v>
      </c>
    </row>
    <row r="16" spans="1:15" ht="15" x14ac:dyDescent="0.25">
      <c r="A16" s="19">
        <f t="shared" si="3"/>
        <v>4.5</v>
      </c>
      <c r="B16" s="99">
        <f t="shared" si="0"/>
        <v>41.540123818158065</v>
      </c>
      <c r="C16" s="100">
        <f t="shared" si="1"/>
        <v>7.1680885237201908</v>
      </c>
      <c r="D16" s="100">
        <f t="shared" si="2"/>
        <v>7.1680885237201908</v>
      </c>
      <c r="E16" s="100">
        <f t="shared" si="2"/>
        <v>7.1680885237201908</v>
      </c>
    </row>
    <row r="17" spans="1:5" ht="15" x14ac:dyDescent="0.25">
      <c r="A17" s="19">
        <f t="shared" si="3"/>
        <v>5.5</v>
      </c>
      <c r="B17" s="99">
        <f t="shared" si="0"/>
        <v>46.699024141134437</v>
      </c>
      <c r="C17" s="100">
        <f t="shared" si="1"/>
        <v>10.184117841089243</v>
      </c>
      <c r="D17" s="100">
        <f t="shared" si="2"/>
        <v>10.184117841089243</v>
      </c>
      <c r="E17" s="100">
        <f t="shared" si="2"/>
        <v>10.184117841089243</v>
      </c>
    </row>
    <row r="18" spans="1:5" ht="15" x14ac:dyDescent="0.25">
      <c r="A18" s="19">
        <f t="shared" si="3"/>
        <v>6.5</v>
      </c>
      <c r="B18" s="99">
        <f t="shared" si="0"/>
        <v>50.922774487619122</v>
      </c>
      <c r="C18" s="100">
        <f t="shared" si="1"/>
        <v>13.204932132463973</v>
      </c>
      <c r="D18" s="100">
        <f t="shared" si="2"/>
        <v>13.204932132463973</v>
      </c>
      <c r="E18" s="100">
        <f t="shared" si="2"/>
        <v>13.204932132463973</v>
      </c>
    </row>
    <row r="19" spans="1:5" ht="15" x14ac:dyDescent="0.25">
      <c r="A19" s="19">
        <f t="shared" si="3"/>
        <v>7.5</v>
      </c>
      <c r="B19" s="99">
        <f t="shared" si="0"/>
        <v>54.380888789609912</v>
      </c>
      <c r="C19" s="100">
        <f t="shared" si="1"/>
        <v>16.081957274518061</v>
      </c>
      <c r="D19" s="100">
        <f t="shared" si="2"/>
        <v>16.081957274518061</v>
      </c>
      <c r="E19" s="100">
        <f t="shared" si="2"/>
        <v>16.081957274518061</v>
      </c>
    </row>
    <row r="20" spans="1:5" ht="15" x14ac:dyDescent="0.25">
      <c r="A20" s="19">
        <f t="shared" si="3"/>
        <v>8.5</v>
      </c>
      <c r="B20" s="99">
        <f t="shared" si="0"/>
        <v>57.21215331630858</v>
      </c>
      <c r="C20" s="100">
        <f t="shared" si="1"/>
        <v>18.726856446693979</v>
      </c>
      <c r="D20" s="100">
        <f t="shared" si="2"/>
        <v>18.726856446693979</v>
      </c>
      <c r="E20" s="100">
        <f t="shared" si="2"/>
        <v>18.726856446693979</v>
      </c>
    </row>
    <row r="21" spans="1:5" ht="15" x14ac:dyDescent="0.25">
      <c r="A21" s="19">
        <f t="shared" si="3"/>
        <v>9.5</v>
      </c>
      <c r="B21" s="99">
        <f t="shared" si="0"/>
        <v>59.530196654415541</v>
      </c>
      <c r="C21" s="100">
        <f t="shared" si="1"/>
        <v>21.096574890799022</v>
      </c>
      <c r="D21" s="100">
        <f t="shared" si="2"/>
        <v>21.096574890799022</v>
      </c>
      <c r="E21" s="100">
        <f t="shared" si="2"/>
        <v>21.096574890799022</v>
      </c>
    </row>
    <row r="22" spans="1:5" ht="15" x14ac:dyDescent="0.25">
      <c r="A22" s="19">
        <f t="shared" si="3"/>
        <v>10.5</v>
      </c>
      <c r="B22" s="99">
        <f t="shared" si="0"/>
        <v>61.428050022291266</v>
      </c>
      <c r="C22" s="100">
        <f t="shared" si="1"/>
        <v>23.179293133743226</v>
      </c>
      <c r="D22" s="100">
        <f t="shared" si="2"/>
        <v>23.179293133743226</v>
      </c>
      <c r="E22" s="100">
        <f t="shared" si="2"/>
        <v>23.179293133743226</v>
      </c>
    </row>
    <row r="23" spans="1:5" ht="15" x14ac:dyDescent="0.25">
      <c r="A23" s="19">
        <f t="shared" si="3"/>
        <v>11.5</v>
      </c>
      <c r="B23" s="99">
        <f t="shared" si="0"/>
        <v>62.981880939403744</v>
      </c>
      <c r="C23" s="100">
        <f t="shared" si="1"/>
        <v>24.983131838829934</v>
      </c>
      <c r="D23" s="100">
        <f t="shared" si="2"/>
        <v>24.983131838829934</v>
      </c>
      <c r="E23" s="100">
        <f t="shared" si="2"/>
        <v>24.983131838829934</v>
      </c>
    </row>
    <row r="24" spans="1:5" ht="15" x14ac:dyDescent="0.25">
      <c r="A24" s="19">
        <f t="shared" si="3"/>
        <v>12.5</v>
      </c>
      <c r="B24" s="99">
        <f t="shared" si="0"/>
        <v>64.254050096327077</v>
      </c>
      <c r="C24" s="100">
        <f t="shared" si="1"/>
        <v>26.52781759391063</v>
      </c>
      <c r="D24" s="100">
        <f t="shared" si="2"/>
        <v>26.52781759391063</v>
      </c>
      <c r="E24" s="100">
        <f t="shared" si="2"/>
        <v>26.52781759391063</v>
      </c>
    </row>
    <row r="25" spans="1:5" ht="15" x14ac:dyDescent="0.25">
      <c r="A25" s="19">
        <f t="shared" si="3"/>
        <v>13.5</v>
      </c>
      <c r="B25" s="99">
        <f t="shared" si="0"/>
        <v>65.295614108217521</v>
      </c>
      <c r="C25" s="100">
        <f t="shared" si="1"/>
        <v>27.838897525638494</v>
      </c>
      <c r="D25" s="100">
        <f t="shared" si="2"/>
        <v>27.838897525638494</v>
      </c>
      <c r="E25" s="100">
        <f t="shared" si="2"/>
        <v>27.838897525638494</v>
      </c>
    </row>
    <row r="26" spans="1:5" ht="15" x14ac:dyDescent="0.25">
      <c r="A26" s="19">
        <f t="shared" si="3"/>
        <v>14.5</v>
      </c>
      <c r="B26" s="99">
        <f t="shared" si="0"/>
        <v>66.148374596051497</v>
      </c>
      <c r="C26" s="100">
        <f t="shared" si="1"/>
        <v>28.943932146177996</v>
      </c>
      <c r="D26" s="100">
        <f t="shared" si="2"/>
        <v>28.943932146177996</v>
      </c>
      <c r="E26" s="100">
        <f t="shared" si="2"/>
        <v>28.943932146177996</v>
      </c>
    </row>
    <row r="27" spans="1:5" ht="15" x14ac:dyDescent="0.25">
      <c r="A27" s="19">
        <f t="shared" si="3"/>
        <v>15.5</v>
      </c>
      <c r="B27" s="99">
        <f t="shared" si="0"/>
        <v>66.84655583245096</v>
      </c>
      <c r="C27" s="100">
        <f t="shared" si="1"/>
        <v>29.870129635038044</v>
      </c>
      <c r="D27" s="100">
        <f>D$8*$B27^D$9/1000</f>
        <v>29.870129635038044</v>
      </c>
      <c r="E27" s="100">
        <f>E$8*$B27^E$9/1000</f>
        <v>29.870129635038044</v>
      </c>
    </row>
    <row r="28" spans="1:5" ht="15" x14ac:dyDescent="0.25">
      <c r="A28" s="19">
        <f t="shared" si="3"/>
        <v>16.5</v>
      </c>
      <c r="B28" s="99">
        <f t="shared" si="0"/>
        <v>67.4181782819132</v>
      </c>
      <c r="C28" s="100">
        <f t="shared" ref="C28:E37" si="4">C$8*$B28^C$9/1000</f>
        <v>30.642982953881553</v>
      </c>
      <c r="D28" s="100">
        <f t="shared" si="4"/>
        <v>30.642982953881553</v>
      </c>
      <c r="E28" s="100">
        <f t="shared" si="4"/>
        <v>30.642982953881553</v>
      </c>
    </row>
    <row r="29" spans="1:5" ht="15" x14ac:dyDescent="0.25">
      <c r="A29" s="19">
        <f t="shared" si="3"/>
        <v>17.5</v>
      </c>
      <c r="B29" s="99">
        <f t="shared" si="0"/>
        <v>67.88618316043771</v>
      </c>
      <c r="C29" s="100">
        <f t="shared" si="4"/>
        <v>31.285577399886296</v>
      </c>
      <c r="D29" s="100">
        <f t="shared" si="4"/>
        <v>31.285577399886296</v>
      </c>
      <c r="E29" s="100">
        <f t="shared" si="4"/>
        <v>31.285577399886296</v>
      </c>
    </row>
    <row r="30" spans="1:5" ht="15" x14ac:dyDescent="0.25">
      <c r="A30" s="19">
        <f t="shared" si="3"/>
        <v>18.5</v>
      </c>
      <c r="B30" s="99">
        <f t="shared" si="0"/>
        <v>68.269353147076245</v>
      </c>
      <c r="C30" s="100">
        <f t="shared" si="4"/>
        <v>31.818328682615295</v>
      </c>
      <c r="D30" s="100">
        <f t="shared" si="4"/>
        <v>31.818328682615295</v>
      </c>
      <c r="E30" s="100">
        <f t="shared" si="4"/>
        <v>31.818328682615295</v>
      </c>
    </row>
    <row r="31" spans="1:5" ht="15" x14ac:dyDescent="0.25">
      <c r="A31" s="19">
        <f t="shared" si="3"/>
        <v>19.5</v>
      </c>
      <c r="B31" s="99">
        <f t="shared" si="0"/>
        <v>68.583066198793702</v>
      </c>
      <c r="C31" s="100">
        <f t="shared" si="4"/>
        <v>32.258984563566557</v>
      </c>
      <c r="D31" s="100">
        <f t="shared" si="4"/>
        <v>32.258984563566557</v>
      </c>
      <c r="E31" s="100">
        <f t="shared" si="4"/>
        <v>32.258984563566557</v>
      </c>
    </row>
    <row r="32" spans="1:5" ht="15" x14ac:dyDescent="0.25">
      <c r="A32" s="4">
        <f t="shared" si="3"/>
        <v>20.5</v>
      </c>
      <c r="B32" s="99">
        <f t="shared" si="0"/>
        <v>68.839912721876715</v>
      </c>
      <c r="C32" s="100">
        <f t="shared" si="4"/>
        <v>32.622777428673828</v>
      </c>
      <c r="D32" s="100">
        <f t="shared" si="4"/>
        <v>32.622777428673828</v>
      </c>
      <c r="E32" s="100">
        <f t="shared" si="4"/>
        <v>32.622777428673828</v>
      </c>
    </row>
    <row r="33" spans="1:5" ht="15" x14ac:dyDescent="0.25">
      <c r="A33" s="4">
        <f t="shared" si="3"/>
        <v>21.5</v>
      </c>
      <c r="B33" s="99">
        <f t="shared" si="0"/>
        <v>69.050200869145939</v>
      </c>
      <c r="C33" s="100">
        <f t="shared" si="4"/>
        <v>32.922654080686748</v>
      </c>
      <c r="D33" s="100">
        <f t="shared" si="4"/>
        <v>32.922654080686748</v>
      </c>
      <c r="E33" s="100">
        <f t="shared" si="4"/>
        <v>32.922654080686748</v>
      </c>
    </row>
    <row r="34" spans="1:5" ht="15" x14ac:dyDescent="0.25">
      <c r="A34" s="4">
        <f t="shared" si="3"/>
        <v>22.5</v>
      </c>
      <c r="B34" s="99">
        <f t="shared" si="0"/>
        <v>69.222370242323038</v>
      </c>
      <c r="C34" s="100">
        <f t="shared" si="4"/>
        <v>33.16953610115872</v>
      </c>
      <c r="D34" s="100">
        <f t="shared" si="4"/>
        <v>33.16953610115872</v>
      </c>
      <c r="E34" s="100">
        <f t="shared" si="4"/>
        <v>33.16953610115872</v>
      </c>
    </row>
    <row r="35" spans="1:5" ht="15" x14ac:dyDescent="0.25">
      <c r="A35" s="4">
        <f t="shared" si="3"/>
        <v>23.5</v>
      </c>
      <c r="B35" s="99">
        <f t="shared" si="0"/>
        <v>69.363330602881291</v>
      </c>
      <c r="C35" s="100">
        <f t="shared" si="4"/>
        <v>33.372582485319619</v>
      </c>
      <c r="D35" s="100">
        <f t="shared" si="4"/>
        <v>33.372582485319619</v>
      </c>
      <c r="E35" s="100">
        <f t="shared" si="4"/>
        <v>33.372582485319619</v>
      </c>
    </row>
    <row r="36" spans="1:5" ht="15" x14ac:dyDescent="0.25">
      <c r="A36" s="4">
        <f t="shared" si="3"/>
        <v>24.5</v>
      </c>
      <c r="B36" s="99">
        <f t="shared" si="0"/>
        <v>69.478739185035295</v>
      </c>
      <c r="C36" s="100">
        <f t="shared" si="4"/>
        <v>33.539438408257958</v>
      </c>
      <c r="D36" s="100">
        <f t="shared" si="4"/>
        <v>33.539438408257958</v>
      </c>
      <c r="E36" s="100">
        <f t="shared" si="4"/>
        <v>33.539438408257958</v>
      </c>
    </row>
    <row r="37" spans="1:5" ht="15" x14ac:dyDescent="0.25">
      <c r="A37" s="6">
        <f t="shared" si="3"/>
        <v>25.5</v>
      </c>
      <c r="B37" s="99">
        <f t="shared" si="0"/>
        <v>69.573227740413913</v>
      </c>
      <c r="C37" s="100">
        <f t="shared" si="4"/>
        <v>33.676461831203213</v>
      </c>
      <c r="D37" s="100">
        <f t="shared" si="4"/>
        <v>33.676461831203213</v>
      </c>
      <c r="E37" s="100">
        <f t="shared" si="4"/>
        <v>33.676461831203213</v>
      </c>
    </row>
    <row r="39" spans="1:5" x14ac:dyDescent="0.2">
      <c r="A39" t="s">
        <v>31</v>
      </c>
    </row>
    <row r="40" spans="1:5" ht="15.75" x14ac:dyDescent="0.3">
      <c r="A40" s="10" t="s">
        <v>16</v>
      </c>
      <c r="B40" s="53">
        <v>70</v>
      </c>
    </row>
    <row r="41" spans="1:5" ht="15" x14ac:dyDescent="0.25">
      <c r="A41" s="12" t="s">
        <v>17</v>
      </c>
      <c r="B41" s="53">
        <v>0.2</v>
      </c>
    </row>
    <row r="42" spans="1:5" ht="15.75" x14ac:dyDescent="0.3">
      <c r="A42" s="11" t="s">
        <v>18</v>
      </c>
      <c r="B42" s="53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>
    <oddHeader>&amp;C&amp;F  &amp;A&amp;RJdS//&amp;D</oddHeader>
    <oddFooter>Side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/>
  </sheetViews>
  <sheetFormatPr defaultRowHeight="12.75" x14ac:dyDescent="0.2"/>
  <cols>
    <col min="1" max="1" width="9.5703125" customWidth="1"/>
    <col min="2" max="2" width="10.85546875" customWidth="1"/>
    <col min="3" max="3" width="17.85546875" customWidth="1"/>
    <col min="4" max="4" width="18.85546875" customWidth="1"/>
    <col min="5" max="5" width="8.42578125" customWidth="1"/>
    <col min="6" max="6" width="12.28515625" customWidth="1"/>
    <col min="7" max="7" width="10" customWidth="1"/>
  </cols>
  <sheetData>
    <row r="1" spans="1:11" ht="17.25" customHeight="1" x14ac:dyDescent="0.35">
      <c r="A1" s="97" t="s">
        <v>116</v>
      </c>
      <c r="B1" s="96"/>
      <c r="C1" s="96"/>
      <c r="D1" s="96"/>
      <c r="E1" s="96"/>
      <c r="F1" s="96"/>
      <c r="G1" s="96"/>
      <c r="H1" s="96"/>
      <c r="I1" s="96"/>
      <c r="J1" s="96"/>
      <c r="K1" s="105" t="s">
        <v>97</v>
      </c>
    </row>
    <row r="2" spans="1:11" ht="21" x14ac:dyDescent="0.35">
      <c r="A2" s="98" t="s">
        <v>117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">
      <c r="A3" s="35"/>
    </row>
    <row r="4" spans="1:11" x14ac:dyDescent="0.2">
      <c r="B4" s="28" t="s">
        <v>20</v>
      </c>
      <c r="C4" s="8" t="s">
        <v>32</v>
      </c>
      <c r="D4" s="8" t="s">
        <v>33</v>
      </c>
      <c r="E4" s="8" t="s">
        <v>34</v>
      </c>
      <c r="F4" s="8" t="s">
        <v>35</v>
      </c>
    </row>
    <row r="5" spans="1:11" ht="15" x14ac:dyDescent="0.25">
      <c r="B5" s="24">
        <v>0.5</v>
      </c>
      <c r="C5" s="15">
        <v>7.5905349229320382</v>
      </c>
      <c r="D5" s="99">
        <f>$B$21*(1-EXP(-$B$22*(B5-$B$23)))</f>
        <v>2.8548774589212145</v>
      </c>
      <c r="E5" s="100">
        <f t="shared" ref="E5:E20" si="0">(C5-D5)</f>
        <v>4.7356574640108242</v>
      </c>
      <c r="F5" s="101">
        <f>E5^2</f>
        <v>22.42645161644143</v>
      </c>
      <c r="H5" s="1"/>
      <c r="J5" s="29"/>
      <c r="K5" s="5"/>
    </row>
    <row r="6" spans="1:11" ht="15" x14ac:dyDescent="0.25">
      <c r="B6" s="24">
        <v>1.5</v>
      </c>
      <c r="C6" s="15">
        <v>20.996729136052117</v>
      </c>
      <c r="D6" s="99">
        <f t="shared" ref="D6:D20" si="1">$B$21*(1-EXP(-$B$22*(B6-$B$23)))</f>
        <v>7.7754533795484635</v>
      </c>
      <c r="E6" s="100">
        <f t="shared" si="0"/>
        <v>13.221275756503655</v>
      </c>
      <c r="F6" s="101">
        <f t="shared" ref="F6:F20" si="2">E6^2</f>
        <v>174.80213262951128</v>
      </c>
      <c r="G6" s="58"/>
      <c r="H6" s="1"/>
      <c r="J6" s="29"/>
      <c r="K6" s="5"/>
    </row>
    <row r="7" spans="1:11" ht="15" x14ac:dyDescent="0.25">
      <c r="B7" s="24">
        <v>2.5</v>
      </c>
      <c r="C7" s="15">
        <v>31.989833048552562</v>
      </c>
      <c r="D7" s="99">
        <f t="shared" si="1"/>
        <v>11.804080208620997</v>
      </c>
      <c r="E7" s="100">
        <f t="shared" si="0"/>
        <v>20.185752839931567</v>
      </c>
      <c r="F7" s="101">
        <f t="shared" si="2"/>
        <v>407.46461771480534</v>
      </c>
      <c r="H7" s="1"/>
      <c r="J7" s="29"/>
      <c r="K7" s="5"/>
    </row>
    <row r="8" spans="1:11" ht="15" x14ac:dyDescent="0.25">
      <c r="B8" s="24">
        <v>3.5</v>
      </c>
      <c r="C8" s="15">
        <v>39.289993213405729</v>
      </c>
      <c r="D8" s="99">
        <f t="shared" si="1"/>
        <v>15.102440886257718</v>
      </c>
      <c r="E8" s="100">
        <f t="shared" si="0"/>
        <v>24.187552327148012</v>
      </c>
      <c r="F8" s="101">
        <f t="shared" si="2"/>
        <v>585.03768757852322</v>
      </c>
      <c r="H8" s="1"/>
      <c r="J8" s="29"/>
      <c r="K8" s="5"/>
    </row>
    <row r="9" spans="1:11" ht="15" x14ac:dyDescent="0.25">
      <c r="B9" s="24">
        <v>4.5</v>
      </c>
      <c r="C9" s="15">
        <v>44.330232156032245</v>
      </c>
      <c r="D9" s="99">
        <f t="shared" si="1"/>
        <v>17.802910207782027</v>
      </c>
      <c r="E9" s="100">
        <f t="shared" si="0"/>
        <v>26.527321948250218</v>
      </c>
      <c r="F9" s="101">
        <f t="shared" si="2"/>
        <v>703.69880974611772</v>
      </c>
      <c r="H9" s="1"/>
      <c r="J9" s="29"/>
      <c r="K9" s="5"/>
    </row>
    <row r="10" spans="1:11" ht="15" x14ac:dyDescent="0.25">
      <c r="B10" s="24">
        <v>5.5</v>
      </c>
      <c r="C10" s="15">
        <v>50.620972403484565</v>
      </c>
      <c r="D10" s="99">
        <f t="shared" si="1"/>
        <v>20.013867489057617</v>
      </c>
      <c r="E10" s="100">
        <f t="shared" si="0"/>
        <v>30.607104914426948</v>
      </c>
      <c r="F10" s="101">
        <f t="shared" si="2"/>
        <v>936.79487124273828</v>
      </c>
      <c r="H10" s="1"/>
      <c r="J10" s="29"/>
      <c r="K10" s="5"/>
    </row>
    <row r="11" spans="1:11" ht="15" x14ac:dyDescent="0.25">
      <c r="B11" s="24">
        <v>6.5</v>
      </c>
      <c r="C11" s="15">
        <v>55.644621028238205</v>
      </c>
      <c r="D11" s="99">
        <f t="shared" si="1"/>
        <v>21.824046208979624</v>
      </c>
      <c r="E11" s="100">
        <f t="shared" si="0"/>
        <v>33.820574819258582</v>
      </c>
      <c r="F11" s="101">
        <f t="shared" si="2"/>
        <v>1143.8312811050675</v>
      </c>
      <c r="H11" s="1"/>
      <c r="J11" s="29"/>
      <c r="K11" s="5"/>
    </row>
    <row r="12" spans="1:11" ht="15" x14ac:dyDescent="0.25">
      <c r="B12" s="24">
        <v>7.5</v>
      </c>
      <c r="C12" s="15">
        <v>57.903726209661556</v>
      </c>
      <c r="D12" s="99">
        <f t="shared" si="1"/>
        <v>23.306095195547105</v>
      </c>
      <c r="E12" s="100">
        <f t="shared" si="0"/>
        <v>34.597631014114455</v>
      </c>
      <c r="F12" s="101">
        <f t="shared" si="2"/>
        <v>1196.9960717888143</v>
      </c>
      <c r="H12" s="1"/>
      <c r="J12" s="29"/>
      <c r="K12" s="5"/>
    </row>
    <row r="13" spans="1:11" ht="15" x14ac:dyDescent="0.25">
      <c r="B13" s="24">
        <v>8.5</v>
      </c>
      <c r="C13" s="15">
        <v>60.26641764348814</v>
      </c>
      <c r="D13" s="99">
        <f t="shared" si="1"/>
        <v>24.519494278417962</v>
      </c>
      <c r="E13" s="100">
        <f t="shared" si="0"/>
        <v>35.746923365070174</v>
      </c>
      <c r="F13" s="101">
        <f t="shared" si="2"/>
        <v>1277.8425300681999</v>
      </c>
      <c r="H13" s="1"/>
      <c r="J13" s="29"/>
      <c r="K13" s="5"/>
    </row>
    <row r="14" spans="1:11" ht="15" x14ac:dyDescent="0.25">
      <c r="B14" s="24">
        <v>9.5</v>
      </c>
      <c r="C14" s="15">
        <v>62.728115884878449</v>
      </c>
      <c r="D14" s="99">
        <f t="shared" si="1"/>
        <v>25.512941423320946</v>
      </c>
      <c r="E14" s="100">
        <f t="shared" si="0"/>
        <v>37.215174461557503</v>
      </c>
      <c r="F14" s="101">
        <f t="shared" si="2"/>
        <v>1384.9692102041618</v>
      </c>
      <c r="H14" s="1"/>
      <c r="J14" s="29"/>
      <c r="K14" s="5"/>
    </row>
    <row r="15" spans="1:11" ht="15" x14ac:dyDescent="0.25">
      <c r="B15" s="24">
        <v>10.5</v>
      </c>
      <c r="C15" s="15">
        <v>62.460774398578799</v>
      </c>
      <c r="D15" s="99">
        <f t="shared" si="1"/>
        <v>26.326307152410543</v>
      </c>
      <c r="E15" s="100">
        <f t="shared" si="0"/>
        <v>36.134467246168256</v>
      </c>
      <c r="F15" s="101">
        <f t="shared" si="2"/>
        <v>1305.6997231644066</v>
      </c>
      <c r="H15" s="1"/>
      <c r="J15" s="29"/>
      <c r="K15" s="5"/>
    </row>
    <row r="16" spans="1:11" ht="15" x14ac:dyDescent="0.25">
      <c r="B16" s="24">
        <v>11.5</v>
      </c>
      <c r="C16" s="15">
        <v>66.635942459216253</v>
      </c>
      <c r="D16" s="99">
        <f t="shared" si="1"/>
        <v>26.992234688315889</v>
      </c>
      <c r="E16" s="100">
        <f t="shared" si="0"/>
        <v>39.643707770900363</v>
      </c>
      <c r="F16" s="101">
        <f t="shared" si="2"/>
        <v>1571.6235658245459</v>
      </c>
      <c r="H16" s="1"/>
      <c r="J16" s="29"/>
      <c r="K16" s="5"/>
    </row>
    <row r="17" spans="1:11" ht="15" x14ac:dyDescent="0.25">
      <c r="B17" s="24">
        <v>12.5</v>
      </c>
      <c r="C17" s="15">
        <v>69.060198174858428</v>
      </c>
      <c r="D17" s="99">
        <f t="shared" si="1"/>
        <v>27.537450041283034</v>
      </c>
      <c r="E17" s="100">
        <f t="shared" si="0"/>
        <v>41.522748133575391</v>
      </c>
      <c r="F17" s="101">
        <f t="shared" si="2"/>
        <v>1724.1386125643387</v>
      </c>
      <c r="H17" s="1"/>
      <c r="J17" s="29"/>
      <c r="K17" s="5"/>
    </row>
    <row r="18" spans="1:11" ht="15" x14ac:dyDescent="0.25">
      <c r="B18" s="24">
        <v>13.5</v>
      </c>
      <c r="C18" s="15">
        <v>68.74385536455091</v>
      </c>
      <c r="D18" s="99">
        <f t="shared" si="1"/>
        <v>27.98383461780751</v>
      </c>
      <c r="E18" s="100">
        <f t="shared" si="0"/>
        <v>40.7600207467434</v>
      </c>
      <c r="F18" s="101">
        <f t="shared" si="2"/>
        <v>1661.3792912749525</v>
      </c>
      <c r="H18" s="1"/>
      <c r="J18" s="29"/>
      <c r="K18" s="5"/>
    </row>
    <row r="19" spans="1:11" ht="15" x14ac:dyDescent="0.25">
      <c r="B19" s="24">
        <v>14.5</v>
      </c>
      <c r="C19" s="15">
        <v>68.593715046178346</v>
      </c>
      <c r="D19" s="99">
        <f t="shared" si="1"/>
        <v>28.349303398307782</v>
      </c>
      <c r="E19" s="100">
        <f t="shared" si="0"/>
        <v>40.244411647870564</v>
      </c>
      <c r="F19" s="101">
        <f t="shared" si="2"/>
        <v>1619.6126688832599</v>
      </c>
      <c r="H19" s="1"/>
      <c r="J19" s="29"/>
      <c r="K19" s="5"/>
    </row>
    <row r="20" spans="1:11" ht="15.75" thickBot="1" x14ac:dyDescent="0.3">
      <c r="B20" s="26">
        <v>15.5</v>
      </c>
      <c r="C20" s="16">
        <v>71.803078528112621</v>
      </c>
      <c r="D20" s="99">
        <f t="shared" si="1"/>
        <v>28.648523928193267</v>
      </c>
      <c r="E20" s="100">
        <f t="shared" si="0"/>
        <v>43.154554599919351</v>
      </c>
      <c r="F20" s="101">
        <f t="shared" si="2"/>
        <v>1862.3155827174203</v>
      </c>
      <c r="H20" s="1"/>
      <c r="J20" s="29"/>
      <c r="K20" s="5"/>
    </row>
    <row r="21" spans="1:11" ht="17.25" thickTop="1" thickBot="1" x14ac:dyDescent="0.35">
      <c r="A21" s="10" t="s">
        <v>16</v>
      </c>
      <c r="B21" s="53">
        <v>30</v>
      </c>
      <c r="C21" s="137" t="s">
        <v>115</v>
      </c>
      <c r="E21" s="7" t="s">
        <v>37</v>
      </c>
      <c r="F21" s="104">
        <f>SUM(F5:F20)</f>
        <v>17578.633108123304</v>
      </c>
      <c r="J21" s="29"/>
      <c r="K21" s="5"/>
    </row>
    <row r="22" spans="1:11" ht="15.75" thickTop="1" x14ac:dyDescent="0.25">
      <c r="A22" s="12" t="s">
        <v>17</v>
      </c>
      <c r="B22" s="53">
        <v>0.2</v>
      </c>
      <c r="C22" s="138"/>
      <c r="F22" t="s">
        <v>39</v>
      </c>
      <c r="J22" s="29"/>
      <c r="K22" s="5"/>
    </row>
    <row r="23" spans="1:11" ht="15.75" x14ac:dyDescent="0.3">
      <c r="A23" s="11" t="s">
        <v>18</v>
      </c>
      <c r="B23" s="53">
        <v>0</v>
      </c>
      <c r="C23" s="138"/>
      <c r="J23" s="29"/>
      <c r="K23" s="5"/>
    </row>
    <row r="24" spans="1:11" x14ac:dyDescent="0.2">
      <c r="A24" s="20"/>
      <c r="B24" s="30"/>
      <c r="J24" s="29"/>
      <c r="K24" s="5"/>
    </row>
    <row r="25" spans="1:11" x14ac:dyDescent="0.2">
      <c r="A25" s="20"/>
      <c r="B25" s="30"/>
      <c r="J25" s="29"/>
      <c r="K25" s="5"/>
    </row>
    <row r="26" spans="1:11" ht="18" x14ac:dyDescent="0.25">
      <c r="A26" s="102" t="s">
        <v>40</v>
      </c>
      <c r="B26" s="103"/>
      <c r="C26" s="103"/>
      <c r="D26" s="103"/>
      <c r="E26" s="103"/>
      <c r="F26" s="103"/>
      <c r="J26" s="29"/>
      <c r="K26" s="5"/>
    </row>
    <row r="27" spans="1:11" x14ac:dyDescent="0.2">
      <c r="A27" s="28" t="s">
        <v>20</v>
      </c>
      <c r="B27" s="8" t="s">
        <v>19</v>
      </c>
      <c r="C27" s="8" t="s">
        <v>41</v>
      </c>
      <c r="D27" s="8" t="s">
        <v>42</v>
      </c>
      <c r="E27" s="8" t="s">
        <v>34</v>
      </c>
      <c r="F27" s="8" t="s">
        <v>35</v>
      </c>
      <c r="J27" s="5"/>
      <c r="K27" s="5"/>
    </row>
    <row r="28" spans="1:11" x14ac:dyDescent="0.2">
      <c r="A28" s="23">
        <v>0.5</v>
      </c>
      <c r="B28" s="25">
        <v>7.6</v>
      </c>
      <c r="C28" s="25">
        <v>4</v>
      </c>
      <c r="D28" s="13">
        <f>$B$40*B28^$B$41</f>
        <v>43.897599999999997</v>
      </c>
      <c r="E28" s="13">
        <f>(C28-D28)</f>
        <v>-39.897599999999997</v>
      </c>
      <c r="F28" s="21">
        <f>E28^2</f>
        <v>1591.8184857599997</v>
      </c>
      <c r="J28" s="5"/>
      <c r="K28" s="5"/>
    </row>
    <row r="29" spans="1:11" x14ac:dyDescent="0.2">
      <c r="A29" s="24">
        <v>1.5</v>
      </c>
      <c r="B29" s="25">
        <v>21.3</v>
      </c>
      <c r="C29" s="25">
        <v>150</v>
      </c>
      <c r="D29" s="13">
        <f t="shared" ref="D29:D38" si="3">$B$40*B29^$B$41</f>
        <v>966.3597000000002</v>
      </c>
      <c r="E29" s="13">
        <f t="shared" ref="E29:E38" si="4">(C29-D29)</f>
        <v>-816.3597000000002</v>
      </c>
      <c r="F29" s="21">
        <f t="shared" ref="F29:F38" si="5">E29^2</f>
        <v>666443.15978409036</v>
      </c>
      <c r="J29" s="5"/>
      <c r="K29" s="5"/>
    </row>
    <row r="30" spans="1:11" x14ac:dyDescent="0.2">
      <c r="A30" s="24">
        <v>2.5</v>
      </c>
      <c r="B30" s="25">
        <v>33.299999999999997</v>
      </c>
      <c r="C30" s="25">
        <v>570</v>
      </c>
      <c r="D30" s="13">
        <f t="shared" si="3"/>
        <v>3692.6036999999992</v>
      </c>
      <c r="E30" s="13">
        <f t="shared" si="4"/>
        <v>-3122.6036999999992</v>
      </c>
      <c r="F30" s="21">
        <f t="shared" si="5"/>
        <v>9750653.8672536854</v>
      </c>
      <c r="J30" s="5"/>
      <c r="K30" s="5"/>
    </row>
    <row r="31" spans="1:11" x14ac:dyDescent="0.2">
      <c r="A31" s="24">
        <v>3.5</v>
      </c>
      <c r="B31" s="25">
        <v>43.9</v>
      </c>
      <c r="C31" s="25">
        <v>1300</v>
      </c>
      <c r="D31" s="13">
        <f t="shared" si="3"/>
        <v>8460.4518999999982</v>
      </c>
      <c r="E31" s="13">
        <f t="shared" si="4"/>
        <v>-7160.4518999999982</v>
      </c>
      <c r="F31" s="21">
        <f t="shared" si="5"/>
        <v>51272071.412213586</v>
      </c>
      <c r="J31" s="5"/>
      <c r="K31" s="5"/>
    </row>
    <row r="32" spans="1:11" x14ac:dyDescent="0.2">
      <c r="A32" s="24">
        <v>4.5</v>
      </c>
      <c r="B32" s="25">
        <v>53.1</v>
      </c>
      <c r="C32" s="25">
        <v>2200</v>
      </c>
      <c r="D32" s="13">
        <f t="shared" si="3"/>
        <v>14972.1291</v>
      </c>
      <c r="E32" s="13">
        <f t="shared" si="4"/>
        <v>-12772.1291</v>
      </c>
      <c r="F32" s="21">
        <f t="shared" si="5"/>
        <v>163127281.74706683</v>
      </c>
      <c r="J32" s="5"/>
      <c r="K32" s="5"/>
    </row>
    <row r="33" spans="1:11" x14ac:dyDescent="0.2">
      <c r="A33" s="24">
        <v>5.5</v>
      </c>
      <c r="B33" s="25">
        <v>61.3</v>
      </c>
      <c r="C33" s="25">
        <v>3340</v>
      </c>
      <c r="D33" s="13">
        <f t="shared" si="3"/>
        <v>23034.6397</v>
      </c>
      <c r="E33" s="13">
        <f t="shared" si="4"/>
        <v>-19694.6397</v>
      </c>
      <c r="F33" s="21">
        <f t="shared" si="5"/>
        <v>387878832.91281611</v>
      </c>
      <c r="J33" s="20"/>
      <c r="K33" s="20"/>
    </row>
    <row r="34" spans="1:11" x14ac:dyDescent="0.2">
      <c r="A34" s="24">
        <v>6.5</v>
      </c>
      <c r="B34" s="25">
        <v>68.5</v>
      </c>
      <c r="C34" s="25">
        <v>4800</v>
      </c>
      <c r="D34" s="13">
        <f t="shared" si="3"/>
        <v>32141.912500000002</v>
      </c>
      <c r="E34" s="13">
        <f t="shared" si="4"/>
        <v>-27341.912500000002</v>
      </c>
      <c r="F34" s="21">
        <f t="shared" si="5"/>
        <v>747580179.15765631</v>
      </c>
    </row>
    <row r="35" spans="1:11" x14ac:dyDescent="0.2">
      <c r="A35" s="24">
        <v>7.5</v>
      </c>
      <c r="B35" s="25">
        <v>74.7</v>
      </c>
      <c r="C35" s="25">
        <v>6023</v>
      </c>
      <c r="D35" s="13">
        <f t="shared" si="3"/>
        <v>41683.272300000004</v>
      </c>
      <c r="E35" s="13">
        <f t="shared" si="4"/>
        <v>-35660.272300000004</v>
      </c>
      <c r="F35" s="21">
        <f t="shared" si="5"/>
        <v>1271655020.5101476</v>
      </c>
    </row>
    <row r="36" spans="1:11" x14ac:dyDescent="0.2">
      <c r="A36" s="24">
        <v>8.5</v>
      </c>
      <c r="B36" s="25">
        <v>80.3</v>
      </c>
      <c r="C36" s="25">
        <v>8556</v>
      </c>
      <c r="D36" s="13">
        <f t="shared" si="3"/>
        <v>51778.162699999993</v>
      </c>
      <c r="E36" s="13">
        <f t="shared" si="4"/>
        <v>-43222.162699999993</v>
      </c>
      <c r="F36" s="21">
        <f t="shared" si="5"/>
        <v>1868155348.4652708</v>
      </c>
    </row>
    <row r="37" spans="1:11" x14ac:dyDescent="0.2">
      <c r="A37" s="24">
        <v>9.5</v>
      </c>
      <c r="B37" s="25">
        <v>85.1</v>
      </c>
      <c r="C37" s="25">
        <v>10073</v>
      </c>
      <c r="D37" s="13">
        <f t="shared" si="3"/>
        <v>61629.505099999988</v>
      </c>
      <c r="E37" s="13">
        <f t="shared" si="4"/>
        <v>-51556.505099999988</v>
      </c>
      <c r="F37" s="21">
        <f t="shared" si="5"/>
        <v>2658073218.1263247</v>
      </c>
    </row>
    <row r="38" spans="1:11" ht="13.5" thickBot="1" x14ac:dyDescent="0.25">
      <c r="A38" s="26">
        <v>10.5</v>
      </c>
      <c r="B38" s="27">
        <v>89.4</v>
      </c>
      <c r="C38" s="27">
        <v>11000</v>
      </c>
      <c r="D38" s="14">
        <f t="shared" si="3"/>
        <v>71451.698400000008</v>
      </c>
      <c r="E38" s="14">
        <f t="shared" si="4"/>
        <v>-60451.698400000008</v>
      </c>
      <c r="F38" s="22">
        <f t="shared" si="5"/>
        <v>3654407839.4445634</v>
      </c>
    </row>
    <row r="39" spans="1:11" ht="16.5" thickTop="1" thickBot="1" x14ac:dyDescent="0.3">
      <c r="E39" s="7" t="s">
        <v>37</v>
      </c>
      <c r="F39" s="104">
        <f>SUM(F28:F38)</f>
        <v>10812568480.621582</v>
      </c>
    </row>
    <row r="40" spans="1:11" ht="15.75" thickTop="1" x14ac:dyDescent="0.25">
      <c r="A40" s="10" t="s">
        <v>43</v>
      </c>
      <c r="B40" s="53">
        <v>0.1</v>
      </c>
      <c r="C40" t="s">
        <v>36</v>
      </c>
      <c r="F40" t="s">
        <v>39</v>
      </c>
    </row>
    <row r="41" spans="1:11" ht="15" x14ac:dyDescent="0.25">
      <c r="A41" s="11" t="s">
        <v>44</v>
      </c>
      <c r="B41" s="53">
        <v>3</v>
      </c>
      <c r="C41" t="s">
        <v>38</v>
      </c>
    </row>
  </sheetData>
  <mergeCells count="1">
    <mergeCell ref="C21:C23"/>
  </mergeCells>
  <phoneticPr fontId="2" type="noConversion"/>
  <pageMargins left="0.75" right="0.75" top="1" bottom="1" header="0.5" footer="0.5"/>
  <pageSetup paperSize="9" orientation="portrait" r:id="rId1"/>
  <headerFooter alignWithMargins="0">
    <oddHeader>&amp;C&amp;F  &amp;A&amp;RJdS//&amp;D</oddHeader>
    <oddFooter>Side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zoomScaleNormal="100" workbookViewId="0"/>
  </sheetViews>
  <sheetFormatPr defaultRowHeight="12.75" x14ac:dyDescent="0.2"/>
  <cols>
    <col min="1" max="7" width="9.140625" style="58"/>
    <col min="8" max="8" width="9.5703125" style="58" customWidth="1"/>
    <col min="9" max="9" width="12.5703125" style="58" customWidth="1"/>
    <col min="10" max="11" width="10.5703125" style="58" customWidth="1"/>
    <col min="12" max="12" width="11.5703125" style="58" customWidth="1"/>
    <col min="13" max="16384" width="9.140625" style="58"/>
  </cols>
  <sheetData>
    <row r="1" spans="1:11" ht="26.25" x14ac:dyDescent="0.4">
      <c r="A1" s="130" t="s">
        <v>119</v>
      </c>
      <c r="B1" s="131"/>
      <c r="C1" s="131"/>
      <c r="D1" s="131"/>
      <c r="E1" s="131"/>
      <c r="F1" s="131"/>
      <c r="G1" s="131"/>
      <c r="H1" s="131" t="s">
        <v>97</v>
      </c>
      <c r="I1" s="131"/>
      <c r="J1" s="131"/>
      <c r="K1" s="131"/>
    </row>
    <row r="2" spans="1:11" ht="15" x14ac:dyDescent="0.25">
      <c r="A2" s="131" t="s">
        <v>118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 x14ac:dyDescent="0.2">
      <c r="A4" s="106" t="s">
        <v>45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x14ac:dyDescent="0.2">
      <c r="A5" s="106" t="s">
        <v>46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2">
      <c r="A6" s="106" t="s">
        <v>47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9" spans="1:11" x14ac:dyDescent="0.2">
      <c r="A9" s="125" t="s">
        <v>48</v>
      </c>
      <c r="B9" s="128">
        <v>1.5</v>
      </c>
      <c r="C9" s="128">
        <v>2.5</v>
      </c>
      <c r="D9" s="129">
        <v>3.5</v>
      </c>
    </row>
    <row r="10" spans="1:11" ht="15" x14ac:dyDescent="0.25">
      <c r="A10" s="126" t="s">
        <v>49</v>
      </c>
      <c r="B10" s="124">
        <v>9</v>
      </c>
      <c r="C10" s="124">
        <v>16.2</v>
      </c>
      <c r="D10" s="124">
        <v>25</v>
      </c>
    </row>
    <row r="11" spans="1:11" ht="15" x14ac:dyDescent="0.25">
      <c r="A11" s="127" t="s">
        <v>50</v>
      </c>
      <c r="B11" s="124">
        <v>0.5</v>
      </c>
      <c r="C11" s="124">
        <v>1.002</v>
      </c>
      <c r="D11" s="124">
        <v>1</v>
      </c>
    </row>
    <row r="16" spans="1:11" x14ac:dyDescent="0.2">
      <c r="B16" s="58" t="s">
        <v>51</v>
      </c>
    </row>
    <row r="17" spans="2:5" ht="15.75" x14ac:dyDescent="0.25">
      <c r="B17" s="107" t="str">
        <f>L353</f>
        <v/>
      </c>
      <c r="C17" s="107"/>
      <c r="D17" s="107"/>
    </row>
    <row r="18" spans="2:5" ht="15.75" x14ac:dyDescent="0.25">
      <c r="B18" s="108" t="str">
        <f>L354</f>
        <v/>
      </c>
      <c r="C18" s="108"/>
      <c r="D18" s="108"/>
    </row>
    <row r="19" spans="2:5" ht="15.75" x14ac:dyDescent="0.25">
      <c r="B19" s="109" t="str">
        <f>L355</f>
        <v>BAD FIT</v>
      </c>
      <c r="C19" s="109"/>
      <c r="D19" s="109"/>
    </row>
    <row r="24" spans="2:5" x14ac:dyDescent="0.2">
      <c r="E24" s="110"/>
    </row>
    <row r="321" spans="1:12" x14ac:dyDescent="0.2">
      <c r="A321" s="58" t="s">
        <v>48</v>
      </c>
      <c r="B321" s="58" t="s">
        <v>52</v>
      </c>
    </row>
    <row r="322" spans="1:12" x14ac:dyDescent="0.2">
      <c r="A322" s="111" t="s">
        <v>53</v>
      </c>
      <c r="B322" s="58">
        <v>12</v>
      </c>
      <c r="F322" s="58" t="s">
        <v>54</v>
      </c>
      <c r="J322" s="58" t="s">
        <v>55</v>
      </c>
    </row>
    <row r="323" spans="1:12" x14ac:dyDescent="0.2">
      <c r="A323" s="111" t="s">
        <v>53</v>
      </c>
      <c r="B323" s="58">
        <v>12</v>
      </c>
      <c r="E323" s="58" t="s">
        <v>56</v>
      </c>
      <c r="F323" s="112">
        <v>1.5</v>
      </c>
      <c r="G323" s="112">
        <v>2.5</v>
      </c>
      <c r="H323" s="112">
        <v>3.5</v>
      </c>
      <c r="I323" s="112"/>
      <c r="J323" s="113">
        <v>1.5</v>
      </c>
      <c r="K323" s="113">
        <v>2.5</v>
      </c>
      <c r="L323" s="113">
        <v>3.5</v>
      </c>
    </row>
    <row r="324" spans="1:12" x14ac:dyDescent="0.2">
      <c r="A324" s="111" t="s">
        <v>53</v>
      </c>
      <c r="B324" s="58">
        <v>12</v>
      </c>
      <c r="E324" s="58" t="s">
        <v>57</v>
      </c>
      <c r="F324" s="114">
        <f>AVERAGE(B322:B421)</f>
        <v>12.28</v>
      </c>
      <c r="G324" s="114">
        <f>AVERAGE(B422:B471)</f>
        <v>18.2</v>
      </c>
      <c r="H324" s="114">
        <f>AVERAGE(B472:B496)</f>
        <v>20.76</v>
      </c>
      <c r="J324" s="115">
        <f t="shared" ref="J324:L325" si="0">B10</f>
        <v>9</v>
      </c>
      <c r="K324" s="115">
        <f t="shared" si="0"/>
        <v>16.2</v>
      </c>
      <c r="L324" s="115">
        <f t="shared" si="0"/>
        <v>25</v>
      </c>
    </row>
    <row r="325" spans="1:12" x14ac:dyDescent="0.2">
      <c r="A325" s="111" t="s">
        <v>53</v>
      </c>
      <c r="B325" s="58">
        <v>13</v>
      </c>
      <c r="E325" s="58" t="s">
        <v>58</v>
      </c>
      <c r="F325" s="114">
        <f>STDEV(B322:B421)</f>
        <v>1.0738395192631502</v>
      </c>
      <c r="G325" s="114">
        <f>STDEV(B422:B471)</f>
        <v>1.2777531299998799</v>
      </c>
      <c r="H325" s="114">
        <f>STDEV(B472:B496)</f>
        <v>1.3316656236958788</v>
      </c>
      <c r="J325" s="115">
        <f t="shared" si="0"/>
        <v>0.5</v>
      </c>
      <c r="K325" s="115">
        <f t="shared" si="0"/>
        <v>1.002</v>
      </c>
      <c r="L325" s="115">
        <f t="shared" si="0"/>
        <v>1</v>
      </c>
    </row>
    <row r="326" spans="1:12" x14ac:dyDescent="0.2">
      <c r="A326" s="111" t="s">
        <v>53</v>
      </c>
      <c r="B326" s="58">
        <v>11</v>
      </c>
      <c r="E326" s="58" t="s">
        <v>59</v>
      </c>
      <c r="F326" s="116">
        <v>100</v>
      </c>
      <c r="G326" s="114">
        <v>50</v>
      </c>
      <c r="H326" s="114">
        <v>25</v>
      </c>
      <c r="J326" s="115">
        <v>100</v>
      </c>
      <c r="K326" s="117">
        <v>50</v>
      </c>
      <c r="L326" s="117">
        <v>25</v>
      </c>
    </row>
    <row r="327" spans="1:12" x14ac:dyDescent="0.2">
      <c r="A327" s="111" t="s">
        <v>53</v>
      </c>
      <c r="B327" s="58">
        <v>11</v>
      </c>
      <c r="D327" s="93"/>
      <c r="F327" s="58" t="s">
        <v>60</v>
      </c>
      <c r="H327" s="111" t="s">
        <v>61</v>
      </c>
    </row>
    <row r="328" spans="1:12" x14ac:dyDescent="0.2">
      <c r="A328" s="111" t="s">
        <v>53</v>
      </c>
      <c r="B328" s="58">
        <v>11</v>
      </c>
      <c r="D328" s="93"/>
      <c r="F328" s="118" t="s">
        <v>62</v>
      </c>
      <c r="G328" s="118"/>
    </row>
    <row r="329" spans="1:12" x14ac:dyDescent="0.2">
      <c r="A329" s="111" t="s">
        <v>53</v>
      </c>
      <c r="B329" s="58">
        <v>12</v>
      </c>
      <c r="D329" s="93" t="s">
        <v>63</v>
      </c>
      <c r="E329" s="58" t="s">
        <v>64</v>
      </c>
      <c r="F329" s="58" t="s">
        <v>52</v>
      </c>
      <c r="G329" s="58" t="s">
        <v>65</v>
      </c>
      <c r="H329" s="58" t="s">
        <v>66</v>
      </c>
      <c r="I329" s="58" t="s">
        <v>67</v>
      </c>
      <c r="J329" s="58" t="s">
        <v>68</v>
      </c>
      <c r="K329" s="58" t="s">
        <v>69</v>
      </c>
    </row>
    <row r="330" spans="1:12" x14ac:dyDescent="0.2">
      <c r="A330" s="111" t="s">
        <v>53</v>
      </c>
      <c r="B330" s="58">
        <v>12</v>
      </c>
      <c r="D330" s="119" t="s">
        <v>70</v>
      </c>
      <c r="E330" s="58">
        <v>8</v>
      </c>
      <c r="F330" s="58">
        <f t="shared" ref="F330:F352" si="1">COUNTIF(B$322:B$496,E330)</f>
        <v>0</v>
      </c>
      <c r="G330" s="120">
        <f t="shared" ref="G330:G352" si="2">((1/(J$325*((2*3.14159)^0.5)))*EXP(-(($E330-J$324)^2)/(2*(J$325^2))))*J$326</f>
        <v>10.798197863062347</v>
      </c>
      <c r="H330" s="120">
        <f t="shared" ref="H330:H352" si="3">((1/(K$325*((2*3.14159)^0.5)))*EXP(-(($E330-K$324)^2)/(2*(K$325^2))))*K$326</f>
        <v>5.7050732735072015E-14</v>
      </c>
      <c r="I330" s="120">
        <f t="shared" ref="I330:I352" si="4">((1/(L$325*((2*3.14159)^0.5)))*EXP(-(($E330-L$324)^2)/(2*(L$325^2))))*L$326</f>
        <v>1.7510462731025583E-62</v>
      </c>
      <c r="J330" s="121">
        <f>SUM(G330:I330)</f>
        <v>10.798197863062404</v>
      </c>
      <c r="K330" s="58">
        <f t="shared" ref="K330:K352" si="5">(SUM(G330:I330)-F330)^2</f>
        <v>116.60107708984546</v>
      </c>
    </row>
    <row r="331" spans="1:12" x14ac:dyDescent="0.2">
      <c r="A331" s="111" t="s">
        <v>53</v>
      </c>
      <c r="B331" s="58">
        <v>14</v>
      </c>
      <c r="D331" s="119" t="s">
        <v>71</v>
      </c>
      <c r="E331" s="58">
        <v>9</v>
      </c>
      <c r="F331" s="58">
        <f t="shared" si="1"/>
        <v>0</v>
      </c>
      <c r="G331" s="120">
        <f t="shared" si="2"/>
        <v>79.788489777520738</v>
      </c>
      <c r="H331" s="120">
        <f t="shared" si="3"/>
        <v>1.2217785306838512E-10</v>
      </c>
      <c r="I331" s="120">
        <f t="shared" si="4"/>
        <v>2.5654087654340297E-55</v>
      </c>
      <c r="J331" s="121">
        <f t="shared" ref="J331:J352" si="6">SUM(G331:I331)</f>
        <v>79.788489777642923</v>
      </c>
      <c r="K331" s="58">
        <f t="shared" si="5"/>
        <v>6366.2031009970287</v>
      </c>
    </row>
    <row r="332" spans="1:12" x14ac:dyDescent="0.2">
      <c r="A332" s="111" t="s">
        <v>53</v>
      </c>
      <c r="B332" s="58">
        <v>13</v>
      </c>
      <c r="D332" s="119" t="s">
        <v>72</v>
      </c>
      <c r="E332" s="58">
        <v>10</v>
      </c>
      <c r="F332" s="58">
        <f t="shared" si="1"/>
        <v>5</v>
      </c>
      <c r="G332" s="120">
        <f t="shared" si="2"/>
        <v>10.798197863062347</v>
      </c>
      <c r="H332" s="120">
        <f t="shared" si="3"/>
        <v>9.6640963327677511E-8</v>
      </c>
      <c r="I332" s="120">
        <f t="shared" si="4"/>
        <v>1.3826779714102873E-48</v>
      </c>
      <c r="J332" s="121">
        <f t="shared" si="6"/>
        <v>10.798197959703311</v>
      </c>
      <c r="K332" s="58">
        <f t="shared" si="5"/>
        <v>33.619099579907633</v>
      </c>
    </row>
    <row r="333" spans="1:12" x14ac:dyDescent="0.2">
      <c r="A333" s="111" t="s">
        <v>53</v>
      </c>
      <c r="B333" s="58">
        <v>13</v>
      </c>
      <c r="D333" s="119" t="s">
        <v>73</v>
      </c>
      <c r="E333" s="58">
        <v>11</v>
      </c>
      <c r="F333" s="58">
        <f t="shared" si="1"/>
        <v>18</v>
      </c>
      <c r="G333" s="120">
        <f t="shared" si="2"/>
        <v>2.6766056457139812E-2</v>
      </c>
      <c r="H333" s="120">
        <f t="shared" si="3"/>
        <v>2.8233681408104016E-5</v>
      </c>
      <c r="I333" s="120">
        <f t="shared" si="4"/>
        <v>2.7415175563030804E-42</v>
      </c>
      <c r="J333" s="121">
        <f t="shared" si="6"/>
        <v>2.6794290138547915E-2</v>
      </c>
      <c r="K333" s="58">
        <f t="shared" si="5"/>
        <v>323.03612348899634</v>
      </c>
    </row>
    <row r="334" spans="1:12" x14ac:dyDescent="0.2">
      <c r="A334" s="111" t="s">
        <v>53</v>
      </c>
      <c r="B334" s="58">
        <v>12</v>
      </c>
      <c r="D334" s="119" t="s">
        <v>74</v>
      </c>
      <c r="E334" s="58">
        <v>12</v>
      </c>
      <c r="F334" s="58">
        <f t="shared" si="1"/>
        <v>33</v>
      </c>
      <c r="G334" s="120">
        <f t="shared" si="2"/>
        <v>1.2151770831728515E-6</v>
      </c>
      <c r="H334" s="120">
        <f t="shared" si="3"/>
        <v>3.0465707457448701E-3</v>
      </c>
      <c r="I334" s="120">
        <f t="shared" si="4"/>
        <v>1.9997077837923345E-36</v>
      </c>
      <c r="J334" s="121">
        <f t="shared" si="6"/>
        <v>3.0477859228280431E-3</v>
      </c>
      <c r="K334" s="58">
        <f t="shared" si="5"/>
        <v>1088.7988554180922</v>
      </c>
    </row>
    <row r="335" spans="1:12" x14ac:dyDescent="0.2">
      <c r="A335" s="111" t="s">
        <v>53</v>
      </c>
      <c r="B335" s="58">
        <v>12</v>
      </c>
      <c r="D335" s="119" t="s">
        <v>75</v>
      </c>
      <c r="E335" s="58">
        <v>13</v>
      </c>
      <c r="F335" s="58">
        <f t="shared" si="1"/>
        <v>34</v>
      </c>
      <c r="G335" s="120">
        <f t="shared" si="2"/>
        <v>1.0104546434547309E-12</v>
      </c>
      <c r="H335" s="120">
        <f t="shared" si="3"/>
        <v>0.12142064165833046</v>
      </c>
      <c r="I335" s="120">
        <f t="shared" si="4"/>
        <v>5.3659616053750642E-31</v>
      </c>
      <c r="J335" s="121">
        <f t="shared" si="6"/>
        <v>0.12142064165934091</v>
      </c>
      <c r="K335" s="58">
        <f t="shared" si="5"/>
        <v>1147.7581393393857</v>
      </c>
    </row>
    <row r="336" spans="1:12" x14ac:dyDescent="0.2">
      <c r="A336" s="111" t="s">
        <v>53</v>
      </c>
      <c r="B336" s="58">
        <v>13</v>
      </c>
      <c r="D336" s="119" t="s">
        <v>76</v>
      </c>
      <c r="E336" s="58">
        <v>14</v>
      </c>
      <c r="F336" s="58">
        <f t="shared" si="1"/>
        <v>8</v>
      </c>
      <c r="G336" s="120">
        <f t="shared" si="2"/>
        <v>1.5389203752766373E-20</v>
      </c>
      <c r="H336" s="120">
        <f t="shared" si="3"/>
        <v>1.7873568869566809</v>
      </c>
      <c r="I336" s="120">
        <f t="shared" si="4"/>
        <v>5.2970503708873764E-26</v>
      </c>
      <c r="J336" s="121">
        <f t="shared" si="6"/>
        <v>1.7873568869566809</v>
      </c>
      <c r="K336" s="58">
        <f t="shared" si="5"/>
        <v>38.596934450044579</v>
      </c>
    </row>
    <row r="337" spans="1:12" x14ac:dyDescent="0.2">
      <c r="A337" s="111" t="s">
        <v>53</v>
      </c>
      <c r="B337" s="58">
        <v>12</v>
      </c>
      <c r="D337" s="119" t="s">
        <v>77</v>
      </c>
      <c r="E337" s="58">
        <v>15</v>
      </c>
      <c r="F337" s="58">
        <f t="shared" si="1"/>
        <v>3</v>
      </c>
      <c r="G337" s="120">
        <f t="shared" si="2"/>
        <v>4.2927692843000513E-30</v>
      </c>
      <c r="H337" s="120">
        <f t="shared" si="3"/>
        <v>9.7177904714087582</v>
      </c>
      <c r="I337" s="120">
        <f t="shared" si="4"/>
        <v>1.9236504690957966E-21</v>
      </c>
      <c r="J337" s="121">
        <f t="shared" si="6"/>
        <v>9.7177904714087582</v>
      </c>
      <c r="K337" s="58">
        <f t="shared" si="5"/>
        <v>45.128708817750308</v>
      </c>
    </row>
    <row r="338" spans="1:12" x14ac:dyDescent="0.2">
      <c r="A338" s="111" t="s">
        <v>53</v>
      </c>
      <c r="B338" s="58">
        <v>14</v>
      </c>
      <c r="D338" s="119" t="s">
        <v>78</v>
      </c>
      <c r="E338" s="58">
        <v>16</v>
      </c>
      <c r="F338" s="58">
        <f t="shared" si="1"/>
        <v>2</v>
      </c>
      <c r="G338" s="120">
        <f t="shared" si="2"/>
        <v>2.1932140450424643E-41</v>
      </c>
      <c r="H338" s="120">
        <f t="shared" si="3"/>
        <v>19.514673163540802</v>
      </c>
      <c r="I338" s="120">
        <f t="shared" si="4"/>
        <v>2.5699444782870761E-17</v>
      </c>
      <c r="J338" s="121">
        <f t="shared" si="6"/>
        <v>19.514673163540802</v>
      </c>
      <c r="K338" s="58">
        <f t="shared" si="5"/>
        <v>306.7637760256564</v>
      </c>
    </row>
    <row r="339" spans="1:12" x14ac:dyDescent="0.2">
      <c r="A339" s="111" t="s">
        <v>53</v>
      </c>
      <c r="B339" s="58">
        <v>11</v>
      </c>
      <c r="D339" s="119" t="s">
        <v>79</v>
      </c>
      <c r="E339" s="58">
        <v>17</v>
      </c>
      <c r="F339" s="58">
        <f t="shared" si="1"/>
        <v>12</v>
      </c>
      <c r="G339" s="120">
        <f t="shared" si="2"/>
        <v>2.0523270123472238E-54</v>
      </c>
      <c r="H339" s="120">
        <f t="shared" si="3"/>
        <v>14.474132085455254</v>
      </c>
      <c r="I339" s="120">
        <f t="shared" si="4"/>
        <v>1.2630683043184136E-13</v>
      </c>
      <c r="J339" s="121">
        <f t="shared" si="6"/>
        <v>14.474132085455381</v>
      </c>
      <c r="K339" s="58">
        <f t="shared" si="5"/>
        <v>6.1213295762797904</v>
      </c>
    </row>
    <row r="340" spans="1:12" x14ac:dyDescent="0.2">
      <c r="A340" s="111" t="s">
        <v>53</v>
      </c>
      <c r="B340" s="58">
        <v>10</v>
      </c>
      <c r="D340" s="119" t="s">
        <v>80</v>
      </c>
      <c r="E340" s="58">
        <v>18</v>
      </c>
      <c r="F340" s="58">
        <f t="shared" si="1"/>
        <v>16</v>
      </c>
      <c r="G340" s="120">
        <f t="shared" si="2"/>
        <v>3.5175005707433353E-69</v>
      </c>
      <c r="H340" s="120">
        <f t="shared" si="3"/>
        <v>3.965165139808037</v>
      </c>
      <c r="I340" s="120">
        <f t="shared" si="4"/>
        <v>2.2836810665627904E-10</v>
      </c>
      <c r="J340" s="121">
        <f t="shared" si="6"/>
        <v>3.965165140036405</v>
      </c>
      <c r="K340" s="58">
        <f t="shared" si="5"/>
        <v>144.83725010659498</v>
      </c>
    </row>
    <row r="341" spans="1:12" x14ac:dyDescent="0.2">
      <c r="A341" s="111" t="s">
        <v>53</v>
      </c>
      <c r="B341" s="58">
        <v>13</v>
      </c>
      <c r="D341" s="119" t="s">
        <v>81</v>
      </c>
      <c r="E341" s="58">
        <v>19</v>
      </c>
      <c r="F341" s="58">
        <f t="shared" si="1"/>
        <v>13</v>
      </c>
      <c r="G341" s="120">
        <f t="shared" si="2"/>
        <v>1.1041901387668066E-85</v>
      </c>
      <c r="H341" s="120">
        <f t="shared" si="3"/>
        <v>0.40120609825201003</v>
      </c>
      <c r="I341" s="120">
        <f t="shared" si="4"/>
        <v>1.5189713539660644E-7</v>
      </c>
      <c r="J341" s="121">
        <f t="shared" si="6"/>
        <v>0.4012062501491454</v>
      </c>
      <c r="K341" s="58">
        <f t="shared" si="5"/>
        <v>158.72960395128095</v>
      </c>
    </row>
    <row r="342" spans="1:12" x14ac:dyDescent="0.2">
      <c r="A342" s="111" t="s">
        <v>53</v>
      </c>
      <c r="B342" s="58">
        <v>11</v>
      </c>
      <c r="D342" s="119" t="s">
        <v>82</v>
      </c>
      <c r="E342" s="58">
        <v>20</v>
      </c>
      <c r="F342" s="58">
        <f t="shared" si="1"/>
        <v>18</v>
      </c>
      <c r="G342" s="120">
        <f t="shared" si="2"/>
        <v>6.3485657868531488E-104</v>
      </c>
      <c r="H342" s="120">
        <f t="shared" si="3"/>
        <v>1.4993784691573706E-2</v>
      </c>
      <c r="I342" s="120">
        <f t="shared" si="4"/>
        <v>3.7168003565595539E-5</v>
      </c>
      <c r="J342" s="121">
        <f t="shared" si="6"/>
        <v>1.5030952695139302E-2</v>
      </c>
      <c r="K342" s="58">
        <f t="shared" si="5"/>
        <v>323.45911163251395</v>
      </c>
    </row>
    <row r="343" spans="1:12" x14ac:dyDescent="0.2">
      <c r="A343" s="111" t="s">
        <v>53</v>
      </c>
      <c r="B343" s="58">
        <v>11</v>
      </c>
      <c r="D343" s="119" t="s">
        <v>83</v>
      </c>
      <c r="E343" s="58">
        <v>21</v>
      </c>
      <c r="F343" s="58">
        <f t="shared" si="1"/>
        <v>7</v>
      </c>
      <c r="G343" s="120">
        <f t="shared" si="2"/>
        <v>6.6854317070608046E-124</v>
      </c>
      <c r="H343" s="120">
        <f t="shared" si="3"/>
        <v>2.069629056767123E-4</v>
      </c>
      <c r="I343" s="120">
        <f t="shared" si="4"/>
        <v>3.3457570571424765E-3</v>
      </c>
      <c r="J343" s="121">
        <f t="shared" si="6"/>
        <v>3.5527199628191887E-3</v>
      </c>
      <c r="K343" s="58">
        <f t="shared" si="5"/>
        <v>48.950274542339663</v>
      </c>
    </row>
    <row r="344" spans="1:12" x14ac:dyDescent="0.2">
      <c r="A344" s="111" t="s">
        <v>53</v>
      </c>
      <c r="B344" s="58">
        <v>13</v>
      </c>
      <c r="D344" s="119" t="s">
        <v>84</v>
      </c>
      <c r="E344" s="58">
        <v>22</v>
      </c>
      <c r="F344" s="58">
        <f t="shared" si="1"/>
        <v>4</v>
      </c>
      <c r="G344" s="120">
        <f t="shared" si="2"/>
        <v>1.2894525388566681E-145</v>
      </c>
      <c r="H344" s="120">
        <f t="shared" si="3"/>
        <v>1.0551428353855418E-6</v>
      </c>
      <c r="I344" s="120">
        <f t="shared" si="4"/>
        <v>0.11079625709125744</v>
      </c>
      <c r="J344" s="121">
        <f t="shared" si="6"/>
        <v>0.11079731223409282</v>
      </c>
      <c r="K344" s="58">
        <f t="shared" si="5"/>
        <v>15.125897546525557</v>
      </c>
    </row>
    <row r="345" spans="1:12" x14ac:dyDescent="0.2">
      <c r="A345" s="111" t="s">
        <v>53</v>
      </c>
      <c r="B345" s="58">
        <v>12</v>
      </c>
      <c r="D345" s="119" t="s">
        <v>85</v>
      </c>
      <c r="E345" s="58">
        <v>23</v>
      </c>
      <c r="F345" s="58">
        <f t="shared" si="1"/>
        <v>1</v>
      </c>
      <c r="G345" s="120">
        <f t="shared" si="2"/>
        <v>4.5551568812619377E-169</v>
      </c>
      <c r="H345" s="120">
        <f t="shared" si="3"/>
        <v>1.9868610405657291E-9</v>
      </c>
      <c r="I345" s="120">
        <f t="shared" si="4"/>
        <v>1.3497747328827934</v>
      </c>
      <c r="J345" s="121">
        <f t="shared" si="6"/>
        <v>1.3497747348696545</v>
      </c>
      <c r="K345" s="58">
        <f t="shared" si="5"/>
        <v>0.12234236515313709</v>
      </c>
    </row>
    <row r="346" spans="1:12" x14ac:dyDescent="0.2">
      <c r="A346" s="111" t="s">
        <v>53</v>
      </c>
      <c r="B346" s="58">
        <v>13</v>
      </c>
      <c r="D346" s="119" t="s">
        <v>86</v>
      </c>
      <c r="E346" s="58">
        <v>24</v>
      </c>
      <c r="F346" s="58">
        <f t="shared" si="1"/>
        <v>0</v>
      </c>
      <c r="G346" s="120">
        <f t="shared" si="2"/>
        <v>2.947293514493524E-194</v>
      </c>
      <c r="H346" s="120">
        <f t="shared" si="3"/>
        <v>1.3818510470683934E-12</v>
      </c>
      <c r="I346" s="120">
        <f t="shared" si="4"/>
        <v>6.0492706677792958</v>
      </c>
      <c r="J346" s="121">
        <f t="shared" si="6"/>
        <v>6.0492706677806778</v>
      </c>
      <c r="K346" s="58">
        <f t="shared" si="5"/>
        <v>36.593675612071685</v>
      </c>
    </row>
    <row r="347" spans="1:12" x14ac:dyDescent="0.2">
      <c r="A347" s="111" t="s">
        <v>53</v>
      </c>
      <c r="B347" s="58">
        <v>13</v>
      </c>
      <c r="D347" s="119" t="s">
        <v>87</v>
      </c>
      <c r="E347" s="58">
        <v>25</v>
      </c>
      <c r="F347" s="58">
        <f t="shared" si="1"/>
        <v>1</v>
      </c>
      <c r="G347" s="120">
        <f t="shared" si="2"/>
        <v>3.4927339886109601E-221</v>
      </c>
      <c r="H347" s="120">
        <f t="shared" si="3"/>
        <v>3.5497066836416385E-16</v>
      </c>
      <c r="I347" s="120">
        <f t="shared" si="4"/>
        <v>9.9735612221900922</v>
      </c>
      <c r="J347" s="121">
        <f t="shared" si="6"/>
        <v>9.9735612221900922</v>
      </c>
      <c r="K347" s="58">
        <f t="shared" si="5"/>
        <v>80.524801008393737</v>
      </c>
    </row>
    <row r="348" spans="1:12" x14ac:dyDescent="0.2">
      <c r="A348" s="111" t="s">
        <v>53</v>
      </c>
      <c r="B348" s="58">
        <v>12</v>
      </c>
      <c r="D348" s="119" t="s">
        <v>88</v>
      </c>
      <c r="E348" s="58">
        <v>26</v>
      </c>
      <c r="F348" s="58">
        <f t="shared" si="1"/>
        <v>0</v>
      </c>
      <c r="G348" s="120">
        <f t="shared" si="2"/>
        <v>7.5810560019084445E-250</v>
      </c>
      <c r="H348" s="120">
        <f t="shared" si="3"/>
        <v>3.36791562659892E-20</v>
      </c>
      <c r="I348" s="120">
        <f t="shared" si="4"/>
        <v>6.0492706677792958</v>
      </c>
      <c r="J348" s="121">
        <f t="shared" si="6"/>
        <v>6.0492706677792958</v>
      </c>
      <c r="K348" s="58">
        <f t="shared" si="5"/>
        <v>36.593675612054966</v>
      </c>
    </row>
    <row r="349" spans="1:12" x14ac:dyDescent="0.2">
      <c r="A349" s="111" t="s">
        <v>53</v>
      </c>
      <c r="B349" s="58">
        <v>15</v>
      </c>
      <c r="D349" s="119" t="s">
        <v>89</v>
      </c>
      <c r="E349" s="58">
        <v>27</v>
      </c>
      <c r="F349" s="58">
        <f t="shared" si="1"/>
        <v>0</v>
      </c>
      <c r="G349" s="120">
        <f t="shared" si="2"/>
        <v>3.0138107080695589E-280</v>
      </c>
      <c r="H349" s="120">
        <f t="shared" si="3"/>
        <v>1.1802321369231434E-24</v>
      </c>
      <c r="I349" s="120">
        <f t="shared" si="4"/>
        <v>1.3497747328827934</v>
      </c>
      <c r="J349" s="121">
        <f t="shared" si="6"/>
        <v>1.3497747328827934</v>
      </c>
      <c r="K349" s="58">
        <f t="shared" si="5"/>
        <v>1.8218918295288162</v>
      </c>
    </row>
    <row r="350" spans="1:12" x14ac:dyDescent="0.2">
      <c r="A350" s="111" t="s">
        <v>53</v>
      </c>
      <c r="B350" s="58">
        <v>11</v>
      </c>
      <c r="D350" s="119" t="s">
        <v>90</v>
      </c>
      <c r="E350" s="58">
        <v>28</v>
      </c>
      <c r="F350" s="58">
        <f t="shared" si="1"/>
        <v>0</v>
      </c>
      <c r="G350" s="120">
        <f t="shared" si="2"/>
        <v>0</v>
      </c>
      <c r="H350" s="120">
        <f t="shared" si="3"/>
        <v>1.5276053384133444E-29</v>
      </c>
      <c r="I350" s="120">
        <f t="shared" si="4"/>
        <v>0.11079625709125744</v>
      </c>
      <c r="J350" s="121">
        <f t="shared" si="6"/>
        <v>0.11079625709125744</v>
      </c>
      <c r="K350" s="58">
        <f t="shared" si="5"/>
        <v>1.2275810585432015E-2</v>
      </c>
    </row>
    <row r="351" spans="1:12" x14ac:dyDescent="0.2">
      <c r="A351" s="111" t="s">
        <v>53</v>
      </c>
      <c r="B351" s="58">
        <v>13</v>
      </c>
      <c r="D351" s="119" t="s">
        <v>91</v>
      </c>
      <c r="E351" s="58">
        <v>29</v>
      </c>
      <c r="F351" s="58">
        <f t="shared" si="1"/>
        <v>0</v>
      </c>
      <c r="G351" s="120">
        <f t="shared" si="2"/>
        <v>0</v>
      </c>
      <c r="H351" s="120">
        <f t="shared" si="3"/>
        <v>7.3028502823563207E-35</v>
      </c>
      <c r="I351" s="120">
        <f t="shared" si="4"/>
        <v>3.3457570571424765E-3</v>
      </c>
      <c r="J351" s="121">
        <f t="shared" si="6"/>
        <v>3.3457570571424765E-3</v>
      </c>
      <c r="K351" s="58">
        <f t="shared" si="5"/>
        <v>1.1194090285418684E-5</v>
      </c>
      <c r="L351" s="111"/>
    </row>
    <row r="352" spans="1:12" x14ac:dyDescent="0.2">
      <c r="A352" s="111" t="s">
        <v>53</v>
      </c>
      <c r="B352" s="58">
        <v>12</v>
      </c>
      <c r="D352" s="119" t="s">
        <v>92</v>
      </c>
      <c r="E352" s="58">
        <v>30</v>
      </c>
      <c r="F352" s="58">
        <f t="shared" si="1"/>
        <v>0</v>
      </c>
      <c r="G352" s="120">
        <f t="shared" si="2"/>
        <v>0</v>
      </c>
      <c r="H352" s="120">
        <f t="shared" si="3"/>
        <v>1.2894696516601178E-40</v>
      </c>
      <c r="I352" s="120">
        <f t="shared" si="4"/>
        <v>3.7168003565595539E-5</v>
      </c>
      <c r="J352" s="121">
        <f t="shared" si="6"/>
        <v>3.7168003565595539E-5</v>
      </c>
      <c r="K352" s="58">
        <f t="shared" si="5"/>
        <v>1.3814604890521228E-9</v>
      </c>
    </row>
    <row r="353" spans="1:12" x14ac:dyDescent="0.2">
      <c r="A353" s="111" t="s">
        <v>53</v>
      </c>
      <c r="B353" s="58">
        <v>13</v>
      </c>
      <c r="D353" s="93"/>
      <c r="E353" s="58" t="s">
        <v>93</v>
      </c>
      <c r="F353" s="58">
        <f>SUM(F330:F352)</f>
        <v>175</v>
      </c>
      <c r="G353" s="122">
        <f>SUM(G330:G352)</f>
        <v>101.41165277528064</v>
      </c>
      <c r="H353" s="122">
        <f>SUM(H330:H352)</f>
        <v>50.00002119299856</v>
      </c>
      <c r="I353" s="122">
        <f>SUM(I330:I352)</f>
        <v>25.000010539943833</v>
      </c>
      <c r="J353" s="122">
        <f>SUM(J330:J352)</f>
        <v>176.41168450822306</v>
      </c>
      <c r="L353" s="123" t="str">
        <f>IF(K354&lt;500,"GOOD FIT","")</f>
        <v/>
      </c>
    </row>
    <row r="354" spans="1:12" x14ac:dyDescent="0.2">
      <c r="A354" s="111" t="s">
        <v>53</v>
      </c>
      <c r="B354" s="58">
        <v>13</v>
      </c>
      <c r="D354" s="93"/>
      <c r="E354" s="58" t="s">
        <v>94</v>
      </c>
      <c r="K354" s="123">
        <f>SUM(K330:K353)</f>
        <v>10319.397955995502</v>
      </c>
      <c r="L354" s="123" t="str">
        <f>IF(AND(K354&gt;500,K354&lt;1500),"NOT BAD! TRY AGAIN","")</f>
        <v/>
      </c>
    </row>
    <row r="355" spans="1:12" x14ac:dyDescent="0.2">
      <c r="A355" s="111" t="s">
        <v>53</v>
      </c>
      <c r="B355" s="58">
        <v>12</v>
      </c>
      <c r="D355" s="93"/>
      <c r="L355" s="123" t="str">
        <f>IF(K354&gt;1500,"BAD FIT","")</f>
        <v>BAD FIT</v>
      </c>
    </row>
    <row r="356" spans="1:12" x14ac:dyDescent="0.2">
      <c r="A356" s="111" t="s">
        <v>53</v>
      </c>
      <c r="B356" s="58">
        <v>13</v>
      </c>
      <c r="D356" s="93"/>
    </row>
    <row r="357" spans="1:12" x14ac:dyDescent="0.2">
      <c r="A357" s="111" t="s">
        <v>53</v>
      </c>
      <c r="B357" s="58">
        <v>14</v>
      </c>
      <c r="D357" s="93"/>
    </row>
    <row r="358" spans="1:12" x14ac:dyDescent="0.2">
      <c r="A358" s="111" t="s">
        <v>53</v>
      </c>
      <c r="B358" s="58">
        <v>12</v>
      </c>
      <c r="D358" s="93"/>
    </row>
    <row r="359" spans="1:12" x14ac:dyDescent="0.2">
      <c r="A359" s="111" t="s">
        <v>53</v>
      </c>
      <c r="B359" s="58">
        <v>12</v>
      </c>
      <c r="E359" s="93"/>
      <c r="F359" s="93"/>
    </row>
    <row r="360" spans="1:12" x14ac:dyDescent="0.2">
      <c r="A360" s="111" t="s">
        <v>53</v>
      </c>
      <c r="B360" s="58">
        <v>13</v>
      </c>
      <c r="E360" s="93"/>
      <c r="F360" s="93"/>
    </row>
    <row r="361" spans="1:12" x14ac:dyDescent="0.2">
      <c r="A361" s="111" t="s">
        <v>53</v>
      </c>
      <c r="B361" s="58">
        <v>13</v>
      </c>
      <c r="E361" s="93"/>
      <c r="F361" s="93"/>
    </row>
    <row r="362" spans="1:12" x14ac:dyDescent="0.2">
      <c r="A362" s="111" t="s">
        <v>53</v>
      </c>
      <c r="B362" s="58">
        <v>13</v>
      </c>
      <c r="E362" s="93"/>
      <c r="F362" s="93"/>
    </row>
    <row r="363" spans="1:12" x14ac:dyDescent="0.2">
      <c r="A363" s="111" t="s">
        <v>53</v>
      </c>
      <c r="B363" s="58">
        <v>13</v>
      </c>
      <c r="E363" s="93"/>
      <c r="F363" s="93"/>
    </row>
    <row r="364" spans="1:12" x14ac:dyDescent="0.2">
      <c r="A364" s="111" t="s">
        <v>53</v>
      </c>
      <c r="B364" s="58">
        <v>11</v>
      </c>
      <c r="E364" s="93"/>
      <c r="F364" s="93"/>
    </row>
    <row r="365" spans="1:12" x14ac:dyDescent="0.2">
      <c r="A365" s="111" t="s">
        <v>53</v>
      </c>
      <c r="B365" s="58">
        <v>11</v>
      </c>
      <c r="E365" s="93"/>
      <c r="F365" s="93"/>
    </row>
    <row r="366" spans="1:12" x14ac:dyDescent="0.2">
      <c r="A366" s="111" t="s">
        <v>53</v>
      </c>
      <c r="B366" s="58">
        <v>13</v>
      </c>
      <c r="E366" s="93"/>
      <c r="F366" s="93"/>
    </row>
    <row r="367" spans="1:12" x14ac:dyDescent="0.2">
      <c r="A367" s="111" t="s">
        <v>53</v>
      </c>
      <c r="B367" s="58">
        <v>12</v>
      </c>
      <c r="E367" s="93"/>
      <c r="F367" s="93"/>
    </row>
    <row r="368" spans="1:12" x14ac:dyDescent="0.2">
      <c r="A368" s="111" t="s">
        <v>53</v>
      </c>
      <c r="B368" s="58">
        <v>11</v>
      </c>
      <c r="E368" s="93"/>
      <c r="F368" s="93"/>
    </row>
    <row r="369" spans="1:6" x14ac:dyDescent="0.2">
      <c r="A369" s="111" t="s">
        <v>53</v>
      </c>
      <c r="B369" s="58">
        <v>13</v>
      </c>
      <c r="E369" s="93"/>
      <c r="F369" s="93"/>
    </row>
    <row r="370" spans="1:6" x14ac:dyDescent="0.2">
      <c r="A370" s="111" t="s">
        <v>53</v>
      </c>
      <c r="B370" s="58">
        <v>12</v>
      </c>
      <c r="E370" s="93"/>
      <c r="F370" s="93"/>
    </row>
    <row r="371" spans="1:6" x14ac:dyDescent="0.2">
      <c r="A371" s="111" t="s">
        <v>53</v>
      </c>
      <c r="B371" s="58">
        <v>12</v>
      </c>
      <c r="E371" s="93"/>
      <c r="F371" s="93"/>
    </row>
    <row r="372" spans="1:6" x14ac:dyDescent="0.2">
      <c r="A372" s="111" t="s">
        <v>53</v>
      </c>
      <c r="B372" s="58">
        <v>12</v>
      </c>
      <c r="E372" s="93"/>
      <c r="F372" s="93"/>
    </row>
    <row r="373" spans="1:6" x14ac:dyDescent="0.2">
      <c r="A373" s="111" t="s">
        <v>53</v>
      </c>
      <c r="B373" s="58">
        <v>12</v>
      </c>
      <c r="E373" s="93"/>
      <c r="F373" s="93"/>
    </row>
    <row r="374" spans="1:6" x14ac:dyDescent="0.2">
      <c r="A374" s="111" t="s">
        <v>53</v>
      </c>
      <c r="B374" s="58">
        <v>10</v>
      </c>
      <c r="E374" s="93"/>
      <c r="F374" s="93"/>
    </row>
    <row r="375" spans="1:6" x14ac:dyDescent="0.2">
      <c r="A375" s="111" t="s">
        <v>53</v>
      </c>
      <c r="B375" s="58">
        <v>14</v>
      </c>
      <c r="E375" s="93"/>
      <c r="F375" s="93"/>
    </row>
    <row r="376" spans="1:6" x14ac:dyDescent="0.2">
      <c r="A376" s="111" t="s">
        <v>53</v>
      </c>
      <c r="B376" s="58">
        <v>13</v>
      </c>
      <c r="E376" s="93"/>
      <c r="F376" s="93"/>
    </row>
    <row r="377" spans="1:6" x14ac:dyDescent="0.2">
      <c r="A377" s="111" t="s">
        <v>53</v>
      </c>
      <c r="B377" s="58">
        <v>11</v>
      </c>
      <c r="E377" s="93"/>
      <c r="F377" s="93"/>
    </row>
    <row r="378" spans="1:6" x14ac:dyDescent="0.2">
      <c r="A378" s="111" t="s">
        <v>53</v>
      </c>
      <c r="B378" s="58">
        <v>15</v>
      </c>
      <c r="E378" s="93"/>
      <c r="F378" s="93"/>
    </row>
    <row r="379" spans="1:6" x14ac:dyDescent="0.2">
      <c r="A379" s="111" t="s">
        <v>53</v>
      </c>
      <c r="B379" s="58">
        <v>12</v>
      </c>
      <c r="E379" s="93"/>
      <c r="F379" s="93"/>
    </row>
    <row r="380" spans="1:6" x14ac:dyDescent="0.2">
      <c r="A380" s="111" t="s">
        <v>53</v>
      </c>
      <c r="B380" s="58">
        <v>13</v>
      </c>
      <c r="E380" s="93"/>
      <c r="F380" s="93"/>
    </row>
    <row r="381" spans="1:6" x14ac:dyDescent="0.2">
      <c r="A381" s="111" t="s">
        <v>53</v>
      </c>
      <c r="B381" s="58">
        <v>11</v>
      </c>
      <c r="E381" s="93"/>
      <c r="F381" s="93"/>
    </row>
    <row r="382" spans="1:6" x14ac:dyDescent="0.2">
      <c r="A382" s="111" t="s">
        <v>53</v>
      </c>
      <c r="B382" s="58">
        <v>12</v>
      </c>
      <c r="E382" s="93"/>
      <c r="F382" s="93"/>
    </row>
    <row r="383" spans="1:6" x14ac:dyDescent="0.2">
      <c r="A383" s="111" t="s">
        <v>53</v>
      </c>
      <c r="B383" s="58">
        <v>13</v>
      </c>
      <c r="E383" s="93"/>
      <c r="F383" s="93"/>
    </row>
    <row r="384" spans="1:6" x14ac:dyDescent="0.2">
      <c r="A384" s="111" t="s">
        <v>53</v>
      </c>
      <c r="B384" s="58">
        <v>12</v>
      </c>
      <c r="E384" s="93"/>
      <c r="F384" s="93"/>
    </row>
    <row r="385" spans="1:6" x14ac:dyDescent="0.2">
      <c r="A385" s="111" t="s">
        <v>53</v>
      </c>
      <c r="B385" s="58">
        <v>13</v>
      </c>
      <c r="E385" s="93"/>
      <c r="F385" s="93"/>
    </row>
    <row r="386" spans="1:6" x14ac:dyDescent="0.2">
      <c r="A386" s="111" t="s">
        <v>53</v>
      </c>
      <c r="B386" s="58">
        <v>13</v>
      </c>
      <c r="E386" s="93"/>
      <c r="F386" s="93"/>
    </row>
    <row r="387" spans="1:6" x14ac:dyDescent="0.2">
      <c r="A387" s="111" t="s">
        <v>53</v>
      </c>
      <c r="B387" s="58">
        <v>11</v>
      </c>
      <c r="E387" s="93"/>
      <c r="F387" s="93"/>
    </row>
    <row r="388" spans="1:6" x14ac:dyDescent="0.2">
      <c r="A388" s="111" t="s">
        <v>53</v>
      </c>
      <c r="B388" s="58">
        <v>12</v>
      </c>
      <c r="E388" s="93"/>
      <c r="F388" s="93"/>
    </row>
    <row r="389" spans="1:6" x14ac:dyDescent="0.2">
      <c r="A389" s="111" t="s">
        <v>53</v>
      </c>
      <c r="B389" s="58">
        <v>12</v>
      </c>
      <c r="E389" s="93"/>
      <c r="F389" s="93"/>
    </row>
    <row r="390" spans="1:6" x14ac:dyDescent="0.2">
      <c r="A390" s="111" t="s">
        <v>53</v>
      </c>
      <c r="B390" s="58">
        <v>13</v>
      </c>
      <c r="E390" s="93"/>
      <c r="F390" s="93"/>
    </row>
    <row r="391" spans="1:6" x14ac:dyDescent="0.2">
      <c r="A391" s="111" t="s">
        <v>53</v>
      </c>
      <c r="B391" s="58">
        <v>13</v>
      </c>
      <c r="E391" s="93"/>
      <c r="F391" s="93"/>
    </row>
    <row r="392" spans="1:6" x14ac:dyDescent="0.2">
      <c r="A392" s="111" t="s">
        <v>53</v>
      </c>
      <c r="B392" s="58">
        <v>14</v>
      </c>
      <c r="E392" s="93"/>
      <c r="F392" s="93"/>
    </row>
    <row r="393" spans="1:6" x14ac:dyDescent="0.2">
      <c r="A393" s="111" t="s">
        <v>53</v>
      </c>
      <c r="B393" s="58">
        <v>11</v>
      </c>
      <c r="E393" s="93"/>
      <c r="F393" s="93"/>
    </row>
    <row r="394" spans="1:6" x14ac:dyDescent="0.2">
      <c r="A394" s="111" t="s">
        <v>53</v>
      </c>
      <c r="B394" s="58">
        <v>13</v>
      </c>
      <c r="E394" s="93"/>
      <c r="F394" s="93"/>
    </row>
    <row r="395" spans="1:6" x14ac:dyDescent="0.2">
      <c r="A395" s="111" t="s">
        <v>53</v>
      </c>
      <c r="B395" s="58">
        <v>12</v>
      </c>
      <c r="E395" s="93"/>
      <c r="F395" s="93"/>
    </row>
    <row r="396" spans="1:6" x14ac:dyDescent="0.2">
      <c r="A396" s="111" t="s">
        <v>53</v>
      </c>
      <c r="B396" s="58">
        <v>11</v>
      </c>
      <c r="E396" s="93"/>
      <c r="F396" s="93"/>
    </row>
    <row r="397" spans="1:6" x14ac:dyDescent="0.2">
      <c r="A397" s="111" t="s">
        <v>53</v>
      </c>
      <c r="B397" s="58">
        <v>13</v>
      </c>
      <c r="E397" s="93"/>
      <c r="F397" s="93"/>
    </row>
    <row r="398" spans="1:6" x14ac:dyDescent="0.2">
      <c r="A398" s="111" t="s">
        <v>53</v>
      </c>
      <c r="B398" s="58">
        <v>14</v>
      </c>
      <c r="E398" s="93"/>
      <c r="F398" s="93"/>
    </row>
    <row r="399" spans="1:6" x14ac:dyDescent="0.2">
      <c r="A399" s="111" t="s">
        <v>53</v>
      </c>
      <c r="B399" s="58">
        <v>10</v>
      </c>
      <c r="E399" s="93"/>
      <c r="F399" s="93"/>
    </row>
    <row r="400" spans="1:6" x14ac:dyDescent="0.2">
      <c r="A400" s="111" t="s">
        <v>53</v>
      </c>
      <c r="B400" s="58">
        <v>13</v>
      </c>
      <c r="E400" s="93"/>
      <c r="F400" s="93"/>
    </row>
    <row r="401" spans="1:6" x14ac:dyDescent="0.2">
      <c r="A401" s="111" t="s">
        <v>53</v>
      </c>
      <c r="B401" s="58">
        <v>10</v>
      </c>
      <c r="E401" s="93"/>
      <c r="F401" s="93"/>
    </row>
    <row r="402" spans="1:6" x14ac:dyDescent="0.2">
      <c r="A402" s="111" t="s">
        <v>53</v>
      </c>
      <c r="B402" s="58">
        <v>12</v>
      </c>
      <c r="E402" s="93"/>
      <c r="F402" s="93"/>
    </row>
    <row r="403" spans="1:6" x14ac:dyDescent="0.2">
      <c r="A403" s="111" t="s">
        <v>53</v>
      </c>
      <c r="B403" s="58">
        <v>12</v>
      </c>
      <c r="E403" s="93"/>
      <c r="F403" s="93"/>
    </row>
    <row r="404" spans="1:6" x14ac:dyDescent="0.2">
      <c r="A404" s="111" t="s">
        <v>53</v>
      </c>
      <c r="B404" s="58">
        <v>11</v>
      </c>
      <c r="E404" s="93"/>
      <c r="F404" s="93"/>
    </row>
    <row r="405" spans="1:6" x14ac:dyDescent="0.2">
      <c r="A405" s="111" t="s">
        <v>53</v>
      </c>
      <c r="B405" s="58">
        <v>12</v>
      </c>
      <c r="E405" s="93"/>
      <c r="F405" s="93"/>
    </row>
    <row r="406" spans="1:6" x14ac:dyDescent="0.2">
      <c r="A406" s="111" t="s">
        <v>53</v>
      </c>
      <c r="B406" s="58">
        <v>11</v>
      </c>
      <c r="E406" s="93"/>
      <c r="F406" s="93"/>
    </row>
    <row r="407" spans="1:6" x14ac:dyDescent="0.2">
      <c r="A407" s="111" t="s">
        <v>53</v>
      </c>
      <c r="B407" s="58">
        <v>10</v>
      </c>
      <c r="E407" s="93"/>
      <c r="F407" s="93"/>
    </row>
    <row r="408" spans="1:6" x14ac:dyDescent="0.2">
      <c r="A408" s="111" t="s">
        <v>53</v>
      </c>
      <c r="B408" s="58">
        <v>13</v>
      </c>
      <c r="E408" s="93"/>
      <c r="F408" s="93"/>
    </row>
    <row r="409" spans="1:6" x14ac:dyDescent="0.2">
      <c r="A409" s="111" t="s">
        <v>53</v>
      </c>
      <c r="B409" s="58">
        <v>12</v>
      </c>
      <c r="E409" s="93"/>
      <c r="F409" s="93"/>
    </row>
    <row r="410" spans="1:6" x14ac:dyDescent="0.2">
      <c r="A410" s="111" t="s">
        <v>53</v>
      </c>
      <c r="B410" s="58">
        <v>13</v>
      </c>
      <c r="E410" s="93"/>
      <c r="F410" s="93"/>
    </row>
    <row r="411" spans="1:6" x14ac:dyDescent="0.2">
      <c r="A411" s="111" t="s">
        <v>53</v>
      </c>
      <c r="B411" s="58">
        <v>14</v>
      </c>
      <c r="E411" s="93"/>
      <c r="F411" s="93"/>
    </row>
    <row r="412" spans="1:6" x14ac:dyDescent="0.2">
      <c r="A412" s="111" t="s">
        <v>53</v>
      </c>
      <c r="B412" s="58">
        <v>13</v>
      </c>
      <c r="E412" s="93"/>
      <c r="F412" s="93"/>
    </row>
    <row r="413" spans="1:6" x14ac:dyDescent="0.2">
      <c r="A413" s="111" t="s">
        <v>53</v>
      </c>
      <c r="B413" s="58">
        <v>12</v>
      </c>
      <c r="E413" s="93"/>
      <c r="F413" s="93"/>
    </row>
    <row r="414" spans="1:6" x14ac:dyDescent="0.2">
      <c r="A414" s="111" t="s">
        <v>53</v>
      </c>
      <c r="B414" s="58">
        <v>13</v>
      </c>
      <c r="E414" s="93"/>
      <c r="F414" s="93"/>
    </row>
    <row r="415" spans="1:6" x14ac:dyDescent="0.2">
      <c r="A415" s="111" t="s">
        <v>53</v>
      </c>
      <c r="B415" s="58">
        <v>12</v>
      </c>
      <c r="E415" s="93"/>
      <c r="F415" s="93"/>
    </row>
    <row r="416" spans="1:6" x14ac:dyDescent="0.2">
      <c r="A416" s="111" t="s">
        <v>53</v>
      </c>
      <c r="B416" s="58">
        <v>13</v>
      </c>
      <c r="E416" s="93"/>
      <c r="F416" s="93"/>
    </row>
    <row r="417" spans="1:6" x14ac:dyDescent="0.2">
      <c r="A417" s="111" t="s">
        <v>53</v>
      </c>
      <c r="B417" s="58">
        <v>12</v>
      </c>
      <c r="E417" s="93"/>
      <c r="F417" s="93"/>
    </row>
    <row r="418" spans="1:6" x14ac:dyDescent="0.2">
      <c r="A418" s="111" t="s">
        <v>53</v>
      </c>
      <c r="B418" s="58">
        <v>14</v>
      </c>
      <c r="E418" s="93"/>
      <c r="F418" s="93"/>
    </row>
    <row r="419" spans="1:6" x14ac:dyDescent="0.2">
      <c r="A419" s="111" t="s">
        <v>53</v>
      </c>
      <c r="B419" s="58">
        <v>11</v>
      </c>
      <c r="E419" s="93"/>
      <c r="F419" s="93"/>
    </row>
    <row r="420" spans="1:6" x14ac:dyDescent="0.2">
      <c r="A420" s="111" t="s">
        <v>53</v>
      </c>
      <c r="B420" s="58">
        <v>13</v>
      </c>
      <c r="E420" s="93"/>
      <c r="F420" s="93"/>
    </row>
    <row r="421" spans="1:6" x14ac:dyDescent="0.2">
      <c r="A421" s="111" t="s">
        <v>53</v>
      </c>
      <c r="B421" s="58">
        <v>12</v>
      </c>
      <c r="E421" s="93"/>
      <c r="F421" s="93"/>
    </row>
    <row r="422" spans="1:6" x14ac:dyDescent="0.2">
      <c r="A422" s="111" t="s">
        <v>95</v>
      </c>
      <c r="B422" s="58">
        <v>21</v>
      </c>
    </row>
    <row r="423" spans="1:6" x14ac:dyDescent="0.2">
      <c r="A423" s="111" t="s">
        <v>95</v>
      </c>
      <c r="B423" s="58">
        <v>21</v>
      </c>
    </row>
    <row r="424" spans="1:6" x14ac:dyDescent="0.2">
      <c r="A424" s="111" t="s">
        <v>95</v>
      </c>
      <c r="B424" s="58">
        <v>19</v>
      </c>
    </row>
    <row r="425" spans="1:6" x14ac:dyDescent="0.2">
      <c r="A425" s="111" t="s">
        <v>95</v>
      </c>
      <c r="B425" s="58">
        <v>17</v>
      </c>
    </row>
    <row r="426" spans="1:6" x14ac:dyDescent="0.2">
      <c r="A426" s="111" t="s">
        <v>95</v>
      </c>
      <c r="B426" s="58">
        <v>18</v>
      </c>
    </row>
    <row r="427" spans="1:6" x14ac:dyDescent="0.2">
      <c r="A427" s="111" t="s">
        <v>95</v>
      </c>
      <c r="B427" s="58">
        <v>18</v>
      </c>
    </row>
    <row r="428" spans="1:6" x14ac:dyDescent="0.2">
      <c r="A428" s="111" t="s">
        <v>95</v>
      </c>
      <c r="B428" s="58">
        <v>19</v>
      </c>
    </row>
    <row r="429" spans="1:6" x14ac:dyDescent="0.2">
      <c r="A429" s="111" t="s">
        <v>95</v>
      </c>
      <c r="B429" s="58">
        <v>19</v>
      </c>
    </row>
    <row r="430" spans="1:6" x14ac:dyDescent="0.2">
      <c r="A430" s="111" t="s">
        <v>95</v>
      </c>
      <c r="B430" s="58">
        <v>18</v>
      </c>
    </row>
    <row r="431" spans="1:6" x14ac:dyDescent="0.2">
      <c r="A431" s="111" t="s">
        <v>95</v>
      </c>
      <c r="B431" s="58">
        <v>16</v>
      </c>
    </row>
    <row r="432" spans="1:6" x14ac:dyDescent="0.2">
      <c r="A432" s="111" t="s">
        <v>95</v>
      </c>
      <c r="B432" s="58">
        <v>20</v>
      </c>
    </row>
    <row r="433" spans="1:2" x14ac:dyDescent="0.2">
      <c r="A433" s="111" t="s">
        <v>95</v>
      </c>
      <c r="B433" s="58">
        <v>18</v>
      </c>
    </row>
    <row r="434" spans="1:2" x14ac:dyDescent="0.2">
      <c r="A434" s="111" t="s">
        <v>95</v>
      </c>
      <c r="B434" s="58">
        <v>18</v>
      </c>
    </row>
    <row r="435" spans="1:2" x14ac:dyDescent="0.2">
      <c r="A435" s="111" t="s">
        <v>95</v>
      </c>
      <c r="B435" s="58">
        <v>19</v>
      </c>
    </row>
    <row r="436" spans="1:2" x14ac:dyDescent="0.2">
      <c r="A436" s="111" t="s">
        <v>95</v>
      </c>
      <c r="B436" s="58">
        <v>19</v>
      </c>
    </row>
    <row r="437" spans="1:2" x14ac:dyDescent="0.2">
      <c r="A437" s="111" t="s">
        <v>95</v>
      </c>
      <c r="B437" s="58">
        <v>19</v>
      </c>
    </row>
    <row r="438" spans="1:2" x14ac:dyDescent="0.2">
      <c r="A438" s="111" t="s">
        <v>95</v>
      </c>
      <c r="B438" s="58">
        <v>20</v>
      </c>
    </row>
    <row r="439" spans="1:2" x14ac:dyDescent="0.2">
      <c r="A439" s="111" t="s">
        <v>95</v>
      </c>
      <c r="B439" s="58">
        <v>18</v>
      </c>
    </row>
    <row r="440" spans="1:2" x14ac:dyDescent="0.2">
      <c r="A440" s="111" t="s">
        <v>95</v>
      </c>
      <c r="B440" s="58">
        <v>19</v>
      </c>
    </row>
    <row r="441" spans="1:2" x14ac:dyDescent="0.2">
      <c r="A441" s="111" t="s">
        <v>95</v>
      </c>
      <c r="B441" s="58">
        <v>17</v>
      </c>
    </row>
    <row r="442" spans="1:2" x14ac:dyDescent="0.2">
      <c r="A442" s="111" t="s">
        <v>95</v>
      </c>
      <c r="B442" s="58">
        <v>17</v>
      </c>
    </row>
    <row r="443" spans="1:2" x14ac:dyDescent="0.2">
      <c r="A443" s="111" t="s">
        <v>95</v>
      </c>
      <c r="B443" s="58">
        <v>20</v>
      </c>
    </row>
    <row r="444" spans="1:2" x14ac:dyDescent="0.2">
      <c r="A444" s="111" t="s">
        <v>95</v>
      </c>
      <c r="B444" s="58">
        <v>20</v>
      </c>
    </row>
    <row r="445" spans="1:2" x14ac:dyDescent="0.2">
      <c r="A445" s="111" t="s">
        <v>95</v>
      </c>
      <c r="B445" s="58">
        <v>18</v>
      </c>
    </row>
    <row r="446" spans="1:2" x14ac:dyDescent="0.2">
      <c r="A446" s="111" t="s">
        <v>95</v>
      </c>
      <c r="B446" s="58">
        <v>18</v>
      </c>
    </row>
    <row r="447" spans="1:2" x14ac:dyDescent="0.2">
      <c r="A447" s="111" t="s">
        <v>95</v>
      </c>
      <c r="B447" s="58">
        <v>18</v>
      </c>
    </row>
    <row r="448" spans="1:2" x14ac:dyDescent="0.2">
      <c r="A448" s="111" t="s">
        <v>95</v>
      </c>
      <c r="B448" s="58">
        <v>17</v>
      </c>
    </row>
    <row r="449" spans="1:2" x14ac:dyDescent="0.2">
      <c r="A449" s="111" t="s">
        <v>95</v>
      </c>
      <c r="B449" s="58">
        <v>17</v>
      </c>
    </row>
    <row r="450" spans="1:2" x14ac:dyDescent="0.2">
      <c r="A450" s="111" t="s">
        <v>95</v>
      </c>
      <c r="B450" s="58">
        <v>17</v>
      </c>
    </row>
    <row r="451" spans="1:2" x14ac:dyDescent="0.2">
      <c r="A451" s="111" t="s">
        <v>95</v>
      </c>
      <c r="B451" s="58">
        <v>18</v>
      </c>
    </row>
    <row r="452" spans="1:2" x14ac:dyDescent="0.2">
      <c r="A452" s="111" t="s">
        <v>95</v>
      </c>
      <c r="B452" s="58">
        <v>18</v>
      </c>
    </row>
    <row r="453" spans="1:2" x14ac:dyDescent="0.2">
      <c r="A453" s="111" t="s">
        <v>95</v>
      </c>
      <c r="B453" s="58">
        <v>18</v>
      </c>
    </row>
    <row r="454" spans="1:2" x14ac:dyDescent="0.2">
      <c r="A454" s="111" t="s">
        <v>95</v>
      </c>
      <c r="B454" s="58">
        <v>18</v>
      </c>
    </row>
    <row r="455" spans="1:2" x14ac:dyDescent="0.2">
      <c r="A455" s="111" t="s">
        <v>95</v>
      </c>
      <c r="B455" s="58">
        <v>17</v>
      </c>
    </row>
    <row r="456" spans="1:2" x14ac:dyDescent="0.2">
      <c r="A456" s="111" t="s">
        <v>95</v>
      </c>
      <c r="B456" s="58">
        <v>17</v>
      </c>
    </row>
    <row r="457" spans="1:2" x14ac:dyDescent="0.2">
      <c r="A457" s="111" t="s">
        <v>95</v>
      </c>
      <c r="B457" s="58">
        <v>20</v>
      </c>
    </row>
    <row r="458" spans="1:2" x14ac:dyDescent="0.2">
      <c r="A458" s="111" t="s">
        <v>95</v>
      </c>
      <c r="B458" s="58">
        <v>17</v>
      </c>
    </row>
    <row r="459" spans="1:2" x14ac:dyDescent="0.2">
      <c r="A459" s="111" t="s">
        <v>95</v>
      </c>
      <c r="B459" s="58">
        <v>17</v>
      </c>
    </row>
    <row r="460" spans="1:2" x14ac:dyDescent="0.2">
      <c r="A460" s="111" t="s">
        <v>95</v>
      </c>
      <c r="B460" s="58">
        <v>17</v>
      </c>
    </row>
    <row r="461" spans="1:2" x14ac:dyDescent="0.2">
      <c r="A461" s="111" t="s">
        <v>95</v>
      </c>
      <c r="B461" s="58">
        <v>16</v>
      </c>
    </row>
    <row r="462" spans="1:2" x14ac:dyDescent="0.2">
      <c r="A462" s="111" t="s">
        <v>95</v>
      </c>
      <c r="B462" s="58">
        <v>17</v>
      </c>
    </row>
    <row r="463" spans="1:2" x14ac:dyDescent="0.2">
      <c r="A463" s="111" t="s">
        <v>95</v>
      </c>
      <c r="B463" s="58">
        <v>18</v>
      </c>
    </row>
    <row r="464" spans="1:2" x14ac:dyDescent="0.2">
      <c r="A464" s="111" t="s">
        <v>95</v>
      </c>
      <c r="B464" s="58">
        <v>19</v>
      </c>
    </row>
    <row r="465" spans="1:2" x14ac:dyDescent="0.2">
      <c r="A465" s="111" t="s">
        <v>95</v>
      </c>
      <c r="B465" s="58">
        <v>19</v>
      </c>
    </row>
    <row r="466" spans="1:2" x14ac:dyDescent="0.2">
      <c r="A466" s="111" t="s">
        <v>95</v>
      </c>
      <c r="B466" s="58">
        <v>19</v>
      </c>
    </row>
    <row r="467" spans="1:2" x14ac:dyDescent="0.2">
      <c r="A467" s="111" t="s">
        <v>95</v>
      </c>
      <c r="B467" s="58">
        <v>20</v>
      </c>
    </row>
    <row r="468" spans="1:2" x14ac:dyDescent="0.2">
      <c r="A468" s="111" t="s">
        <v>95</v>
      </c>
      <c r="B468" s="58">
        <v>18</v>
      </c>
    </row>
    <row r="469" spans="1:2" x14ac:dyDescent="0.2">
      <c r="A469" s="111" t="s">
        <v>95</v>
      </c>
      <c r="B469" s="58">
        <v>19</v>
      </c>
    </row>
    <row r="470" spans="1:2" x14ac:dyDescent="0.2">
      <c r="A470" s="111" t="s">
        <v>95</v>
      </c>
      <c r="B470" s="58">
        <v>15</v>
      </c>
    </row>
    <row r="471" spans="1:2" x14ac:dyDescent="0.2">
      <c r="A471" s="111" t="s">
        <v>95</v>
      </c>
      <c r="B471" s="58">
        <v>18</v>
      </c>
    </row>
    <row r="472" spans="1:2" x14ac:dyDescent="0.2">
      <c r="A472" s="111" t="s">
        <v>96</v>
      </c>
      <c r="B472" s="58">
        <v>22</v>
      </c>
    </row>
    <row r="473" spans="1:2" x14ac:dyDescent="0.2">
      <c r="A473" s="111" t="s">
        <v>96</v>
      </c>
      <c r="B473" s="58">
        <v>21</v>
      </c>
    </row>
    <row r="474" spans="1:2" x14ac:dyDescent="0.2">
      <c r="A474" s="111" t="s">
        <v>96</v>
      </c>
      <c r="B474" s="58">
        <v>21</v>
      </c>
    </row>
    <row r="475" spans="1:2" x14ac:dyDescent="0.2">
      <c r="A475" s="111" t="s">
        <v>96</v>
      </c>
      <c r="B475" s="58">
        <v>21</v>
      </c>
    </row>
    <row r="476" spans="1:2" x14ac:dyDescent="0.2">
      <c r="A476" s="111" t="s">
        <v>96</v>
      </c>
      <c r="B476" s="58">
        <v>20</v>
      </c>
    </row>
    <row r="477" spans="1:2" x14ac:dyDescent="0.2">
      <c r="A477" s="111" t="s">
        <v>96</v>
      </c>
      <c r="B477" s="58">
        <v>20</v>
      </c>
    </row>
    <row r="478" spans="1:2" x14ac:dyDescent="0.2">
      <c r="A478" s="111" t="s">
        <v>96</v>
      </c>
      <c r="B478" s="58">
        <v>22</v>
      </c>
    </row>
    <row r="479" spans="1:2" x14ac:dyDescent="0.2">
      <c r="A479" s="111" t="s">
        <v>96</v>
      </c>
      <c r="B479" s="58">
        <v>22</v>
      </c>
    </row>
    <row r="480" spans="1:2" x14ac:dyDescent="0.2">
      <c r="A480" s="111" t="s">
        <v>96</v>
      </c>
      <c r="B480" s="58">
        <v>20</v>
      </c>
    </row>
    <row r="481" spans="1:2" x14ac:dyDescent="0.2">
      <c r="A481" s="111" t="s">
        <v>96</v>
      </c>
      <c r="B481" s="58">
        <v>23</v>
      </c>
    </row>
    <row r="482" spans="1:2" x14ac:dyDescent="0.2">
      <c r="A482" s="111" t="s">
        <v>96</v>
      </c>
      <c r="B482" s="58">
        <v>19</v>
      </c>
    </row>
    <row r="483" spans="1:2" x14ac:dyDescent="0.2">
      <c r="A483" s="111" t="s">
        <v>96</v>
      </c>
      <c r="B483" s="58">
        <v>20</v>
      </c>
    </row>
    <row r="484" spans="1:2" x14ac:dyDescent="0.2">
      <c r="A484" s="111" t="s">
        <v>96</v>
      </c>
      <c r="B484" s="58">
        <v>21</v>
      </c>
    </row>
    <row r="485" spans="1:2" x14ac:dyDescent="0.2">
      <c r="A485" s="111" t="s">
        <v>96</v>
      </c>
      <c r="B485" s="58">
        <v>20</v>
      </c>
    </row>
    <row r="486" spans="1:2" x14ac:dyDescent="0.2">
      <c r="A486" s="111" t="s">
        <v>96</v>
      </c>
      <c r="B486" s="58">
        <v>20</v>
      </c>
    </row>
    <row r="487" spans="1:2" x14ac:dyDescent="0.2">
      <c r="A487" s="111" t="s">
        <v>96</v>
      </c>
      <c r="B487" s="58">
        <v>21</v>
      </c>
    </row>
    <row r="488" spans="1:2" x14ac:dyDescent="0.2">
      <c r="A488" s="111" t="s">
        <v>96</v>
      </c>
      <c r="B488" s="58">
        <v>22</v>
      </c>
    </row>
    <row r="489" spans="1:2" x14ac:dyDescent="0.2">
      <c r="A489" s="111" t="s">
        <v>96</v>
      </c>
      <c r="B489" s="58">
        <v>25</v>
      </c>
    </row>
    <row r="490" spans="1:2" x14ac:dyDescent="0.2">
      <c r="A490" s="111" t="s">
        <v>96</v>
      </c>
      <c r="B490" s="58">
        <v>20</v>
      </c>
    </row>
    <row r="491" spans="1:2" x14ac:dyDescent="0.2">
      <c r="A491" s="111" t="s">
        <v>96</v>
      </c>
      <c r="B491" s="58">
        <v>19</v>
      </c>
    </row>
    <row r="492" spans="1:2" x14ac:dyDescent="0.2">
      <c r="A492" s="111" t="s">
        <v>96</v>
      </c>
      <c r="B492" s="58">
        <v>20</v>
      </c>
    </row>
    <row r="493" spans="1:2" x14ac:dyDescent="0.2">
      <c r="A493" s="111" t="s">
        <v>96</v>
      </c>
      <c r="B493" s="58">
        <v>20</v>
      </c>
    </row>
    <row r="494" spans="1:2" x14ac:dyDescent="0.2">
      <c r="A494" s="111" t="s">
        <v>96</v>
      </c>
      <c r="B494" s="58">
        <v>20</v>
      </c>
    </row>
    <row r="495" spans="1:2" x14ac:dyDescent="0.2">
      <c r="A495" s="111" t="s">
        <v>96</v>
      </c>
      <c r="B495" s="58">
        <v>20</v>
      </c>
    </row>
    <row r="496" spans="1:2" x14ac:dyDescent="0.2">
      <c r="A496" s="111" t="s">
        <v>96</v>
      </c>
      <c r="B496" s="58">
        <v>20</v>
      </c>
    </row>
  </sheetData>
  <phoneticPr fontId="2" type="noConversion"/>
  <pageMargins left="0.75" right="0.75" top="1" bottom="1" header="0.5" footer="0.5"/>
  <pageSetup paperSize="9" orientation="portrait" r:id="rId1"/>
  <headerFooter alignWithMargins="0">
    <oddHeader>&amp;C&amp;F  &amp;A&amp;RJdS//&amp;D</oddHeader>
    <oddFooter>Side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2.75" x14ac:dyDescent="0.2"/>
  <cols>
    <col min="1" max="16384" width="9.140625" style="37"/>
  </cols>
  <sheetData>
    <row r="1" spans="1:6" x14ac:dyDescent="0.2">
      <c r="A1" s="39" t="s">
        <v>125</v>
      </c>
    </row>
    <row r="2" spans="1:6" x14ac:dyDescent="0.2">
      <c r="A2" s="132" t="s">
        <v>126</v>
      </c>
    </row>
    <row r="3" spans="1:6" x14ac:dyDescent="0.2">
      <c r="A3" s="132"/>
    </row>
    <row r="4" spans="1:6" x14ac:dyDescent="0.2">
      <c r="A4" s="133" t="s">
        <v>129</v>
      </c>
    </row>
    <row r="5" spans="1:6" x14ac:dyDescent="0.2">
      <c r="A5" s="135" t="s">
        <v>128</v>
      </c>
      <c r="B5" s="136"/>
      <c r="C5" s="136"/>
      <c r="D5" s="136"/>
      <c r="E5" s="136"/>
      <c r="F5" s="136"/>
    </row>
    <row r="6" spans="1:6" x14ac:dyDescent="0.2">
      <c r="A6" s="135"/>
    </row>
    <row r="8" spans="1:6" x14ac:dyDescent="0.2">
      <c r="A8" s="134" t="s">
        <v>127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</vt:lpstr>
      <vt:lpstr>Length at age</vt:lpstr>
      <vt:lpstr>Weight at length</vt:lpstr>
      <vt:lpstr>Fitting with solver</vt:lpstr>
      <vt:lpstr>Length-freq anal.</vt:lpstr>
      <vt:lpstr>License &amp; Reference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Company>Norges fiskerihøgskole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torstein</dc:creator>
  <cp:lastModifiedBy>Ekanger Aysa Arylova</cp:lastModifiedBy>
  <cp:lastPrinted>2003-10-13T10:20:36Z</cp:lastPrinted>
  <dcterms:created xsi:type="dcterms:W3CDTF">1997-02-04T08:26:24Z</dcterms:created>
  <dcterms:modified xsi:type="dcterms:W3CDTF">2015-09-22T08:41:19Z</dcterms:modified>
</cp:coreProperties>
</file>