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embeddings/oleObject4.bin" ContentType="application/vnd.openxmlformats-officedocument.oleObject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embeddings/oleObject5.bin" ContentType="application/vnd.openxmlformats-officedocument.oleObject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homer.uit.no\aaa024\My Documents\Septentrio\Santos sin bok\FISH IT\"/>
    </mc:Choice>
  </mc:AlternateContent>
  <bookViews>
    <workbookView xWindow="0" yWindow="0" windowWidth="28800" windowHeight="14235"/>
  </bookViews>
  <sheets>
    <sheet name="Info" sheetId="6" r:id="rId1"/>
    <sheet name="Mortality rates" sheetId="1" r:id="rId2"/>
    <sheet name="Year-class" sheetId="2" r:id="rId3"/>
    <sheet name="Z (catch curve)" sheetId="3" r:id="rId4"/>
    <sheet name="Z (empirical)" sheetId="4" r:id="rId5"/>
    <sheet name="Exercise 1" sheetId="5" r:id="rId6"/>
    <sheet name="License &amp; Reference" sheetId="17" r:id="rId7"/>
    <sheet name="Sheet7" sheetId="7" r:id="rId8"/>
    <sheet name="Sheet8" sheetId="8" r:id="rId9"/>
    <sheet name="Sheet9" sheetId="9" r:id="rId10"/>
    <sheet name="Sheet10" sheetId="10" r:id="rId11"/>
    <sheet name="Sheet11" sheetId="11" r:id="rId12"/>
    <sheet name="Sheet12" sheetId="12" r:id="rId13"/>
    <sheet name="Sheet13" sheetId="13" r:id="rId14"/>
    <sheet name="Sheet14" sheetId="14" r:id="rId15"/>
    <sheet name="Sheet15" sheetId="15" r:id="rId16"/>
    <sheet name="Sheet16" sheetId="16" r:id="rId17"/>
  </sheets>
  <definedNames>
    <definedName name="F">'Mortality rates'!$F$12</definedName>
    <definedName name="k">'Z (empirical)'!$E$20</definedName>
    <definedName name="L_max">'Z (empirical)'!$E$19</definedName>
    <definedName name="Lc">'Z (empirical)'!$E$24</definedName>
    <definedName name="Lc_mean">'Z (empirical)'!$E$25</definedName>
    <definedName name="M">'Mortality rates'!$C$12</definedName>
    <definedName name="t0">'Z (empirical)'!$E$21</definedName>
    <definedName name="Tc">'Z (empirical)'!$E$22</definedName>
    <definedName name="Tc_mean">'Z (empirical)'!$E$23</definedName>
  </definedNames>
  <calcPr calcId="152511"/>
</workbook>
</file>

<file path=xl/calcChain.xml><?xml version="1.0" encoding="utf-8"?>
<calcChain xmlns="http://schemas.openxmlformats.org/spreadsheetml/2006/main">
  <c r="D28" i="3" l="1"/>
  <c r="D29" i="3"/>
  <c r="F29" i="3" s="1"/>
  <c r="D30" i="3"/>
  <c r="F30" i="3" s="1"/>
  <c r="D31" i="3"/>
  <c r="D32" i="3"/>
  <c r="D33" i="3"/>
  <c r="F33" i="3" s="1"/>
  <c r="D34" i="3"/>
  <c r="F34" i="3" s="1"/>
  <c r="D35" i="3"/>
  <c r="F35" i="3" s="1"/>
  <c r="D36" i="3"/>
  <c r="F28" i="3"/>
  <c r="F31" i="3"/>
  <c r="F32" i="3"/>
  <c r="F36" i="3"/>
  <c r="F26" i="3"/>
  <c r="E62" i="1"/>
  <c r="C39" i="1"/>
  <c r="C40" i="1"/>
  <c r="E40" i="1" s="1"/>
  <c r="C41" i="1"/>
  <c r="C42" i="1"/>
  <c r="E42" i="1" s="1"/>
  <c r="C43" i="1"/>
  <c r="C44" i="1"/>
  <c r="C45" i="1"/>
  <c r="E45" i="1" s="1"/>
  <c r="C46" i="1"/>
  <c r="E46" i="1" s="1"/>
  <c r="C47" i="1"/>
  <c r="C48" i="1"/>
  <c r="C38" i="1"/>
  <c r="D15" i="1"/>
  <c r="C16" i="1" s="1"/>
  <c r="D16" i="1" s="1"/>
  <c r="E53" i="1"/>
  <c r="E38" i="1"/>
  <c r="E47" i="1"/>
  <c r="E44" i="1"/>
  <c r="E43" i="1"/>
  <c r="E41" i="1"/>
  <c r="E39" i="1"/>
  <c r="E12" i="2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D25" i="3"/>
  <c r="F25" i="3" s="1"/>
  <c r="D26" i="3"/>
  <c r="D27" i="3"/>
  <c r="F27" i="3" s="1"/>
  <c r="D23" i="3"/>
  <c r="F23" i="3" s="1"/>
  <c r="D24" i="3"/>
  <c r="F24" i="3" s="1"/>
  <c r="E23" i="4" a="1"/>
  <c r="E23" i="4" s="1"/>
  <c r="E24" i="4"/>
  <c r="M7" i="4"/>
  <c r="F40" i="3" l="1"/>
  <c r="L8" i="4"/>
  <c r="L18" i="4"/>
  <c r="M18" i="4" s="1"/>
  <c r="E25" i="4"/>
  <c r="H20" i="4" s="1"/>
  <c r="H22" i="4" s="1"/>
  <c r="H26" i="4" s="1"/>
  <c r="C17" i="1"/>
  <c r="L9" i="4" l="1"/>
  <c r="M8" i="4"/>
  <c r="D17" i="1"/>
  <c r="C18" i="1" s="1"/>
  <c r="D18" i="1" l="1"/>
  <c r="E18" i="1"/>
  <c r="M9" i="4"/>
  <c r="L10" i="4"/>
  <c r="C19" i="1" l="1"/>
  <c r="D19" i="1" s="1"/>
  <c r="M10" i="4"/>
  <c r="L11" i="4"/>
  <c r="E19" i="1" l="1"/>
  <c r="C20" i="1" s="1"/>
  <c r="E20" i="1" s="1"/>
  <c r="M11" i="4"/>
  <c r="L12" i="4"/>
  <c r="D20" i="1" l="1"/>
  <c r="C21" i="1" s="1"/>
  <c r="E21" i="1" s="1"/>
  <c r="M12" i="4"/>
  <c r="L13" i="4"/>
  <c r="D21" i="1" l="1"/>
  <c r="C22" i="1" s="1"/>
  <c r="E22" i="1" s="1"/>
  <c r="M13" i="4"/>
  <c r="L14" i="4"/>
  <c r="D22" i="1" l="1"/>
  <c r="C23" i="1" s="1"/>
  <c r="D23" i="1" s="1"/>
  <c r="L15" i="4"/>
  <c r="M14" i="4"/>
  <c r="E23" i="1" l="1"/>
  <c r="C24" i="1" s="1"/>
  <c r="E24" i="1" s="1"/>
  <c r="M15" i="4"/>
  <c r="L16" i="4"/>
  <c r="D24" i="1" l="1"/>
  <c r="C25" i="1" s="1"/>
  <c r="E25" i="1" s="1"/>
  <c r="M16" i="4"/>
  <c r="L17" i="4"/>
  <c r="M17" i="4" s="1"/>
  <c r="D25" i="1" l="1"/>
  <c r="C26" i="1" s="1"/>
  <c r="E26" i="1" s="1"/>
  <c r="D26" i="1" l="1"/>
  <c r="C27" i="1" s="1"/>
  <c r="D27" i="1" s="1"/>
  <c r="E27" i="1" l="1"/>
</calcChain>
</file>

<file path=xl/sharedStrings.xml><?xml version="1.0" encoding="utf-8"?>
<sst xmlns="http://schemas.openxmlformats.org/spreadsheetml/2006/main" count="211" uniqueCount="180">
  <si>
    <t>Z = M + F</t>
  </si>
  <si>
    <t>It is sometimes difficult to understand why we use instantaneous mortality rates</t>
  </si>
  <si>
    <t>(natural or fishing mortality) rather than just percentage mortalities pr. year.</t>
  </si>
  <si>
    <t>Maybe this example will help you understand the advantage of using instantaneous rates.</t>
  </si>
  <si>
    <t>Here we have a cohort (generation) of fish and we can 'decide' what their natural and fishing</t>
  </si>
  <si>
    <t>mortality rates per year (in percentage) will be</t>
  </si>
  <si>
    <t>M%=</t>
  </si>
  <si>
    <t>%</t>
  </si>
  <si>
    <t>F%=</t>
  </si>
  <si>
    <t>Year / age</t>
  </si>
  <si>
    <t>population size</t>
  </si>
  <si>
    <t>Natural mortality</t>
  </si>
  <si>
    <t>Fishing mortality</t>
  </si>
  <si>
    <t>Note: no decimals</t>
  </si>
  <si>
    <t>survivors</t>
  </si>
  <si>
    <t>Conversion of mortality rates from percentages to instantaneous rates</t>
  </si>
  <si>
    <t>Total mortality Z=M+F</t>
  </si>
  <si>
    <t>If survival = 80% =0.80; Mortality =1-0.8=0.2</t>
  </si>
  <si>
    <t>Mortality</t>
  </si>
  <si>
    <t>Survival</t>
  </si>
  <si>
    <t>Mortality rate Z</t>
  </si>
  <si>
    <t>instantaneous</t>
  </si>
  <si>
    <t>1000*exp(-(3*0.223+3*0.511))</t>
  </si>
  <si>
    <t>=</t>
  </si>
  <si>
    <t>i.e. instantaneous mortality rates are additive, but percentages aren't.</t>
  </si>
  <si>
    <t>And for a fixed mortality rate…</t>
  </si>
  <si>
    <t>Calculate the number of survivors at the start of year 10 with a fixed instantaneous total</t>
  </si>
  <si>
    <t>mortality rate of 10% per year</t>
  </si>
  <si>
    <t>1000*exp(-(0.105*9))</t>
  </si>
  <si>
    <t>The importance of year-class strength</t>
  </si>
  <si>
    <t>Change year-class strength by increasing or decreasing the mortality of the first year class</t>
  </si>
  <si>
    <t>M 1st year</t>
  </si>
  <si>
    <t>M after</t>
  </si>
  <si>
    <t>Age</t>
  </si>
  <si>
    <t>N</t>
  </si>
  <si>
    <t>Year 0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</si>
  <si>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</si>
  <si>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</si>
  <si>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</si>
  <si>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</si>
  <si>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</si>
  <si>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</si>
  <si>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</si>
  <si>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</si>
  <si>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</si>
  <si>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</si>
  <si>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</si>
  <si>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</si>
  <si>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</si>
  <si>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</si>
  <si>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</si>
  <si>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</si>
  <si>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</si>
  <si>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DETERMINATION OF TOTAL MORTALITY FROM CATCH CURVE AT AGE</t>
  </si>
  <si>
    <t>Use cohort (diagonal) or catch in year 16 (assuming steady-state) to calculate total mortality</t>
  </si>
  <si>
    <t>Catches- numbers</t>
  </si>
  <si>
    <t>Age 2</t>
  </si>
  <si>
    <t>Age 3</t>
  </si>
  <si>
    <t>Age 4</t>
  </si>
  <si>
    <t>Age 5</t>
  </si>
  <si>
    <t>Age 6</t>
  </si>
  <si>
    <t>Age 7</t>
  </si>
  <si>
    <t>Age 8</t>
  </si>
  <si>
    <t>Age 9</t>
  </si>
  <si>
    <t>Age 10</t>
  </si>
  <si>
    <t>Age 11</t>
  </si>
  <si>
    <t>Age 12</t>
  </si>
  <si>
    <t>Age 13</t>
  </si>
  <si>
    <t>Age 14</t>
  </si>
  <si>
    <t>Age 15</t>
  </si>
  <si>
    <t>Number</t>
  </si>
  <si>
    <t>ln (number)</t>
  </si>
  <si>
    <t>Selected</t>
  </si>
  <si>
    <t>Z=</t>
  </si>
  <si>
    <t>The figure shows the principle for calculation of the total mortality from the catches at age.</t>
  </si>
  <si>
    <t>The total mortality Z is the (negative of the) slope of the regression line.</t>
  </si>
  <si>
    <t>Only fully recruited age-classes are used in the fit of the regression line.</t>
  </si>
  <si>
    <t>Age 3 was not used in the present example because it was not fully recruited.</t>
  </si>
  <si>
    <t>It is also common to remove the oldest age groups if the curve tends to flat out.</t>
  </si>
  <si>
    <t>A similar method can also be used if only length-at-age data are available.</t>
  </si>
  <si>
    <t>If one can calculate M from other independent methods, then F is known, as F=Z-M.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</si>
  <si>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</si>
  <si>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</si>
  <si>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</si>
  <si>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</si>
  <si>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</si>
  <si>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</si>
  <si>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</si>
  <si>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</si>
  <si>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</si>
  <si>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</si>
  <si>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</si>
  <si>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</si>
  <si>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</si>
  <si>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</si>
  <si>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</si>
  <si>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</si>
  <si>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</si>
  <si>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</si>
  <si>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</si>
  <si>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</si>
  <si>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</si>
  <si>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</si>
  <si>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</si>
  <si>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Intercept</t>
  </si>
  <si>
    <t>X Variable 1</t>
  </si>
  <si>
    <t>DETERMINATION OF TOTAL MORTALITY FROM EMPIRICAL FUNCTION</t>
  </si>
  <si>
    <t>(According to Beverton &amp; Holt 1956, as explained in pp 178-179 in King's book)</t>
  </si>
  <si>
    <t xml:space="preserve">Rationale:in exploited stocks fish size in the catches tends to get smaller with time. Large fish are </t>
  </si>
  <si>
    <t>selectively removed first. There should then be a relationship between mortality and fish size.</t>
  </si>
  <si>
    <t>Age plot</t>
  </si>
  <si>
    <t>Length plot</t>
  </si>
  <si>
    <t xml:space="preserve">The first step is to calculate Lmax, length at first capture Lc, and mean length of fish in the </t>
  </si>
  <si>
    <t>catch (Lc mean)</t>
  </si>
  <si>
    <t>NB! The mean length in the catch is the weighed average of lengths.</t>
  </si>
  <si>
    <t xml:space="preserve">In the case below we will have to transform ages to lengths, and thereby need to use the </t>
  </si>
  <si>
    <t>von Bertalanffy function. Start by typing the age composition of the catches in the left collumns.</t>
  </si>
  <si>
    <t>Number in catch</t>
  </si>
  <si>
    <t>von Bertalanffy's and catch parameters</t>
  </si>
  <si>
    <t>Lmax</t>
  </si>
  <si>
    <t>Total mortality</t>
  </si>
  <si>
    <t>k</t>
  </si>
  <si>
    <t>Z =</t>
  </si>
  <si>
    <t>t0</t>
  </si>
  <si>
    <t>Tc</t>
  </si>
  <si>
    <t>Tcmean</t>
  </si>
  <si>
    <t>Lc</t>
  </si>
  <si>
    <t>Lc mean</t>
  </si>
  <si>
    <t>f2024</t>
  </si>
  <si>
    <t>F0,1</t>
  </si>
  <si>
    <t>F2024</t>
  </si>
  <si>
    <t>f (F0,1)</t>
  </si>
  <si>
    <t>M</t>
  </si>
  <si>
    <t>Survivors</t>
  </si>
  <si>
    <t>Length</t>
  </si>
  <si>
    <t>Weight</t>
  </si>
  <si>
    <t>Biomass</t>
  </si>
  <si>
    <t>JdS</t>
  </si>
  <si>
    <t>Formulas:</t>
  </si>
  <si>
    <t>Length at age</t>
  </si>
  <si>
    <t>Length - weight conversion</t>
  </si>
  <si>
    <t>A</t>
  </si>
  <si>
    <t>B</t>
  </si>
  <si>
    <t>C</t>
  </si>
  <si>
    <t>D=AxC</t>
  </si>
  <si>
    <r>
      <t>N</t>
    </r>
    <r>
      <rPr>
        <b/>
        <vertAlign val="subscript"/>
        <sz val="10"/>
        <color indexed="18"/>
        <rFont val="Arial"/>
        <family val="2"/>
      </rPr>
      <t>0</t>
    </r>
    <r>
      <rPr>
        <b/>
        <sz val="10"/>
        <color indexed="18"/>
        <rFont val="Arial"/>
        <family val="2"/>
      </rPr>
      <t>=</t>
    </r>
  </si>
  <si>
    <t>k=</t>
  </si>
  <si>
    <r>
      <t>L</t>
    </r>
    <r>
      <rPr>
        <b/>
        <vertAlign val="subscript"/>
        <sz val="10"/>
        <color indexed="18"/>
        <rFont val="Arial"/>
        <family val="2"/>
      </rPr>
      <t>∞</t>
    </r>
    <r>
      <rPr>
        <b/>
        <sz val="10"/>
        <color indexed="18"/>
        <rFont val="Arial"/>
        <family val="2"/>
      </rPr>
      <t>=</t>
    </r>
  </si>
  <si>
    <r>
      <t>t</t>
    </r>
    <r>
      <rPr>
        <b/>
        <vertAlign val="subscript"/>
        <sz val="10"/>
        <color indexed="18"/>
        <rFont val="Arial"/>
        <family val="2"/>
      </rPr>
      <t>0</t>
    </r>
    <r>
      <rPr>
        <b/>
        <sz val="10"/>
        <color indexed="18"/>
        <rFont val="Arial"/>
        <family val="2"/>
      </rPr>
      <t>=</t>
    </r>
  </si>
  <si>
    <t>a=</t>
  </si>
  <si>
    <t>b=</t>
  </si>
  <si>
    <r>
      <t>Age</t>
    </r>
    <r>
      <rPr>
        <b/>
        <vertAlign val="subscript"/>
        <sz val="10"/>
        <rFont val="Arial"/>
        <family val="2"/>
      </rPr>
      <t xml:space="preserve"> t</t>
    </r>
  </si>
  <si>
    <t>Calculation of the biomass of an unexploited cohort. Choose adequate parameters.</t>
  </si>
  <si>
    <t>Calculate for two species with similar parameters, except growth rate (k=0.1 and 0.5)</t>
  </si>
  <si>
    <t>What are the differences and how might they affect the fisheries of the two species?</t>
  </si>
  <si>
    <t>Does the biomass of a cohort always increase or decrease?</t>
  </si>
  <si>
    <t>Population processes - Mortality</t>
  </si>
  <si>
    <t xml:space="preserve"> by Jorge Santos</t>
  </si>
  <si>
    <t>Goals</t>
  </si>
  <si>
    <t>Disentangling M and F</t>
  </si>
  <si>
    <t>Understand the formation of strong year-classes</t>
  </si>
  <si>
    <t>Calculate Z from catch curve</t>
  </si>
  <si>
    <t>Estimate Z from growth parameters and size at catch</t>
  </si>
  <si>
    <t>Calculate un-exploited biomass of a stock</t>
  </si>
  <si>
    <t>Progression</t>
  </si>
  <si>
    <t>The sheets are in progressing order and contain the data sets required</t>
  </si>
  <si>
    <t>Software</t>
  </si>
  <si>
    <t>Excel. No libraries required</t>
  </si>
  <si>
    <t>Perform these exercises after Population processes - Growth</t>
  </si>
  <si>
    <t>This is a demo. You can only change values in input cells.</t>
  </si>
  <si>
    <r>
      <t>Calculate number of survivors at start of year 7</t>
    </r>
    <r>
      <rPr>
        <sz val="10"/>
        <rFont val="Calibri"/>
        <family val="2"/>
        <scheme val="minor"/>
      </rPr>
      <t xml:space="preserve"> (3 years with Z=0.223 and 3 years with Z=0.511)</t>
    </r>
  </si>
  <si>
    <t>CLEAN THE CELL WITH THE FORMULA AND RE-WRITE IT</t>
  </si>
  <si>
    <t>Programme demo - you can only change values in the input cells</t>
  </si>
  <si>
    <t>Exercise 1: Calculation of the biomass of an unexploited cohort</t>
  </si>
  <si>
    <t>For the two spp. combine four charts describing the development in time of the four variables.</t>
  </si>
  <si>
    <t>Santos, J. 2015. FIΣH IT 1.0 – Student Manual: A Training System for Aquatic Resource Managers. Septentrio Educational 2015(3).</t>
  </si>
  <si>
    <t>DOI: http://dx.doi.org/10.7557/se.2015.3</t>
  </si>
  <si>
    <r>
      <rPr>
        <sz val="10"/>
        <rFont val="Arial"/>
        <family val="2"/>
      </rPr>
      <t xml:space="preserve">This work is licensed under a </t>
    </r>
    <r>
      <rPr>
        <u/>
        <sz val="10"/>
        <color theme="10"/>
        <rFont val="Arial"/>
        <family val="2"/>
      </rPr>
      <t>Creative Commons Attribution 4.0 International License</t>
    </r>
    <r>
      <rPr>
        <sz val="10"/>
        <rFont val="Arial"/>
        <family val="2"/>
      </rPr>
      <t>.</t>
    </r>
  </si>
  <si>
    <t>DOI: http://dx.doi.org/10.7557/8.3601</t>
  </si>
  <si>
    <t>Chapter 6 - Fish now or later? Population processes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</si>
</sst>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33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vertAlign val="subscript"/>
      <sz val="10"/>
      <color indexed="18"/>
      <name val="Arial"/>
      <family val="2"/>
    </font>
    <font>
      <b/>
      <vertAlign val="subscript"/>
      <sz val="1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6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i/>
      <sz val="9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name val="Arial"/>
      <family val="2"/>
    </font>
    <font>
      <b/>
      <sz val="11"/>
      <color rgb="FFFF0000"/>
      <name val="Calibri"/>
      <family val="2"/>
      <scheme val="minor"/>
    </font>
    <font>
      <b/>
      <sz val="20"/>
      <color theme="1" tint="0.34998626667073579"/>
      <name val="Arial"/>
      <family val="2"/>
    </font>
    <font>
      <u/>
      <sz val="10"/>
      <color theme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3">
    <xf numFmtId="0" fontId="0" fillId="0" borderId="0"/>
    <xf numFmtId="0" fontId="12" fillId="0" borderId="0"/>
    <xf numFmtId="0" fontId="12" fillId="0" borderId="0"/>
    <xf numFmtId="0" fontId="13" fillId="7" borderId="0" applyNumberFormat="0" applyBorder="0" applyAlignment="0" applyProtection="0"/>
    <xf numFmtId="0" fontId="15" fillId="9" borderId="0" applyNumberFormat="0" applyBorder="0" applyAlignment="0" applyProtection="0"/>
    <xf numFmtId="0" fontId="16" fillId="10" borderId="12" applyNumberFormat="0" applyAlignment="0" applyProtection="0"/>
    <xf numFmtId="0" fontId="17" fillId="11" borderId="13" applyNumberForma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32" fillId="0" borderId="0" applyNumberFormat="0" applyFill="0" applyBorder="0" applyAlignment="0" applyProtection="0"/>
  </cellStyleXfs>
  <cellXfs count="132">
    <xf numFmtId="0" fontId="0" fillId="0" borderId="0" xfId="0"/>
    <xf numFmtId="0" fontId="2" fillId="0" borderId="1" xfId="0" applyFont="1" applyFill="1" applyBorder="1" applyAlignment="1">
      <alignment horizontal="centerContinuous"/>
    </xf>
    <xf numFmtId="0" fontId="0" fillId="0" borderId="0" xfId="0" applyFill="1" applyBorder="1" applyAlignment="1"/>
    <xf numFmtId="0" fontId="0" fillId="0" borderId="2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center"/>
    </xf>
    <xf numFmtId="165" fontId="0" fillId="3" borderId="0" xfId="0" applyNumberFormat="1" applyFill="1" applyBorder="1"/>
    <xf numFmtId="0" fontId="0" fillId="0" borderId="11" xfId="0" applyBorder="1"/>
    <xf numFmtId="1" fontId="0" fillId="0" borderId="11" xfId="0" applyNumberFormat="1" applyBorder="1"/>
    <xf numFmtId="0" fontId="1" fillId="0" borderId="11" xfId="0" applyFont="1" applyBorder="1"/>
    <xf numFmtId="0" fontId="1" fillId="0" borderId="11" xfId="0" applyFont="1" applyBorder="1" applyAlignment="1">
      <alignment horizontal="center" wrapText="1"/>
    </xf>
    <xf numFmtId="0" fontId="0" fillId="0" borderId="0" xfId="0" applyBorder="1"/>
    <xf numFmtId="0" fontId="0" fillId="3" borderId="0" xfId="0" applyFill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4" fillId="0" borderId="0" xfId="0" applyFont="1"/>
    <xf numFmtId="0" fontId="0" fillId="2" borderId="0" xfId="0" applyFill="1"/>
    <xf numFmtId="0" fontId="0" fillId="0" borderId="0" xfId="0" applyFill="1" applyAlignment="1">
      <alignment horizontal="left"/>
    </xf>
    <xf numFmtId="1" fontId="0" fillId="3" borderId="6" xfId="0" applyNumberFormat="1" applyFill="1" applyBorder="1"/>
    <xf numFmtId="1" fontId="0" fillId="3" borderId="9" xfId="0" applyNumberFormat="1" applyFill="1" applyBorder="1"/>
    <xf numFmtId="0" fontId="0" fillId="0" borderId="0" xfId="0" applyFill="1"/>
    <xf numFmtId="2" fontId="0" fillId="3" borderId="0" xfId="0" applyNumberFormat="1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wrapText="1"/>
    </xf>
    <xf numFmtId="0" fontId="6" fillId="0" borderId="0" xfId="0" applyFont="1"/>
    <xf numFmtId="165" fontId="0" fillId="3" borderId="0" xfId="0" applyNumberFormat="1" applyFill="1"/>
    <xf numFmtId="1" fontId="0" fillId="0" borderId="0" xfId="0" applyNumberFormat="1"/>
    <xf numFmtId="1" fontId="0" fillId="0" borderId="0" xfId="0" applyNumberFormat="1" applyFill="1"/>
    <xf numFmtId="0" fontId="7" fillId="3" borderId="0" xfId="0" applyFont="1" applyFill="1" applyAlignment="1">
      <alignment horizontal="right"/>
    </xf>
    <xf numFmtId="164" fontId="7" fillId="3" borderId="0" xfId="0" applyNumberFormat="1" applyFont="1" applyFill="1" applyAlignment="1">
      <alignment horizontal="left"/>
    </xf>
    <xf numFmtId="0" fontId="8" fillId="0" borderId="0" xfId="0" applyFont="1" applyAlignment="1">
      <alignment horizontal="centerContinuous"/>
    </xf>
    <xf numFmtId="0" fontId="0" fillId="0" borderId="0" xfId="0" applyAlignment="1">
      <alignment horizontal="right"/>
    </xf>
    <xf numFmtId="0" fontId="5" fillId="0" borderId="0" xfId="0" applyFont="1"/>
    <xf numFmtId="0" fontId="0" fillId="4" borderId="0" xfId="0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4" borderId="0" xfId="0" applyFont="1" applyFill="1"/>
    <xf numFmtId="0" fontId="9" fillId="0" borderId="0" xfId="0" applyFont="1" applyAlignment="1">
      <alignment horizontal="right"/>
    </xf>
    <xf numFmtId="0" fontId="12" fillId="6" borderId="0" xfId="1" applyFill="1"/>
    <xf numFmtId="0" fontId="12" fillId="0" borderId="0" xfId="1"/>
    <xf numFmtId="0" fontId="12" fillId="5" borderId="0" xfId="1" applyFill="1"/>
    <xf numFmtId="0" fontId="12" fillId="0" borderId="0" xfId="1" applyFont="1"/>
    <xf numFmtId="0" fontId="12" fillId="5" borderId="0" xfId="1" applyFont="1" applyFill="1"/>
    <xf numFmtId="0" fontId="6" fillId="5" borderId="0" xfId="1" applyFont="1" applyFill="1"/>
    <xf numFmtId="0" fontId="12" fillId="5" borderId="0" xfId="2" applyFont="1" applyFill="1"/>
    <xf numFmtId="0" fontId="14" fillId="8" borderId="0" xfId="3" applyFont="1" applyFill="1"/>
    <xf numFmtId="0" fontId="13" fillId="8" borderId="0" xfId="3" applyFill="1"/>
    <xf numFmtId="0" fontId="18" fillId="9" borderId="0" xfId="4" applyFont="1"/>
    <xf numFmtId="0" fontId="16" fillId="10" borderId="12" xfId="5" applyAlignment="1">
      <alignment horizontal="left"/>
    </xf>
    <xf numFmtId="1" fontId="16" fillId="10" borderId="12" xfId="5" applyNumberFormat="1" applyAlignment="1" applyProtection="1">
      <alignment horizontal="center"/>
      <protection locked="0"/>
    </xf>
    <xf numFmtId="0" fontId="14" fillId="15" borderId="0" xfId="10" applyFont="1" applyAlignment="1">
      <alignment horizontal="left"/>
    </xf>
    <xf numFmtId="0" fontId="13" fillId="15" borderId="0" xfId="10" applyFont="1" applyAlignment="1">
      <alignment horizontal="center"/>
    </xf>
    <xf numFmtId="0" fontId="16" fillId="10" borderId="12" xfId="5" applyFont="1" applyAlignment="1">
      <alignment horizontal="left"/>
    </xf>
    <xf numFmtId="0" fontId="16" fillId="10" borderId="12" xfId="5" applyFont="1" applyAlignment="1">
      <alignment horizontal="center"/>
    </xf>
    <xf numFmtId="0" fontId="16" fillId="10" borderId="12" xfId="5" applyFont="1" applyAlignment="1" applyProtection="1">
      <alignment horizontal="right"/>
      <protection locked="0"/>
    </xf>
    <xf numFmtId="1" fontId="16" fillId="10" borderId="12" xfId="5" applyNumberFormat="1" applyFont="1" applyAlignment="1" applyProtection="1">
      <alignment horizontal="center"/>
      <protection locked="0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center" wrapText="1"/>
    </xf>
    <xf numFmtId="0" fontId="23" fillId="0" borderId="10" xfId="0" applyFont="1" applyBorder="1" applyAlignment="1">
      <alignment horizontal="center" wrapText="1"/>
    </xf>
    <xf numFmtId="0" fontId="23" fillId="0" borderId="3" xfId="0" applyFont="1" applyBorder="1" applyAlignment="1">
      <alignment horizontal="center" wrapText="1"/>
    </xf>
    <xf numFmtId="0" fontId="23" fillId="0" borderId="4" xfId="0" applyFont="1" applyBorder="1" applyAlignment="1">
      <alignment horizontal="center" wrapText="1"/>
    </xf>
    <xf numFmtId="0" fontId="21" fillId="0" borderId="5" xfId="0" applyFont="1" applyBorder="1" applyAlignment="1">
      <alignment horizontal="center"/>
    </xf>
    <xf numFmtId="1" fontId="21" fillId="3" borderId="0" xfId="0" applyNumberFormat="1" applyFont="1" applyFill="1" applyBorder="1" applyAlignment="1">
      <alignment horizontal="center"/>
    </xf>
    <xf numFmtId="1" fontId="21" fillId="0" borderId="6" xfId="0" applyNumberFormat="1" applyFont="1" applyBorder="1" applyAlignment="1">
      <alignment horizontal="center"/>
    </xf>
    <xf numFmtId="1" fontId="21" fillId="3" borderId="6" xfId="0" applyNumberFormat="1" applyFont="1" applyFill="1" applyBorder="1" applyAlignment="1">
      <alignment horizontal="center"/>
    </xf>
    <xf numFmtId="0" fontId="24" fillId="0" borderId="0" xfId="0" applyFont="1" applyAlignment="1">
      <alignment horizontal="left"/>
    </xf>
    <xf numFmtId="0" fontId="21" fillId="0" borderId="7" xfId="0" applyFont="1" applyBorder="1" applyAlignment="1">
      <alignment horizontal="center"/>
    </xf>
    <xf numFmtId="1" fontId="21" fillId="3" borderId="8" xfId="0" applyNumberFormat="1" applyFont="1" applyFill="1" applyBorder="1" applyAlignment="1">
      <alignment horizontal="center"/>
    </xf>
    <xf numFmtId="1" fontId="21" fillId="3" borderId="9" xfId="0" applyNumberFormat="1" applyFont="1" applyFill="1" applyBorder="1" applyAlignment="1">
      <alignment horizontal="center"/>
    </xf>
    <xf numFmtId="0" fontId="23" fillId="0" borderId="0" xfId="0" applyFont="1" applyAlignment="1">
      <alignment horizontal="left"/>
    </xf>
    <xf numFmtId="0" fontId="21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3" xfId="0" applyFont="1" applyBorder="1" applyAlignment="1">
      <alignment horizontal="left"/>
    </xf>
    <xf numFmtId="0" fontId="21" fillId="0" borderId="4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0" borderId="8" xfId="0" applyFont="1" applyBorder="1" applyAlignment="1">
      <alignment horizontal="left"/>
    </xf>
    <xf numFmtId="0" fontId="21" fillId="0" borderId="9" xfId="0" applyFont="1" applyBorder="1" applyAlignment="1">
      <alignment horizontal="center"/>
    </xf>
    <xf numFmtId="165" fontId="21" fillId="2" borderId="5" xfId="0" applyNumberFormat="1" applyFont="1" applyFill="1" applyBorder="1" applyProtection="1">
      <protection locked="0"/>
    </xf>
    <xf numFmtId="165" fontId="21" fillId="3" borderId="0" xfId="0" applyNumberFormat="1" applyFont="1" applyFill="1" applyBorder="1"/>
    <xf numFmtId="0" fontId="21" fillId="0" borderId="0" xfId="0" applyFont="1" applyBorder="1" applyAlignment="1">
      <alignment horizontal="center"/>
    </xf>
    <xf numFmtId="164" fontId="21" fillId="3" borderId="0" xfId="0" applyNumberFormat="1" applyFont="1" applyFill="1" applyBorder="1" applyAlignment="1">
      <alignment horizontal="center"/>
    </xf>
    <xf numFmtId="0" fontId="21" fillId="0" borderId="6" xfId="0" applyFont="1" applyBorder="1" applyAlignment="1">
      <alignment horizontal="center"/>
    </xf>
    <xf numFmtId="165" fontId="21" fillId="2" borderId="7" xfId="0" applyNumberFormat="1" applyFont="1" applyFill="1" applyBorder="1" applyProtection="1">
      <protection locked="0"/>
    </xf>
    <xf numFmtId="165" fontId="21" fillId="3" borderId="8" xfId="0" applyNumberFormat="1" applyFont="1" applyFill="1" applyBorder="1"/>
    <xf numFmtId="164" fontId="21" fillId="0" borderId="8" xfId="0" applyNumberFormat="1" applyFont="1" applyBorder="1" applyAlignment="1">
      <alignment horizontal="center"/>
    </xf>
    <xf numFmtId="0" fontId="25" fillId="0" borderId="0" xfId="0" applyFont="1" applyAlignment="1">
      <alignment horizontal="left"/>
    </xf>
    <xf numFmtId="1" fontId="21" fillId="0" borderId="0" xfId="0" applyNumberFormat="1" applyFont="1" applyAlignment="1">
      <alignment horizontal="center"/>
    </xf>
    <xf numFmtId="0" fontId="21" fillId="0" borderId="0" xfId="0" quotePrefix="1" applyFont="1" applyAlignment="1">
      <alignment horizontal="left"/>
    </xf>
    <xf numFmtId="0" fontId="21" fillId="0" borderId="0" xfId="0" quotePrefix="1" applyFont="1" applyAlignment="1">
      <alignment horizontal="right"/>
    </xf>
    <xf numFmtId="1" fontId="26" fillId="0" borderId="0" xfId="0" quotePrefix="1" applyNumberFormat="1" applyFont="1" applyAlignment="1">
      <alignment horizontal="left"/>
    </xf>
    <xf numFmtId="165" fontId="21" fillId="0" borderId="0" xfId="0" quotePrefix="1" applyNumberFormat="1" applyFont="1" applyAlignment="1">
      <alignment horizontal="left"/>
    </xf>
    <xf numFmtId="0" fontId="27" fillId="0" borderId="0" xfId="0" applyFont="1" applyAlignment="1">
      <alignment horizontal="left"/>
    </xf>
    <xf numFmtId="1" fontId="26" fillId="0" borderId="0" xfId="0" applyNumberFormat="1" applyFont="1" applyAlignment="1">
      <alignment horizontal="left"/>
    </xf>
    <xf numFmtId="0" fontId="28" fillId="0" borderId="0" xfId="0" quotePrefix="1" applyFont="1" applyAlignment="1">
      <alignment horizontal="left"/>
    </xf>
    <xf numFmtId="0" fontId="16" fillId="10" borderId="12" xfId="5" applyProtection="1">
      <protection locked="0"/>
    </xf>
    <xf numFmtId="1" fontId="16" fillId="10" borderId="12" xfId="5" applyNumberFormat="1" applyProtection="1">
      <protection locked="0"/>
    </xf>
    <xf numFmtId="0" fontId="16" fillId="10" borderId="12" xfId="5"/>
    <xf numFmtId="0" fontId="13" fillId="16" borderId="0" xfId="11"/>
    <xf numFmtId="0" fontId="14" fillId="16" borderId="0" xfId="11" applyFont="1"/>
    <xf numFmtId="0" fontId="13" fillId="13" borderId="0" xfId="8"/>
    <xf numFmtId="0" fontId="20" fillId="13" borderId="0" xfId="8" applyFont="1"/>
    <xf numFmtId="0" fontId="0" fillId="17" borderId="0" xfId="0" applyFill="1"/>
    <xf numFmtId="0" fontId="16" fillId="10" borderId="12" xfId="5" applyAlignment="1" applyProtection="1">
      <alignment horizontal="center"/>
      <protection locked="0"/>
    </xf>
    <xf numFmtId="0" fontId="29" fillId="3" borderId="0" xfId="0" applyFont="1" applyFill="1" applyAlignment="1">
      <alignment horizontal="right"/>
    </xf>
    <xf numFmtId="2" fontId="30" fillId="11" borderId="13" xfId="6" applyNumberFormat="1" applyFont="1"/>
    <xf numFmtId="0" fontId="13" fillId="14" borderId="0" xfId="9"/>
    <xf numFmtId="1" fontId="16" fillId="10" borderId="12" xfId="5" applyNumberFormat="1" applyAlignment="1" applyProtection="1">
      <alignment horizontal="right"/>
      <protection locked="0"/>
    </xf>
    <xf numFmtId="165" fontId="16" fillId="10" borderId="12" xfId="5" applyNumberFormat="1" applyProtection="1">
      <protection locked="0"/>
    </xf>
    <xf numFmtId="0" fontId="17" fillId="11" borderId="13" xfId="6"/>
    <xf numFmtId="164" fontId="17" fillId="11" borderId="13" xfId="6" applyNumberFormat="1"/>
    <xf numFmtId="1" fontId="17" fillId="11" borderId="13" xfId="6" applyNumberFormat="1"/>
    <xf numFmtId="0" fontId="19" fillId="14" borderId="0" xfId="9" applyFont="1"/>
    <xf numFmtId="0" fontId="12" fillId="0" borderId="0" xfId="0" applyFont="1"/>
    <xf numFmtId="0" fontId="13" fillId="12" borderId="0" xfId="7"/>
    <xf numFmtId="0" fontId="20" fillId="12" borderId="0" xfId="7" applyFont="1"/>
    <xf numFmtId="0" fontId="0" fillId="6" borderId="0" xfId="0" applyFill="1"/>
    <xf numFmtId="0" fontId="31" fillId="6" borderId="0" xfId="0" applyFont="1" applyFill="1"/>
    <xf numFmtId="0" fontId="9" fillId="6" borderId="0" xfId="0" applyFont="1" applyFill="1"/>
    <xf numFmtId="0" fontId="32" fillId="0" borderId="0" xfId="12"/>
    <xf numFmtId="0" fontId="12" fillId="0" borderId="0" xfId="12" applyFont="1"/>
    <xf numFmtId="0" fontId="32" fillId="0" borderId="0" xfId="12" applyFont="1"/>
    <xf numFmtId="0" fontId="32" fillId="0" borderId="0" xfId="12" applyFill="1"/>
    <xf numFmtId="0" fontId="12" fillId="0" borderId="0" xfId="1" applyFill="1"/>
  </cellXfs>
  <cellStyles count="13">
    <cellStyle name="Accent1" xfId="7" builtinId="29"/>
    <cellStyle name="Accent2" xfId="8" builtinId="33"/>
    <cellStyle name="Accent3" xfId="9" builtinId="37"/>
    <cellStyle name="Accent4" xfId="3" builtinId="41"/>
    <cellStyle name="Accent5" xfId="10" builtinId="45"/>
    <cellStyle name="Accent6" xfId="11" builtinId="49"/>
    <cellStyle name="Hyperlink" xfId="12" builtinId="8"/>
    <cellStyle name="Input" xfId="5" builtinId="20"/>
    <cellStyle name="Neutral" xfId="4" builtinId="28"/>
    <cellStyle name="Normal" xfId="0" builtinId="0"/>
    <cellStyle name="Normal 3" xfId="1"/>
    <cellStyle name="Normal 3 2" xfId="2"/>
    <cellStyle name="Output" xfId="6" builtinId="2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b-NO" sz="1000"/>
              <a:t>Natural</a:t>
            </a:r>
            <a:r>
              <a:rPr lang="nb-NO" sz="1000" baseline="0"/>
              <a:t> and fishery mortality</a:t>
            </a:r>
            <a:endParaRPr lang="nb-NO" sz="1000"/>
          </a:p>
        </c:rich>
      </c:tx>
      <c:layout>
        <c:manualLayout>
          <c:xMode val="edge"/>
          <c:yMode val="edge"/>
          <c:x val="0.32826312074822289"/>
          <c:y val="2.73816364085210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'Mortality rates'!$C$14</c:f>
              <c:strCache>
                <c:ptCount val="1"/>
                <c:pt idx="0">
                  <c:v>population size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'Mortality rates'!$B$15:$B$27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xVal>
          <c:yVal>
            <c:numRef>
              <c:f>'Mortality rates'!$C$15:$C$27</c:f>
              <c:numCache>
                <c:formatCode>0</c:formatCode>
                <c:ptCount val="13"/>
                <c:pt idx="0">
                  <c:v>1000</c:v>
                </c:pt>
                <c:pt idx="1">
                  <c:v>800</c:v>
                </c:pt>
                <c:pt idx="2">
                  <c:v>640</c:v>
                </c:pt>
                <c:pt idx="3">
                  <c:v>512</c:v>
                </c:pt>
                <c:pt idx="4">
                  <c:v>307.2</c:v>
                </c:pt>
                <c:pt idx="5">
                  <c:v>184.32</c:v>
                </c:pt>
                <c:pt idx="6">
                  <c:v>110.592</c:v>
                </c:pt>
                <c:pt idx="7">
                  <c:v>66.355199999999996</c:v>
                </c:pt>
                <c:pt idx="8">
                  <c:v>39.813119999999998</c:v>
                </c:pt>
                <c:pt idx="9">
                  <c:v>23.887871999999998</c:v>
                </c:pt>
                <c:pt idx="10">
                  <c:v>14.332723199999998</c:v>
                </c:pt>
                <c:pt idx="11">
                  <c:v>8.5996339199999987</c:v>
                </c:pt>
                <c:pt idx="12">
                  <c:v>5.1597803519999985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3251408"/>
        <c:axId val="363251016"/>
      </c:scatterChart>
      <c:valAx>
        <c:axId val="363251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YEAR / AGE OF COHORT (t)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363251016"/>
        <c:crosses val="autoZero"/>
        <c:crossBetween val="midCat"/>
      </c:valAx>
      <c:valAx>
        <c:axId val="36325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SURVIVORS (n)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363251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Catch curve: Z estimated 0.4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Lit>
              <c:formatCode>General</c:formatCode>
              <c:ptCount val="10"/>
              <c:pt idx="0">
                <c:v>3</c:v>
              </c:pt>
              <c:pt idx="1">
                <c:v>4</c:v>
              </c:pt>
              <c:pt idx="2">
                <c:v>5</c:v>
              </c:pt>
              <c:pt idx="3">
                <c:v>6</c:v>
              </c:pt>
              <c:pt idx="4">
                <c:v>7</c:v>
              </c:pt>
              <c:pt idx="5">
                <c:v>8</c:v>
              </c:pt>
              <c:pt idx="6">
                <c:v>9</c:v>
              </c:pt>
              <c:pt idx="7">
                <c:v>10</c:v>
              </c:pt>
              <c:pt idx="8">
                <c:v>11</c:v>
              </c:pt>
              <c:pt idx="9">
                <c:v>12</c:v>
              </c:pt>
            </c:numLit>
          </c:xVal>
          <c:yVal>
            <c:numLit>
              <c:formatCode>General</c:formatCode>
              <c:ptCount val="10"/>
              <c:pt idx="0">
                <c:v>3.912023005428146</c:v>
              </c:pt>
              <c:pt idx="1">
                <c:v>4.7049751668332638</c:v>
              </c:pt>
              <c:pt idx="2">
                <c:v>4.3040650932041702</c:v>
              </c:pt>
              <c:pt idx="3">
                <c:v>3.9512437185814275</c:v>
              </c:pt>
              <c:pt idx="4">
                <c:v>3.5049751668332636</c:v>
              </c:pt>
              <c:pt idx="5">
                <c:v>3.1049751668332637</c:v>
              </c:pt>
              <c:pt idx="6">
                <c:v>2.7049751668332638</c:v>
              </c:pt>
              <c:pt idx="7">
                <c:v>2.3049751668332634</c:v>
              </c:pt>
              <c:pt idx="8">
                <c:v>1.9049751668332637</c:v>
              </c:pt>
              <c:pt idx="9">
                <c:v>1.5049751668332638</c:v>
              </c:pt>
            </c:numLit>
          </c:yVal>
          <c:smooth val="1"/>
        </c:ser>
        <c:ser>
          <c:idx val="1"/>
          <c:order val="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Lit>
              <c:formatCode>General</c:formatCode>
              <c:ptCount val="10"/>
              <c:pt idx="0">
                <c:v>3</c:v>
              </c:pt>
              <c:pt idx="1">
                <c:v>4</c:v>
              </c:pt>
              <c:pt idx="2">
                <c:v>5</c:v>
              </c:pt>
              <c:pt idx="3">
                <c:v>6</c:v>
              </c:pt>
              <c:pt idx="4">
                <c:v>7</c:v>
              </c:pt>
              <c:pt idx="5">
                <c:v>8</c:v>
              </c:pt>
              <c:pt idx="6">
                <c:v>9</c:v>
              </c:pt>
              <c:pt idx="7">
                <c:v>10</c:v>
              </c:pt>
              <c:pt idx="8">
                <c:v>11</c:v>
              </c:pt>
              <c:pt idx="9">
                <c:v>12</c:v>
              </c:pt>
            </c:numLit>
          </c:xVal>
          <c:yVal>
            <c:numLit>
              <c:formatCode>General</c:formatCode>
              <c:ptCount val="10"/>
              <c:pt idx="0">
                <c:v>5.1049999999999995</c:v>
              </c:pt>
              <c:pt idx="1">
                <c:v>4.7050000000000001</c:v>
              </c:pt>
              <c:pt idx="2">
                <c:v>4.3049999999999997</c:v>
              </c:pt>
              <c:pt idx="3">
                <c:v>3.9049999999999994</c:v>
              </c:pt>
              <c:pt idx="4">
                <c:v>3.5049999999999994</c:v>
              </c:pt>
              <c:pt idx="5">
                <c:v>3.1049999999999995</c:v>
              </c:pt>
              <c:pt idx="6">
                <c:v>2.7049999999999996</c:v>
              </c:pt>
              <c:pt idx="7">
                <c:v>2.3049999999999997</c:v>
              </c:pt>
              <c:pt idx="8">
                <c:v>1.9049999999999994</c:v>
              </c:pt>
              <c:pt idx="9">
                <c:v>1.504999999999999</c:v>
              </c:pt>
            </c:numLit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3252192"/>
        <c:axId val="363249056"/>
      </c:scatterChart>
      <c:valAx>
        <c:axId val="363252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Age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3249056"/>
        <c:crosses val="autoZero"/>
        <c:crossBetween val="midCat"/>
      </c:valAx>
      <c:valAx>
        <c:axId val="363249056"/>
        <c:scaling>
          <c:orientation val="minMax"/>
          <c:max val="6"/>
        </c:scaling>
        <c:delete val="0"/>
        <c:axPos val="l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Catch ( ln numbers)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3252192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b="0"/>
              <a:t>Catch curve (numbers at age)</a:t>
            </a:r>
          </a:p>
        </c:rich>
      </c:tx>
      <c:layout>
        <c:manualLayout>
          <c:xMode val="edge"/>
          <c:yMode val="edge"/>
          <c:x val="0.23676880222841226"/>
          <c:y val="4.03225806451612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055710306406685"/>
          <c:y val="0.23387096774193547"/>
          <c:w val="0.46518105849582175"/>
          <c:h val="0.58064516129032262"/>
        </c:manualLayout>
      </c:layout>
      <c:scatterChart>
        <c:scatterStyle val="lineMarker"/>
        <c:varyColors val="0"/>
        <c:ser>
          <c:idx val="0"/>
          <c:order val="0"/>
          <c:tx>
            <c:strRef>
              <c:f>'Z (catch curve)'!$F$22</c:f>
              <c:strCache>
                <c:ptCount val="1"/>
                <c:pt idx="0">
                  <c:v>Selected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1"/>
            <c:trendlineLbl>
              <c:layout>
                <c:manualLayout>
                  <c:x val="0.37662009519005119"/>
                  <c:y val="-0.5408513250359834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nb-NO"/>
                </a:p>
              </c:txPr>
            </c:trendlineLbl>
          </c:trendline>
          <c:xVal>
            <c:numRef>
              <c:f>'Z (catch curve)'!$A$23:$A$36</c:f>
              <c:numCache>
                <c:formatCode>General</c:formatCode>
                <c:ptCount val="14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</c:numCache>
            </c:numRef>
          </c:xVal>
          <c:yVal>
            <c:numRef>
              <c:f>'Z (catch curve)'!$F$23:$F$36</c:f>
              <c:numCache>
                <c:formatCode>0.0</c:formatCode>
                <c:ptCount val="14"/>
                <c:pt idx="0">
                  <c:v>20.700631660636642</c:v>
                </c:pt>
                <c:pt idx="1">
                  <c:v>19.857776030915996</c:v>
                </c:pt>
                <c:pt idx="2">
                  <c:v>19.129373760747995</c:v>
                </c:pt>
                <c:pt idx="3">
                  <c:v>18.461351655682364</c:v>
                </c:pt>
                <c:pt idx="4">
                  <c:v>17.682337408691406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'Z (catch curve)'!$D$22</c:f>
              <c:strCache>
                <c:ptCount val="1"/>
                <c:pt idx="0">
                  <c:v>ln (number)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'Z (catch curve)'!$A$23:$A$36</c:f>
              <c:numCache>
                <c:formatCode>General</c:formatCode>
                <c:ptCount val="14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</c:numCache>
            </c:numRef>
          </c:xVal>
          <c:yVal>
            <c:numRef>
              <c:f>'Z (catch curve)'!$D$23:$D$36</c:f>
              <c:numCache>
                <c:formatCode>0.0</c:formatCode>
                <c:ptCount val="14"/>
                <c:pt idx="0">
                  <c:v>20.700631660636642</c:v>
                </c:pt>
                <c:pt idx="1">
                  <c:v>19.857776030915996</c:v>
                </c:pt>
                <c:pt idx="2">
                  <c:v>19.129373760747995</c:v>
                </c:pt>
                <c:pt idx="3">
                  <c:v>18.461351655682364</c:v>
                </c:pt>
                <c:pt idx="4">
                  <c:v>17.682337408691406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968824"/>
        <c:axId val="364970000"/>
      </c:scatterChart>
      <c:valAx>
        <c:axId val="364968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0"/>
                  <a:t>AGE</a:t>
                </a:r>
              </a:p>
            </c:rich>
          </c:tx>
          <c:layout>
            <c:manualLayout>
              <c:xMode val="edge"/>
              <c:yMode val="edge"/>
              <c:x val="0.3955431754874652"/>
              <c:y val="0.854838709677419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4970000"/>
        <c:crosses val="autoZero"/>
        <c:crossBetween val="midCat"/>
      </c:valAx>
      <c:valAx>
        <c:axId val="3649700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000" b="0"/>
                  <a:t>NUMBERS (Ln n)</a:t>
                </a:r>
              </a:p>
            </c:rich>
          </c:tx>
          <c:layout>
            <c:manualLayout>
              <c:xMode val="edge"/>
              <c:yMode val="edge"/>
              <c:x val="4.456824512534819E-2"/>
              <c:y val="0.3629032258064516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4968824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2980501392757657"/>
          <c:y val="0.32661290322580644"/>
          <c:w val="0.25905292479108633"/>
          <c:h val="0.22668678610295664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1000" b="0"/>
              <a:t>von Bertalanffy plot</a:t>
            </a:r>
          </a:p>
        </c:rich>
      </c:tx>
      <c:layout>
        <c:manualLayout>
          <c:xMode val="edge"/>
          <c:yMode val="edge"/>
          <c:x val="0.36081355421970107"/>
          <c:y val="3.96825690906283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147027424351145"/>
          <c:y val="0.22222308339178523"/>
          <c:w val="0.7204326292024712"/>
          <c:h val="0.52777982305548987"/>
        </c:manualLayout>
      </c:layout>
      <c:scatterChart>
        <c:scatterStyle val="lineMarker"/>
        <c:varyColors val="0"/>
        <c:ser>
          <c:idx val="0"/>
          <c:order val="0"/>
          <c:tx>
            <c:strRef>
              <c:f>'Z (empirical)'!$M$6</c:f>
              <c:strCache>
                <c:ptCount val="1"/>
                <c:pt idx="0">
                  <c:v>Length plot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'Z (empirical)'!$L$7:$L$18</c:f>
              <c:numCache>
                <c:formatCode>0</c:formatCode>
                <c:ptCount val="12"/>
                <c:pt idx="0" formatCode="General">
                  <c:v>0</c:v>
                </c:pt>
                <c:pt idx="1">
                  <c:v>0.68343276899733307</c:v>
                </c:pt>
                <c:pt idx="2">
                  <c:v>1.3668655379946661</c:v>
                </c:pt>
                <c:pt idx="3">
                  <c:v>2.0502983069919991</c:v>
                </c:pt>
                <c:pt idx="4">
                  <c:v>2.7337310759893323</c:v>
                </c:pt>
                <c:pt idx="5">
                  <c:v>3.4171638449866655</c:v>
                </c:pt>
                <c:pt idx="6">
                  <c:v>4.1005966139839982</c:v>
                </c:pt>
                <c:pt idx="7">
                  <c:v>4.7840293829813314</c:v>
                </c:pt>
                <c:pt idx="8">
                  <c:v>5.4674621519786646</c:v>
                </c:pt>
                <c:pt idx="9">
                  <c:v>6.1508949209759978</c:v>
                </c:pt>
                <c:pt idx="10">
                  <c:v>6.834327689973331</c:v>
                </c:pt>
                <c:pt idx="11">
                  <c:v>7.5177604589706633</c:v>
                </c:pt>
              </c:numCache>
            </c:numRef>
          </c:xVal>
          <c:yVal>
            <c:numRef>
              <c:f>'Z (empirical)'!$M$7:$M$18</c:f>
              <c:numCache>
                <c:formatCode>0</c:formatCode>
                <c:ptCount val="12"/>
                <c:pt idx="0">
                  <c:v>1.5684224339070729</c:v>
                </c:pt>
                <c:pt idx="1">
                  <c:v>10.760914857526371</c:v>
                </c:pt>
                <c:pt idx="2">
                  <c:v>17.754644640892991</c:v>
                </c:pt>
                <c:pt idx="3">
                  <c:v>23.075536302122266</c:v>
                </c:pt>
                <c:pt idx="4">
                  <c:v>27.123717880122928</c:v>
                </c:pt>
                <c:pt idx="5">
                  <c:v>30.203610336470724</c:v>
                </c:pt>
                <c:pt idx="6">
                  <c:v>32.546819839279856</c:v>
                </c:pt>
                <c:pt idx="7">
                  <c:v>34.329554415852037</c:v>
                </c:pt>
                <c:pt idx="8">
                  <c:v>35.685874696516613</c:v>
                </c:pt>
                <c:pt idx="9">
                  <c:v>36.717775198092795</c:v>
                </c:pt>
                <c:pt idx="10">
                  <c:v>37.502854253779731</c:v>
                </c:pt>
                <c:pt idx="11">
                  <c:v>38.100149363857533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967648"/>
        <c:axId val="364968432"/>
      </c:scatterChart>
      <c:valAx>
        <c:axId val="364967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AGE</a:t>
                </a:r>
              </a:p>
            </c:rich>
          </c:tx>
          <c:layout>
            <c:manualLayout>
              <c:xMode val="edge"/>
              <c:yMode val="edge"/>
              <c:x val="0.52329932270428259"/>
              <c:y val="0.8571461787968858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4968432"/>
        <c:crosses val="autoZero"/>
        <c:crossBetween val="midCat"/>
      </c:valAx>
      <c:valAx>
        <c:axId val="3649684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LENGTH</a:t>
                </a:r>
              </a:p>
            </c:rich>
          </c:tx>
          <c:layout>
            <c:manualLayout>
              <c:xMode val="edge"/>
              <c:yMode val="edge"/>
              <c:x val="5.7347870981291238E-2"/>
              <c:y val="0.4007952039744697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496764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8.emf"/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39</xdr:row>
          <xdr:rowOff>57150</xdr:rowOff>
        </xdr:from>
        <xdr:to>
          <xdr:col>7</xdr:col>
          <xdr:colOff>200025</xdr:colOff>
          <xdr:row>40</xdr:row>
          <xdr:rowOff>95250</xdr:rowOff>
        </xdr:to>
        <xdr:sp macro="" textlink="">
          <xdr:nvSpPr>
            <xdr:cNvPr id="1025" name="Picture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514350</xdr:colOff>
          <xdr:row>50</xdr:row>
          <xdr:rowOff>152400</xdr:rowOff>
        </xdr:from>
        <xdr:to>
          <xdr:col>2</xdr:col>
          <xdr:colOff>628650</xdr:colOff>
          <xdr:row>53</xdr:row>
          <xdr:rowOff>28575</xdr:rowOff>
        </xdr:to>
        <xdr:sp macro="" textlink="">
          <xdr:nvSpPr>
            <xdr:cNvPr id="1026" name="Picture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457200</xdr:colOff>
          <xdr:row>60</xdr:row>
          <xdr:rowOff>9525</xdr:rowOff>
        </xdr:from>
        <xdr:to>
          <xdr:col>2</xdr:col>
          <xdr:colOff>571500</xdr:colOff>
          <xdr:row>62</xdr:row>
          <xdr:rowOff>47625</xdr:rowOff>
        </xdr:to>
        <xdr:sp macro="" textlink="">
          <xdr:nvSpPr>
            <xdr:cNvPr id="1027" name="Picture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8</xdr:col>
      <xdr:colOff>209550</xdr:colOff>
      <xdr:row>6</xdr:row>
      <xdr:rowOff>52570</xdr:rowOff>
    </xdr:from>
    <xdr:to>
      <xdr:col>15</xdr:col>
      <xdr:colOff>503237</xdr:colOff>
      <xdr:row>21</xdr:row>
      <xdr:rowOff>158932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57</xdr:row>
      <xdr:rowOff>0</xdr:rowOff>
    </xdr:from>
    <xdr:to>
      <xdr:col>8</xdr:col>
      <xdr:colOff>552450</xdr:colOff>
      <xdr:row>57</xdr:row>
      <xdr:rowOff>0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142875</xdr:colOff>
      <xdr:row>20</xdr:row>
      <xdr:rowOff>142875</xdr:rowOff>
    </xdr:from>
    <xdr:to>
      <xdr:col>16</xdr:col>
      <xdr:colOff>285750</xdr:colOff>
      <xdr:row>35</xdr:row>
      <xdr:rowOff>76200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314325</xdr:colOff>
          <xdr:row>37</xdr:row>
          <xdr:rowOff>142875</xdr:rowOff>
        </xdr:from>
        <xdr:to>
          <xdr:col>14</xdr:col>
          <xdr:colOff>133350</xdr:colOff>
          <xdr:row>39</xdr:row>
          <xdr:rowOff>180975</xdr:rowOff>
        </xdr:to>
        <xdr:sp macro="" textlink="">
          <xdr:nvSpPr>
            <xdr:cNvPr id="2051" name="Picture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523875</xdr:colOff>
          <xdr:row>6</xdr:row>
          <xdr:rowOff>76200</xdr:rowOff>
        </xdr:from>
        <xdr:to>
          <xdr:col>6</xdr:col>
          <xdr:colOff>123825</xdr:colOff>
          <xdr:row>9</xdr:row>
          <xdr:rowOff>104775</xdr:rowOff>
        </xdr:to>
        <xdr:sp macro="" textlink="">
          <xdr:nvSpPr>
            <xdr:cNvPr id="3073" name="Picture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9</xdr:col>
      <xdr:colOff>247650</xdr:colOff>
      <xdr:row>2</xdr:row>
      <xdr:rowOff>161925</xdr:rowOff>
    </xdr:from>
    <xdr:to>
      <xdr:col>14</xdr:col>
      <xdr:colOff>314325</xdr:colOff>
      <xdr:row>18</xdr:row>
      <xdr:rowOff>66675</xdr:rowOff>
    </xdr:to>
    <xdr:graphicFrame macro="">
      <xdr:nvGraphicFramePr>
        <xdr:cNvPr id="307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152400</xdr:colOff>
          <xdr:row>6</xdr:row>
          <xdr:rowOff>133350</xdr:rowOff>
        </xdr:from>
        <xdr:to>
          <xdr:col>13</xdr:col>
          <xdr:colOff>333375</xdr:colOff>
          <xdr:row>9</xdr:row>
          <xdr:rowOff>142875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209550</xdr:colOff>
          <xdr:row>11</xdr:row>
          <xdr:rowOff>152400</xdr:rowOff>
        </xdr:from>
        <xdr:to>
          <xdr:col>15</xdr:col>
          <xdr:colOff>190500</xdr:colOff>
          <xdr:row>15</xdr:row>
          <xdr:rowOff>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304800</xdr:colOff>
          <xdr:row>18</xdr:row>
          <xdr:rowOff>9525</xdr:rowOff>
        </xdr:from>
        <xdr:to>
          <xdr:col>14</xdr:col>
          <xdr:colOff>47625</xdr:colOff>
          <xdr:row>20</xdr:row>
          <xdr:rowOff>76200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19050</xdr:rowOff>
    </xdr:from>
    <xdr:to>
      <xdr:col>1</xdr:col>
      <xdr:colOff>161925</xdr:colOff>
      <xdr:row>7</xdr:row>
      <xdr:rowOff>0</xdr:rowOff>
    </xdr:to>
    <xdr:pic>
      <xdr:nvPicPr>
        <xdr:cNvPr id="2" name="Picture 13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90600"/>
          <a:ext cx="762000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4.emf"/><Relationship Id="rId4" Type="http://schemas.openxmlformats.org/officeDocument/2006/relationships/oleObject" Target="../embeddings/oleObject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5.emf"/><Relationship Id="rId4" Type="http://schemas.openxmlformats.org/officeDocument/2006/relationships/oleObject" Target="../embeddings/oleObject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8.bin"/><Relationship Id="rId3" Type="http://schemas.openxmlformats.org/officeDocument/2006/relationships/vmlDrawing" Target="../drawings/vmlDrawing4.vml"/><Relationship Id="rId7" Type="http://schemas.openxmlformats.org/officeDocument/2006/relationships/image" Target="../media/image7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7.bin"/><Relationship Id="rId5" Type="http://schemas.openxmlformats.org/officeDocument/2006/relationships/image" Target="../media/image6.emf"/><Relationship Id="rId4" Type="http://schemas.openxmlformats.org/officeDocument/2006/relationships/oleObject" Target="../embeddings/oleObject6.bin"/><Relationship Id="rId9" Type="http://schemas.openxmlformats.org/officeDocument/2006/relationships/image" Target="../media/image8.emf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http://dx.doi.org/10.7557/8.3514" TargetMode="External"/><Relationship Id="rId1" Type="http://schemas.openxmlformats.org/officeDocument/2006/relationships/hyperlink" Target="http://creativecommons.org/licenses/by/4.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abSelected="1" zoomScale="150" zoomScaleNormal="150" workbookViewId="0"/>
  </sheetViews>
  <sheetFormatPr defaultRowHeight="12.75" x14ac:dyDescent="0.2"/>
  <cols>
    <col min="1" max="1" width="5.85546875" style="45" customWidth="1"/>
    <col min="2" max="16384" width="9.140625" style="45"/>
  </cols>
  <sheetData>
    <row r="1" spans="1:15" ht="26.25" x14ac:dyDescent="0.4">
      <c r="A1" s="51" t="s">
        <v>156</v>
      </c>
      <c r="B1" s="52"/>
      <c r="C1" s="52"/>
      <c r="D1" s="52"/>
      <c r="E1" s="52"/>
      <c r="F1" s="52"/>
      <c r="G1" s="52" t="s">
        <v>157</v>
      </c>
      <c r="H1" s="52"/>
      <c r="J1" s="44"/>
      <c r="K1" s="44"/>
      <c r="L1" s="44"/>
      <c r="M1" s="44"/>
      <c r="N1" s="44"/>
      <c r="O1" s="44"/>
    </row>
    <row r="2" spans="1:15" ht="15" x14ac:dyDescent="0.25">
      <c r="A2" s="52"/>
      <c r="B2" s="52"/>
      <c r="C2" s="52"/>
      <c r="D2" s="52"/>
      <c r="E2" s="52"/>
      <c r="F2" s="52"/>
      <c r="G2" s="52"/>
      <c r="H2" s="52"/>
      <c r="I2" s="44"/>
      <c r="J2" s="44"/>
      <c r="K2" s="44"/>
      <c r="L2" s="44"/>
      <c r="M2" s="44"/>
      <c r="N2" s="44"/>
      <c r="O2" s="44"/>
    </row>
    <row r="3" spans="1:15" x14ac:dyDescent="0.2">
      <c r="A3" s="46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1:15" ht="15" x14ac:dyDescent="0.25">
      <c r="A4" s="47"/>
      <c r="B4" s="53" t="s">
        <v>158</v>
      </c>
      <c r="C4" s="53"/>
      <c r="D4" s="53"/>
      <c r="E4" s="53"/>
      <c r="F4" s="53"/>
      <c r="G4" s="53"/>
      <c r="H4" s="53"/>
      <c r="I4" s="46"/>
      <c r="J4" s="44"/>
      <c r="K4" s="44"/>
      <c r="L4" s="44"/>
      <c r="M4" s="44"/>
      <c r="N4" s="44"/>
      <c r="O4" s="44"/>
    </row>
    <row r="5" spans="1:15" x14ac:dyDescent="0.2">
      <c r="A5" s="46"/>
      <c r="B5" s="48" t="s">
        <v>159</v>
      </c>
      <c r="C5" s="46"/>
      <c r="D5" s="46"/>
      <c r="E5" s="46"/>
      <c r="F5" s="46"/>
      <c r="G5" s="46"/>
      <c r="H5" s="46"/>
      <c r="I5" s="46"/>
      <c r="J5" s="44"/>
      <c r="K5" s="44"/>
      <c r="L5" s="44"/>
      <c r="M5" s="44"/>
      <c r="N5" s="44"/>
      <c r="O5" s="44"/>
    </row>
    <row r="6" spans="1:15" x14ac:dyDescent="0.2">
      <c r="A6" s="46"/>
      <c r="B6" s="47" t="s">
        <v>160</v>
      </c>
      <c r="C6" s="46"/>
      <c r="D6" s="46"/>
      <c r="E6" s="46"/>
      <c r="F6" s="46"/>
      <c r="G6" s="46"/>
      <c r="H6" s="46"/>
      <c r="I6" s="46"/>
      <c r="J6" s="44"/>
      <c r="K6" s="44"/>
      <c r="L6" s="44"/>
      <c r="M6" s="44"/>
      <c r="N6" s="44"/>
      <c r="O6" s="44"/>
    </row>
    <row r="7" spans="1:15" x14ac:dyDescent="0.2">
      <c r="A7" s="46"/>
      <c r="B7" s="47" t="s">
        <v>161</v>
      </c>
      <c r="C7" s="46"/>
      <c r="D7" s="46"/>
      <c r="E7" s="46"/>
      <c r="F7" s="46"/>
      <c r="G7" s="46"/>
      <c r="H7" s="46"/>
      <c r="I7" s="46"/>
      <c r="J7" s="44"/>
      <c r="K7" s="44"/>
      <c r="L7" s="44"/>
      <c r="M7" s="44"/>
      <c r="N7" s="44"/>
      <c r="O7" s="44"/>
    </row>
    <row r="8" spans="1:15" x14ac:dyDescent="0.2">
      <c r="A8" s="46"/>
      <c r="B8" s="47" t="s">
        <v>162</v>
      </c>
      <c r="C8" s="46"/>
      <c r="D8" s="46"/>
      <c r="E8" s="46"/>
      <c r="F8" s="46"/>
      <c r="G8" s="46"/>
      <c r="H8" s="46"/>
      <c r="I8" s="46"/>
      <c r="J8" s="44"/>
      <c r="K8" s="44"/>
      <c r="L8" s="44"/>
      <c r="M8" s="44"/>
      <c r="N8" s="44"/>
      <c r="O8" s="44"/>
    </row>
    <row r="9" spans="1:15" x14ac:dyDescent="0.2">
      <c r="A9" s="46"/>
      <c r="B9" s="47" t="s">
        <v>163</v>
      </c>
      <c r="C9" s="46"/>
      <c r="D9" s="46"/>
      <c r="E9" s="46"/>
      <c r="F9" s="46"/>
      <c r="G9" s="46"/>
      <c r="H9" s="46"/>
      <c r="I9" s="46"/>
      <c r="J9" s="44"/>
      <c r="K9" s="44"/>
      <c r="L9" s="44"/>
      <c r="M9" s="44"/>
      <c r="N9" s="44"/>
      <c r="O9" s="44"/>
    </row>
    <row r="10" spans="1:15" x14ac:dyDescent="0.2">
      <c r="A10" s="46"/>
      <c r="B10" s="46"/>
      <c r="C10" s="46"/>
      <c r="D10" s="46"/>
      <c r="E10" s="46"/>
      <c r="F10" s="46"/>
      <c r="G10" s="46"/>
      <c r="H10" s="46"/>
      <c r="I10" s="46"/>
      <c r="J10" s="44"/>
      <c r="K10" s="44"/>
      <c r="L10" s="44"/>
      <c r="M10" s="44"/>
      <c r="N10" s="44"/>
      <c r="O10" s="44"/>
    </row>
    <row r="11" spans="1:15" ht="15" x14ac:dyDescent="0.25">
      <c r="A11" s="46"/>
      <c r="B11" s="53" t="s">
        <v>164</v>
      </c>
      <c r="C11" s="53"/>
      <c r="D11" s="53"/>
      <c r="E11" s="53"/>
      <c r="F11" s="53"/>
      <c r="G11" s="53"/>
      <c r="H11" s="53"/>
      <c r="I11" s="46"/>
      <c r="J11" s="44"/>
      <c r="K11" s="44"/>
      <c r="L11" s="44"/>
      <c r="M11" s="44"/>
      <c r="N11" s="44"/>
      <c r="O11" s="44"/>
    </row>
    <row r="12" spans="1:15" x14ac:dyDescent="0.2">
      <c r="A12" s="46"/>
      <c r="B12" s="48" t="s">
        <v>165</v>
      </c>
      <c r="C12" s="46"/>
      <c r="D12" s="46"/>
      <c r="E12" s="46"/>
      <c r="F12" s="46"/>
      <c r="G12" s="46"/>
      <c r="H12" s="46"/>
      <c r="I12" s="46"/>
      <c r="J12" s="44"/>
      <c r="K12" s="44"/>
      <c r="L12" s="44"/>
      <c r="M12" s="44"/>
      <c r="N12" s="44"/>
      <c r="O12" s="44"/>
    </row>
    <row r="13" spans="1:15" x14ac:dyDescent="0.2">
      <c r="A13" s="46"/>
      <c r="B13" s="48" t="s">
        <v>168</v>
      </c>
      <c r="C13" s="46"/>
      <c r="D13" s="46"/>
      <c r="E13" s="46"/>
      <c r="F13" s="46"/>
      <c r="G13" s="46"/>
      <c r="H13" s="46"/>
      <c r="I13" s="46"/>
      <c r="J13" s="44"/>
      <c r="K13" s="44"/>
      <c r="L13" s="44"/>
      <c r="M13" s="44"/>
      <c r="N13" s="44"/>
      <c r="O13" s="44"/>
    </row>
    <row r="14" spans="1:15" x14ac:dyDescent="0.2">
      <c r="A14" s="46"/>
      <c r="B14" s="49"/>
      <c r="C14" s="46"/>
      <c r="D14" s="46"/>
      <c r="E14" s="46"/>
      <c r="F14" s="46"/>
      <c r="G14" s="46"/>
      <c r="H14" s="46"/>
      <c r="I14" s="46"/>
      <c r="J14" s="44"/>
      <c r="K14" s="44"/>
      <c r="L14" s="44"/>
      <c r="M14" s="44"/>
      <c r="N14" s="44"/>
      <c r="O14" s="44"/>
    </row>
    <row r="15" spans="1:15" ht="15" x14ac:dyDescent="0.25">
      <c r="A15" s="46"/>
      <c r="B15" s="53" t="s">
        <v>166</v>
      </c>
      <c r="C15" s="53"/>
      <c r="D15" s="53"/>
      <c r="E15" s="53"/>
      <c r="F15" s="53"/>
      <c r="G15" s="53"/>
      <c r="H15" s="53"/>
      <c r="I15" s="46"/>
      <c r="J15" s="44"/>
      <c r="K15" s="44"/>
      <c r="L15" s="44"/>
      <c r="M15" s="44"/>
      <c r="N15" s="44"/>
      <c r="O15" s="44"/>
    </row>
    <row r="16" spans="1:15" x14ac:dyDescent="0.2">
      <c r="A16" s="46"/>
      <c r="B16" s="50" t="s">
        <v>167</v>
      </c>
      <c r="C16" s="46"/>
      <c r="D16" s="46"/>
      <c r="E16" s="46"/>
      <c r="F16" s="46"/>
      <c r="G16" s="46"/>
      <c r="H16" s="46"/>
      <c r="I16" s="46"/>
      <c r="J16" s="44"/>
      <c r="K16" s="44"/>
      <c r="L16" s="44"/>
      <c r="M16" s="44"/>
      <c r="N16" s="44"/>
      <c r="O16" s="44"/>
    </row>
    <row r="17" spans="1:15" x14ac:dyDescent="0.2">
      <c r="A17" s="46"/>
      <c r="B17" s="46"/>
      <c r="C17" s="46"/>
      <c r="D17" s="46"/>
      <c r="E17" s="46"/>
      <c r="F17" s="46"/>
      <c r="G17" s="46"/>
      <c r="H17" s="46"/>
      <c r="I17" s="46"/>
      <c r="J17" s="44"/>
      <c r="K17" s="44"/>
      <c r="L17" s="44"/>
      <c r="M17" s="44"/>
      <c r="N17" s="44"/>
      <c r="O17" s="44"/>
    </row>
    <row r="18" spans="1:15" x14ac:dyDescent="0.2">
      <c r="A18" s="46"/>
      <c r="B18" s="46"/>
      <c r="C18" s="46"/>
      <c r="D18" s="46"/>
      <c r="E18" s="46"/>
      <c r="F18" s="46"/>
      <c r="G18" s="46"/>
      <c r="H18" s="46"/>
      <c r="I18" s="46"/>
      <c r="J18" s="44"/>
      <c r="K18" s="44"/>
      <c r="L18" s="44"/>
      <c r="M18" s="44"/>
      <c r="N18" s="44"/>
      <c r="O18" s="44"/>
    </row>
    <row r="19" spans="1:15" x14ac:dyDescent="0.2">
      <c r="A19" s="46"/>
      <c r="B19" s="46"/>
      <c r="C19" s="46"/>
      <c r="D19" s="46"/>
      <c r="E19" s="46"/>
      <c r="F19" s="46"/>
      <c r="G19" s="46"/>
      <c r="H19" s="46"/>
      <c r="I19" s="46"/>
      <c r="J19" s="44"/>
      <c r="K19" s="44"/>
      <c r="L19" s="44"/>
      <c r="M19" s="44"/>
      <c r="N19" s="44"/>
      <c r="O19" s="44"/>
    </row>
    <row r="20" spans="1:15" x14ac:dyDescent="0.2">
      <c r="A20" s="46"/>
      <c r="B20" s="46"/>
      <c r="C20" s="46"/>
      <c r="D20" s="46"/>
      <c r="E20" s="46"/>
      <c r="F20" s="46"/>
      <c r="G20" s="46"/>
      <c r="H20" s="46"/>
      <c r="I20" s="46"/>
      <c r="J20" s="44"/>
      <c r="K20" s="44"/>
      <c r="L20" s="44"/>
      <c r="M20" s="44"/>
      <c r="N20" s="44"/>
      <c r="O20" s="44"/>
    </row>
    <row r="21" spans="1:15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4"/>
      <c r="K21" s="44"/>
      <c r="L21" s="44"/>
      <c r="M21" s="44"/>
      <c r="N21" s="44"/>
      <c r="O21" s="44"/>
    </row>
    <row r="22" spans="1:15" x14ac:dyDescent="0.2">
      <c r="A22" s="46"/>
      <c r="B22" s="46"/>
      <c r="C22" s="46"/>
      <c r="D22" s="46"/>
      <c r="E22" s="46"/>
      <c r="F22" s="46"/>
      <c r="G22" s="46"/>
      <c r="H22" s="46"/>
      <c r="I22" s="46"/>
      <c r="J22" s="44"/>
      <c r="K22" s="44"/>
      <c r="L22" s="44"/>
      <c r="M22" s="44"/>
      <c r="N22" s="44"/>
      <c r="O22" s="44"/>
    </row>
    <row r="23" spans="1:15" x14ac:dyDescent="0.2">
      <c r="A23" s="46"/>
      <c r="B23" s="46"/>
      <c r="C23" s="46"/>
      <c r="D23" s="46"/>
      <c r="E23" s="46"/>
      <c r="F23" s="46"/>
      <c r="G23" s="46"/>
      <c r="H23" s="46"/>
      <c r="I23" s="46"/>
      <c r="J23" s="44"/>
      <c r="K23" s="44"/>
      <c r="L23" s="44"/>
      <c r="M23" s="44"/>
      <c r="N23" s="44"/>
      <c r="O23" s="44"/>
    </row>
    <row r="24" spans="1:15" x14ac:dyDescent="0.2">
      <c r="A24" s="46"/>
      <c r="B24" s="46"/>
      <c r="C24" s="46"/>
      <c r="D24" s="46"/>
      <c r="E24" s="46"/>
      <c r="F24" s="46"/>
      <c r="G24" s="46"/>
      <c r="H24" s="46"/>
      <c r="I24" s="46"/>
      <c r="J24" s="44"/>
      <c r="K24" s="44"/>
      <c r="L24" s="44"/>
      <c r="M24" s="44"/>
      <c r="N24" s="44"/>
      <c r="O24" s="44"/>
    </row>
    <row r="25" spans="1:15" x14ac:dyDescent="0.2">
      <c r="A25" s="46"/>
      <c r="B25" s="46"/>
      <c r="C25" s="46"/>
      <c r="D25" s="46"/>
      <c r="E25" s="46"/>
      <c r="F25" s="46"/>
      <c r="G25" s="46"/>
      <c r="H25" s="46"/>
      <c r="I25" s="46"/>
      <c r="J25" s="44"/>
      <c r="K25" s="44"/>
      <c r="L25" s="44"/>
      <c r="M25" s="44"/>
      <c r="N25" s="44"/>
      <c r="O25" s="44"/>
    </row>
    <row r="26" spans="1:15" x14ac:dyDescent="0.2">
      <c r="A26" s="46"/>
      <c r="B26" s="46"/>
      <c r="C26" s="46"/>
      <c r="D26" s="46"/>
      <c r="E26" s="46"/>
      <c r="F26" s="46"/>
      <c r="G26" s="46"/>
      <c r="H26" s="46"/>
      <c r="I26" s="46"/>
      <c r="J26" s="44"/>
      <c r="K26" s="44"/>
      <c r="L26" s="44"/>
      <c r="M26" s="44"/>
      <c r="N26" s="44"/>
      <c r="O26" s="44"/>
    </row>
    <row r="27" spans="1:15" x14ac:dyDescent="0.2">
      <c r="A27" s="46"/>
      <c r="B27" s="46"/>
      <c r="C27" s="46"/>
      <c r="D27" s="46"/>
      <c r="E27" s="46"/>
      <c r="F27" s="46"/>
      <c r="G27" s="46"/>
      <c r="H27" s="46"/>
      <c r="I27" s="46"/>
      <c r="J27" s="44"/>
      <c r="K27" s="44"/>
      <c r="L27" s="44"/>
      <c r="M27" s="44"/>
      <c r="N27" s="44"/>
      <c r="O27" s="44"/>
    </row>
    <row r="28" spans="1:15" x14ac:dyDescent="0.2">
      <c r="A28" s="46"/>
      <c r="B28" s="46"/>
      <c r="C28" s="46"/>
      <c r="D28" s="46"/>
      <c r="E28" s="46"/>
      <c r="F28" s="46"/>
      <c r="G28" s="46"/>
      <c r="H28" s="46"/>
      <c r="I28" s="46"/>
      <c r="J28" s="44"/>
      <c r="K28" s="44"/>
      <c r="L28" s="44"/>
      <c r="M28" s="44"/>
      <c r="N28" s="44"/>
      <c r="O28" s="44"/>
    </row>
    <row r="29" spans="1:15" x14ac:dyDescent="0.2">
      <c r="A29" s="46"/>
      <c r="B29" s="46"/>
      <c r="C29" s="46"/>
      <c r="D29" s="46"/>
      <c r="E29" s="46"/>
      <c r="F29" s="46"/>
      <c r="G29" s="46"/>
      <c r="H29" s="46"/>
      <c r="I29" s="46"/>
      <c r="J29" s="44"/>
      <c r="K29" s="44"/>
      <c r="L29" s="44"/>
      <c r="M29" s="44"/>
      <c r="N29" s="44"/>
      <c r="O29" s="44"/>
    </row>
    <row r="30" spans="1:15" x14ac:dyDescent="0.2">
      <c r="A30" s="46"/>
      <c r="B30" s="46"/>
      <c r="C30" s="46"/>
      <c r="D30" s="46"/>
      <c r="E30" s="46"/>
      <c r="F30" s="46"/>
      <c r="G30" s="46"/>
      <c r="H30" s="46"/>
      <c r="I30" s="46"/>
      <c r="J30" s="44"/>
      <c r="K30" s="44"/>
      <c r="L30" s="44"/>
      <c r="M30" s="44"/>
      <c r="N30" s="44"/>
      <c r="O30" s="44"/>
    </row>
    <row r="31" spans="1:15" x14ac:dyDescent="0.2">
      <c r="A31" s="46"/>
      <c r="B31" s="46"/>
      <c r="C31" s="46"/>
      <c r="D31" s="46"/>
      <c r="E31" s="46"/>
      <c r="F31" s="46"/>
      <c r="G31" s="46"/>
      <c r="H31" s="46"/>
      <c r="I31" s="46"/>
      <c r="J31" s="44"/>
      <c r="K31" s="44"/>
      <c r="L31" s="44"/>
      <c r="M31" s="44"/>
      <c r="N31" s="44"/>
      <c r="O31" s="44"/>
    </row>
    <row r="32" spans="1:15" x14ac:dyDescent="0.2">
      <c r="A32" s="46"/>
      <c r="B32" s="46"/>
      <c r="C32" s="46"/>
      <c r="D32" s="46"/>
      <c r="E32" s="46"/>
      <c r="F32" s="46"/>
      <c r="G32" s="46"/>
      <c r="H32" s="46"/>
      <c r="I32" s="46"/>
      <c r="J32" s="44"/>
      <c r="K32" s="44"/>
      <c r="L32" s="44"/>
      <c r="M32" s="44"/>
      <c r="N32" s="44"/>
      <c r="O32" s="44"/>
    </row>
    <row r="33" spans="1:15" x14ac:dyDescent="0.2">
      <c r="A33" s="46"/>
      <c r="B33" s="46"/>
      <c r="C33" s="46"/>
      <c r="D33" s="46"/>
      <c r="E33" s="46"/>
      <c r="F33" s="46"/>
      <c r="G33" s="46"/>
      <c r="H33" s="46"/>
      <c r="I33" s="46"/>
      <c r="J33" s="44"/>
      <c r="K33" s="44"/>
      <c r="L33" s="44"/>
      <c r="M33" s="44"/>
      <c r="N33" s="44"/>
      <c r="O33" s="44"/>
    </row>
    <row r="34" spans="1:15" x14ac:dyDescent="0.2">
      <c r="A34" s="46"/>
      <c r="B34" s="46"/>
      <c r="C34" s="46"/>
      <c r="D34" s="46"/>
      <c r="E34" s="46"/>
      <c r="F34" s="46"/>
      <c r="G34" s="46"/>
      <c r="H34" s="46"/>
      <c r="I34" s="46"/>
      <c r="J34" s="44"/>
      <c r="K34" s="44"/>
      <c r="L34" s="44"/>
      <c r="M34" s="44"/>
      <c r="N34" s="44"/>
      <c r="O34" s="44"/>
    </row>
    <row r="35" spans="1:15" x14ac:dyDescent="0.2">
      <c r="A35" s="46"/>
      <c r="B35" s="46"/>
      <c r="C35" s="46"/>
      <c r="D35" s="46"/>
      <c r="E35" s="46"/>
      <c r="F35" s="46"/>
      <c r="G35" s="46"/>
      <c r="H35" s="46"/>
      <c r="I35" s="46"/>
      <c r="J35" s="44"/>
      <c r="K35" s="44"/>
      <c r="L35" s="44"/>
      <c r="M35" s="44"/>
      <c r="N35" s="44"/>
      <c r="O35" s="44"/>
    </row>
    <row r="36" spans="1:15" x14ac:dyDescent="0.2">
      <c r="A36" s="46"/>
      <c r="B36" s="46"/>
      <c r="C36" s="46"/>
      <c r="D36" s="46"/>
      <c r="E36" s="46"/>
      <c r="F36" s="46"/>
      <c r="G36" s="46"/>
      <c r="H36" s="46"/>
      <c r="I36" s="46"/>
      <c r="J36" s="44"/>
      <c r="K36" s="44"/>
      <c r="L36" s="44"/>
      <c r="M36" s="44"/>
      <c r="N36" s="44"/>
      <c r="O36" s="44"/>
    </row>
    <row r="37" spans="1:15" x14ac:dyDescent="0.2">
      <c r="J37" s="44"/>
      <c r="K37" s="44"/>
      <c r="L37" s="44"/>
      <c r="M37" s="44"/>
      <c r="N37" s="44"/>
      <c r="O37" s="44"/>
    </row>
  </sheetData>
  <phoneticPr fontId="3" type="noConversion"/>
  <pageMargins left="0.75" right="0.75" top="1" bottom="1" header="0.5" footer="0.5"/>
  <pageSetup paperSize="9" orientation="portrait" horizontalDpi="4294967293" verticalDpi="0" r:id="rId1"/>
  <headerFooter alignWithMargins="0">
    <oddHeader>&amp;A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64"/>
  <sheetViews>
    <sheetView zoomScale="130" zoomScaleNormal="130" workbookViewId="0">
      <selection activeCell="M2" sqref="M2"/>
    </sheetView>
  </sheetViews>
  <sheetFormatPr defaultRowHeight="12.75" x14ac:dyDescent="0.2"/>
  <cols>
    <col min="1" max="1" width="9.85546875" style="62" customWidth="1"/>
    <col min="2" max="2" width="9.140625" style="62"/>
    <col min="3" max="3" width="10.7109375" style="62" customWidth="1"/>
    <col min="4" max="4" width="11.140625" style="62" customWidth="1"/>
    <col min="5" max="16384" width="9.140625" style="62"/>
  </cols>
  <sheetData>
    <row r="1" spans="1:8" ht="26.25" x14ac:dyDescent="0.4">
      <c r="A1" s="56" t="s">
        <v>0</v>
      </c>
      <c r="B1" s="57"/>
      <c r="C1" s="57"/>
      <c r="D1" s="57"/>
      <c r="E1" s="57" t="s">
        <v>137</v>
      </c>
      <c r="F1" s="57"/>
      <c r="G1" s="57"/>
      <c r="H1" s="57"/>
    </row>
    <row r="2" spans="1:8" ht="21" x14ac:dyDescent="0.35">
      <c r="A2" s="63"/>
    </row>
    <row r="3" spans="1:8" x14ac:dyDescent="0.2">
      <c r="A3" s="64" t="s">
        <v>1</v>
      </c>
    </row>
    <row r="4" spans="1:8" x14ac:dyDescent="0.2">
      <c r="A4" s="64" t="s">
        <v>2</v>
      </c>
    </row>
    <row r="5" spans="1:8" x14ac:dyDescent="0.2">
      <c r="A5" s="65" t="s">
        <v>3</v>
      </c>
    </row>
    <row r="6" spans="1:8" x14ac:dyDescent="0.2">
      <c r="A6" s="64"/>
    </row>
    <row r="7" spans="1:8" ht="15" x14ac:dyDescent="0.25">
      <c r="A7" s="65"/>
      <c r="B7" s="65"/>
      <c r="C7" s="58" t="s">
        <v>169</v>
      </c>
      <c r="D7" s="59"/>
      <c r="E7" s="59"/>
      <c r="F7" s="59"/>
      <c r="G7" s="59"/>
      <c r="H7" s="59"/>
    </row>
    <row r="8" spans="1:8" x14ac:dyDescent="0.2">
      <c r="A8" s="64"/>
    </row>
    <row r="9" spans="1:8" x14ac:dyDescent="0.2">
      <c r="A9" s="64" t="s">
        <v>4</v>
      </c>
    </row>
    <row r="10" spans="1:8" x14ac:dyDescent="0.2">
      <c r="A10" s="65" t="s">
        <v>5</v>
      </c>
    </row>
    <row r="11" spans="1:8" x14ac:dyDescent="0.2">
      <c r="A11" s="65"/>
    </row>
    <row r="12" spans="1:8" ht="15" x14ac:dyDescent="0.25">
      <c r="A12" s="65"/>
      <c r="B12" s="62" t="s">
        <v>6</v>
      </c>
      <c r="C12" s="60">
        <v>20</v>
      </c>
      <c r="D12" s="65" t="s">
        <v>7</v>
      </c>
      <c r="E12" s="66" t="s">
        <v>8</v>
      </c>
      <c r="F12" s="60">
        <v>20</v>
      </c>
      <c r="G12" s="62" t="s">
        <v>7</v>
      </c>
      <c r="H12" s="65"/>
    </row>
    <row r="13" spans="1:8" s="66" customFormat="1" x14ac:dyDescent="0.2">
      <c r="A13" s="65"/>
      <c r="B13" s="65"/>
      <c r="C13" s="65"/>
      <c r="D13" s="65"/>
      <c r="H13" s="65"/>
    </row>
    <row r="14" spans="1:8" ht="25.5" x14ac:dyDescent="0.2">
      <c r="A14" s="65"/>
      <c r="B14" s="67" t="s">
        <v>9</v>
      </c>
      <c r="C14" s="68" t="s">
        <v>10</v>
      </c>
      <c r="D14" s="68" t="s">
        <v>11</v>
      </c>
      <c r="E14" s="69" t="s">
        <v>12</v>
      </c>
      <c r="F14" s="65"/>
      <c r="G14" s="65"/>
      <c r="H14" s="65"/>
    </row>
    <row r="15" spans="1:8" ht="15" x14ac:dyDescent="0.25">
      <c r="A15" s="65"/>
      <c r="B15" s="70">
        <v>1</v>
      </c>
      <c r="C15" s="61">
        <v>1000</v>
      </c>
      <c r="D15" s="71">
        <f t="shared" ref="D15:D27" si="0">M%*C15</f>
        <v>200</v>
      </c>
      <c r="E15" s="72"/>
      <c r="F15" s="65"/>
      <c r="G15" s="65"/>
      <c r="H15" s="65"/>
    </row>
    <row r="16" spans="1:8" x14ac:dyDescent="0.2">
      <c r="A16" s="65"/>
      <c r="B16" s="70">
        <v>2</v>
      </c>
      <c r="C16" s="71">
        <f t="shared" ref="C16:C27" si="1">C15-(D15+E15)</f>
        <v>800</v>
      </c>
      <c r="D16" s="71">
        <f t="shared" si="0"/>
        <v>160</v>
      </c>
      <c r="E16" s="72"/>
      <c r="F16" s="65"/>
      <c r="G16" s="65"/>
      <c r="H16" s="65"/>
    </row>
    <row r="17" spans="1:8" x14ac:dyDescent="0.2">
      <c r="A17" s="65"/>
      <c r="B17" s="70">
        <v>3</v>
      </c>
      <c r="C17" s="71">
        <f t="shared" si="1"/>
        <v>640</v>
      </c>
      <c r="D17" s="71">
        <f t="shared" si="0"/>
        <v>128</v>
      </c>
      <c r="E17" s="72"/>
      <c r="F17" s="65"/>
      <c r="G17" s="65"/>
      <c r="H17" s="65"/>
    </row>
    <row r="18" spans="1:8" x14ac:dyDescent="0.2">
      <c r="A18" s="65"/>
      <c r="B18" s="70">
        <v>4</v>
      </c>
      <c r="C18" s="71">
        <f t="shared" si="1"/>
        <v>512</v>
      </c>
      <c r="D18" s="71">
        <f t="shared" si="0"/>
        <v>102.4</v>
      </c>
      <c r="E18" s="73">
        <f t="shared" ref="E18:E27" si="2">F%*C18</f>
        <v>102.4</v>
      </c>
      <c r="F18" s="65"/>
      <c r="G18" s="65"/>
      <c r="H18" s="65"/>
    </row>
    <row r="19" spans="1:8" x14ac:dyDescent="0.2">
      <c r="A19" s="65"/>
      <c r="B19" s="70">
        <v>5</v>
      </c>
      <c r="C19" s="71">
        <f t="shared" si="1"/>
        <v>307.2</v>
      </c>
      <c r="D19" s="71">
        <f t="shared" si="0"/>
        <v>61.44</v>
      </c>
      <c r="E19" s="73">
        <f t="shared" si="2"/>
        <v>61.44</v>
      </c>
      <c r="F19" s="65"/>
      <c r="G19" s="65"/>
      <c r="H19" s="65"/>
    </row>
    <row r="20" spans="1:8" x14ac:dyDescent="0.2">
      <c r="A20" s="65"/>
      <c r="B20" s="70">
        <v>6</v>
      </c>
      <c r="C20" s="71">
        <f t="shared" si="1"/>
        <v>184.32</v>
      </c>
      <c r="D20" s="71">
        <f t="shared" si="0"/>
        <v>36.863999999999997</v>
      </c>
      <c r="E20" s="73">
        <f t="shared" si="2"/>
        <v>36.863999999999997</v>
      </c>
      <c r="F20" s="65"/>
      <c r="G20" s="65"/>
      <c r="H20" s="65"/>
    </row>
    <row r="21" spans="1:8" x14ac:dyDescent="0.2">
      <c r="A21" s="65"/>
      <c r="B21" s="70">
        <v>7</v>
      </c>
      <c r="C21" s="71">
        <f t="shared" si="1"/>
        <v>110.592</v>
      </c>
      <c r="D21" s="71">
        <f t="shared" si="0"/>
        <v>22.118400000000001</v>
      </c>
      <c r="E21" s="73">
        <f t="shared" si="2"/>
        <v>22.118400000000001</v>
      </c>
      <c r="F21" s="65"/>
      <c r="G21" s="65"/>
      <c r="H21" s="65"/>
    </row>
    <row r="22" spans="1:8" x14ac:dyDescent="0.2">
      <c r="A22" s="65"/>
      <c r="B22" s="70">
        <v>8</v>
      </c>
      <c r="C22" s="71">
        <f t="shared" si="1"/>
        <v>66.355199999999996</v>
      </c>
      <c r="D22" s="71">
        <f t="shared" si="0"/>
        <v>13.271039999999999</v>
      </c>
      <c r="E22" s="73">
        <f t="shared" si="2"/>
        <v>13.271039999999999</v>
      </c>
      <c r="F22" s="65"/>
      <c r="G22" s="65"/>
      <c r="H22" s="65"/>
    </row>
    <row r="23" spans="1:8" x14ac:dyDescent="0.2">
      <c r="A23" s="65"/>
      <c r="B23" s="70">
        <v>9</v>
      </c>
      <c r="C23" s="71">
        <f t="shared" si="1"/>
        <v>39.813119999999998</v>
      </c>
      <c r="D23" s="71">
        <f t="shared" si="0"/>
        <v>7.9626239999999999</v>
      </c>
      <c r="E23" s="73">
        <f t="shared" si="2"/>
        <v>7.9626239999999999</v>
      </c>
      <c r="F23" s="65"/>
      <c r="G23" s="65"/>
      <c r="H23" s="65"/>
    </row>
    <row r="24" spans="1:8" x14ac:dyDescent="0.2">
      <c r="A24" s="65"/>
      <c r="B24" s="70">
        <v>10</v>
      </c>
      <c r="C24" s="71">
        <f t="shared" si="1"/>
        <v>23.887871999999998</v>
      </c>
      <c r="D24" s="71">
        <f t="shared" si="0"/>
        <v>4.7775743999999998</v>
      </c>
      <c r="E24" s="73">
        <f t="shared" si="2"/>
        <v>4.7775743999999998</v>
      </c>
      <c r="F24" s="65"/>
      <c r="G24" s="65"/>
      <c r="H24" s="65"/>
    </row>
    <row r="25" spans="1:8" x14ac:dyDescent="0.2">
      <c r="A25" s="65"/>
      <c r="B25" s="70">
        <v>11</v>
      </c>
      <c r="C25" s="71">
        <f t="shared" si="1"/>
        <v>14.332723199999998</v>
      </c>
      <c r="D25" s="71">
        <f t="shared" si="0"/>
        <v>2.8665446399999999</v>
      </c>
      <c r="E25" s="73">
        <f t="shared" si="2"/>
        <v>2.8665446399999999</v>
      </c>
      <c r="F25" s="65"/>
      <c r="G25" s="74" t="s">
        <v>13</v>
      </c>
      <c r="H25" s="65"/>
    </row>
    <row r="26" spans="1:8" x14ac:dyDescent="0.2">
      <c r="A26" s="65"/>
      <c r="B26" s="70">
        <v>12</v>
      </c>
      <c r="C26" s="71">
        <f t="shared" si="1"/>
        <v>8.5996339199999987</v>
      </c>
      <c r="D26" s="71">
        <f t="shared" si="0"/>
        <v>1.7199267839999999</v>
      </c>
      <c r="E26" s="73">
        <f t="shared" si="2"/>
        <v>1.7199267839999999</v>
      </c>
      <c r="F26" s="65"/>
      <c r="G26" s="65"/>
      <c r="H26" s="65"/>
    </row>
    <row r="27" spans="1:8" x14ac:dyDescent="0.2">
      <c r="B27" s="75">
        <v>13</v>
      </c>
      <c r="C27" s="76">
        <f t="shared" si="1"/>
        <v>5.1597803519999985</v>
      </c>
      <c r="D27" s="76">
        <f t="shared" si="0"/>
        <v>1.0319560703999997</v>
      </c>
      <c r="E27" s="77">
        <f t="shared" si="2"/>
        <v>1.0319560703999997</v>
      </c>
      <c r="F27" s="65"/>
      <c r="G27" s="65"/>
      <c r="H27" s="65"/>
    </row>
    <row r="28" spans="1:8" x14ac:dyDescent="0.2">
      <c r="C28" s="62" t="s">
        <v>14</v>
      </c>
      <c r="H28" s="65"/>
    </row>
    <row r="29" spans="1:8" x14ac:dyDescent="0.2">
      <c r="A29" s="65"/>
    </row>
    <row r="30" spans="1:8" x14ac:dyDescent="0.2">
      <c r="A30" s="64"/>
      <c r="B30" s="78" t="s">
        <v>15</v>
      </c>
    </row>
    <row r="31" spans="1:8" x14ac:dyDescent="0.2">
      <c r="A31" s="64"/>
    </row>
    <row r="32" spans="1:8" x14ac:dyDescent="0.2">
      <c r="A32" s="65"/>
      <c r="B32" s="64" t="s">
        <v>16</v>
      </c>
      <c r="C32" s="65"/>
      <c r="G32" s="65"/>
    </row>
    <row r="33" spans="1:7" x14ac:dyDescent="0.2">
      <c r="A33" s="64"/>
      <c r="G33" s="65"/>
    </row>
    <row r="34" spans="1:7" x14ac:dyDescent="0.2">
      <c r="A34" s="65"/>
      <c r="B34" s="64" t="s">
        <v>17</v>
      </c>
      <c r="C34" s="65"/>
      <c r="G34" s="65"/>
    </row>
    <row r="35" spans="1:7" x14ac:dyDescent="0.2">
      <c r="G35" s="65"/>
    </row>
    <row r="36" spans="1:7" x14ac:dyDescent="0.2">
      <c r="A36" s="65"/>
      <c r="B36" s="79" t="s">
        <v>18</v>
      </c>
      <c r="C36" s="80" t="s">
        <v>19</v>
      </c>
      <c r="D36" s="80"/>
      <c r="E36" s="81" t="s">
        <v>20</v>
      </c>
      <c r="F36" s="82"/>
      <c r="G36" s="65"/>
    </row>
    <row r="37" spans="1:7" x14ac:dyDescent="0.2">
      <c r="A37" s="65"/>
      <c r="B37" s="75"/>
      <c r="C37" s="83"/>
      <c r="D37" s="83"/>
      <c r="E37" s="84" t="s">
        <v>21</v>
      </c>
      <c r="F37" s="85"/>
      <c r="G37" s="65"/>
    </row>
    <row r="38" spans="1:7" x14ac:dyDescent="0.2">
      <c r="A38" s="65"/>
      <c r="B38" s="86">
        <v>0</v>
      </c>
      <c r="C38" s="87">
        <f t="shared" ref="C38:C48" si="3">1-B38</f>
        <v>1</v>
      </c>
      <c r="D38" s="88"/>
      <c r="E38" s="89">
        <f t="shared" ref="E38:E47" si="4">-LN(C38)</f>
        <v>0</v>
      </c>
      <c r="F38" s="90"/>
      <c r="G38" s="65"/>
    </row>
    <row r="39" spans="1:7" x14ac:dyDescent="0.2">
      <c r="A39" s="65"/>
      <c r="B39" s="86">
        <v>0.1</v>
      </c>
      <c r="C39" s="87">
        <f t="shared" si="3"/>
        <v>0.9</v>
      </c>
      <c r="D39" s="88"/>
      <c r="E39" s="89">
        <f t="shared" si="4"/>
        <v>0.10536051565782628</v>
      </c>
      <c r="F39" s="90"/>
      <c r="G39" s="65"/>
    </row>
    <row r="40" spans="1:7" x14ac:dyDescent="0.2">
      <c r="A40" s="65"/>
      <c r="B40" s="86">
        <v>0.2</v>
      </c>
      <c r="C40" s="87">
        <f t="shared" si="3"/>
        <v>0.8</v>
      </c>
      <c r="D40" s="88"/>
      <c r="E40" s="89">
        <f t="shared" si="4"/>
        <v>0.22314355131420971</v>
      </c>
      <c r="F40" s="90"/>
      <c r="G40" s="65"/>
    </row>
    <row r="41" spans="1:7" x14ac:dyDescent="0.2">
      <c r="A41" s="65"/>
      <c r="B41" s="86">
        <v>0.3</v>
      </c>
      <c r="C41" s="87">
        <f t="shared" si="3"/>
        <v>0.7</v>
      </c>
      <c r="D41" s="88"/>
      <c r="E41" s="89">
        <f t="shared" si="4"/>
        <v>0.35667494393873245</v>
      </c>
      <c r="F41" s="90"/>
      <c r="G41" s="65"/>
    </row>
    <row r="42" spans="1:7" x14ac:dyDescent="0.2">
      <c r="A42" s="65"/>
      <c r="B42" s="86">
        <v>0.4</v>
      </c>
      <c r="C42" s="87">
        <f t="shared" si="3"/>
        <v>0.6</v>
      </c>
      <c r="D42" s="88"/>
      <c r="E42" s="89">
        <f t="shared" si="4"/>
        <v>0.51082562376599072</v>
      </c>
      <c r="F42" s="90"/>
      <c r="G42" s="65"/>
    </row>
    <row r="43" spans="1:7" x14ac:dyDescent="0.2">
      <c r="A43" s="65"/>
      <c r="B43" s="86">
        <v>0.5</v>
      </c>
      <c r="C43" s="87">
        <f t="shared" si="3"/>
        <v>0.5</v>
      </c>
      <c r="D43" s="88"/>
      <c r="E43" s="89">
        <f t="shared" si="4"/>
        <v>0.69314718055994529</v>
      </c>
      <c r="F43" s="90"/>
      <c r="G43" s="65"/>
    </row>
    <row r="44" spans="1:7" x14ac:dyDescent="0.2">
      <c r="A44" s="65"/>
      <c r="B44" s="86">
        <v>0.6</v>
      </c>
      <c r="C44" s="87">
        <f t="shared" si="3"/>
        <v>0.4</v>
      </c>
      <c r="D44" s="88"/>
      <c r="E44" s="89">
        <f t="shared" si="4"/>
        <v>0.916290731874155</v>
      </c>
      <c r="F44" s="90"/>
      <c r="G44" s="65"/>
    </row>
    <row r="45" spans="1:7" x14ac:dyDescent="0.2">
      <c r="A45" s="65"/>
      <c r="B45" s="86">
        <v>0.7</v>
      </c>
      <c r="C45" s="87">
        <f t="shared" si="3"/>
        <v>0.30000000000000004</v>
      </c>
      <c r="D45" s="88"/>
      <c r="E45" s="89">
        <f t="shared" si="4"/>
        <v>1.2039728043259359</v>
      </c>
      <c r="F45" s="90"/>
      <c r="G45" s="65"/>
    </row>
    <row r="46" spans="1:7" x14ac:dyDescent="0.2">
      <c r="A46" s="65"/>
      <c r="B46" s="86">
        <v>0.8</v>
      </c>
      <c r="C46" s="87">
        <f t="shared" si="3"/>
        <v>0.19999999999999996</v>
      </c>
      <c r="D46" s="88"/>
      <c r="E46" s="89">
        <f t="shared" si="4"/>
        <v>1.6094379124341005</v>
      </c>
      <c r="F46" s="90"/>
      <c r="G46" s="65"/>
    </row>
    <row r="47" spans="1:7" x14ac:dyDescent="0.2">
      <c r="A47" s="65"/>
      <c r="B47" s="86">
        <v>0.9</v>
      </c>
      <c r="C47" s="87">
        <f t="shared" si="3"/>
        <v>9.9999999999999978E-2</v>
      </c>
      <c r="D47" s="88"/>
      <c r="E47" s="89">
        <f t="shared" si="4"/>
        <v>2.3025850929940459</v>
      </c>
      <c r="F47" s="90"/>
      <c r="G47" s="65"/>
    </row>
    <row r="48" spans="1:7" x14ac:dyDescent="0.2">
      <c r="A48" s="65"/>
      <c r="B48" s="91">
        <v>1</v>
      </c>
      <c r="C48" s="92">
        <f t="shared" si="3"/>
        <v>0</v>
      </c>
      <c r="D48" s="83"/>
      <c r="E48" s="93"/>
      <c r="F48" s="85"/>
      <c r="G48" s="65"/>
    </row>
    <row r="50" spans="1:9" x14ac:dyDescent="0.2">
      <c r="A50" s="94" t="s">
        <v>170</v>
      </c>
    </row>
    <row r="51" spans="1:9" x14ac:dyDescent="0.2">
      <c r="B51" s="66"/>
      <c r="C51" s="66"/>
      <c r="D51" s="66"/>
    </row>
    <row r="52" spans="1:9" x14ac:dyDescent="0.2">
      <c r="A52" s="65"/>
      <c r="B52" s="95"/>
      <c r="C52" s="65"/>
      <c r="D52" s="65"/>
      <c r="E52" s="96" t="s">
        <v>22</v>
      </c>
    </row>
    <row r="53" spans="1:9" x14ac:dyDescent="0.2">
      <c r="A53" s="65"/>
      <c r="B53" s="95"/>
      <c r="C53" s="65"/>
      <c r="D53" s="97" t="s">
        <v>23</v>
      </c>
      <c r="E53" s="98">
        <f>1000*EXP(-(3*0.223+3*0.511))</f>
        <v>110.58177350426223</v>
      </c>
      <c r="I53" s="102" t="s">
        <v>171</v>
      </c>
    </row>
    <row r="54" spans="1:9" x14ac:dyDescent="0.2">
      <c r="A54" s="99"/>
      <c r="B54" s="95"/>
      <c r="C54" s="95"/>
      <c r="D54" s="95"/>
    </row>
    <row r="55" spans="1:9" x14ac:dyDescent="0.2">
      <c r="A55" s="65"/>
      <c r="B55" s="100" t="s">
        <v>24</v>
      </c>
      <c r="C55" s="95"/>
      <c r="D55" s="95"/>
    </row>
    <row r="56" spans="1:9" x14ac:dyDescent="0.2">
      <c r="B56" s="99"/>
      <c r="C56" s="95"/>
      <c r="D56" s="95"/>
    </row>
    <row r="57" spans="1:9" x14ac:dyDescent="0.2">
      <c r="A57" s="64" t="s">
        <v>25</v>
      </c>
      <c r="B57" s="99"/>
      <c r="C57" s="95"/>
      <c r="D57" s="95"/>
    </row>
    <row r="58" spans="1:9" x14ac:dyDescent="0.2">
      <c r="A58" s="78" t="s">
        <v>26</v>
      </c>
      <c r="B58" s="95"/>
      <c r="C58" s="95"/>
      <c r="D58" s="95"/>
    </row>
    <row r="59" spans="1:9" x14ac:dyDescent="0.2">
      <c r="A59" s="78" t="s">
        <v>27</v>
      </c>
      <c r="B59" s="95"/>
      <c r="C59" s="95"/>
      <c r="D59" s="95"/>
    </row>
    <row r="60" spans="1:9" x14ac:dyDescent="0.2">
      <c r="B60" s="95"/>
      <c r="C60" s="95"/>
      <c r="D60" s="95"/>
    </row>
    <row r="61" spans="1:9" x14ac:dyDescent="0.2">
      <c r="B61" s="95"/>
      <c r="C61" s="95"/>
      <c r="D61" s="95"/>
      <c r="E61" s="96" t="s">
        <v>28</v>
      </c>
    </row>
    <row r="62" spans="1:9" x14ac:dyDescent="0.2">
      <c r="B62" s="95"/>
      <c r="C62" s="95"/>
      <c r="D62" s="97" t="s">
        <v>23</v>
      </c>
      <c r="E62" s="101">
        <f>1000*EXP(-(0.1054*9))</f>
        <v>387.28284007047205</v>
      </c>
      <c r="I62" s="102" t="s">
        <v>171</v>
      </c>
    </row>
    <row r="63" spans="1:9" x14ac:dyDescent="0.2">
      <c r="B63" s="95"/>
      <c r="C63" s="95"/>
      <c r="D63" s="95"/>
    </row>
    <row r="64" spans="1:9" x14ac:dyDescent="0.2">
      <c r="B64" s="95"/>
      <c r="C64" s="95"/>
      <c r="D64" s="95"/>
    </row>
  </sheetData>
  <phoneticPr fontId="3" type="noConversion"/>
  <pageMargins left="0.75" right="0.75" top="1" bottom="1" header="0.5" footer="0.5"/>
  <pageSetup paperSize="9" orientation="portrait" r:id="rId1"/>
  <headerFooter alignWithMargins="0">
    <oddHeader>&amp;LNFH-Master's&amp;C&amp;F   &amp;A&amp;RJS//Bio-3553</oddHeader>
    <oddFooter>Page &amp;P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1025" r:id="rId4">
          <objectPr defaultSize="0" autoLine="0" autoPict="0" r:id="rId5">
            <anchor moveWithCells="1">
              <from>
                <xdr:col>5</xdr:col>
                <xdr:colOff>38100</xdr:colOff>
                <xdr:row>39</xdr:row>
                <xdr:rowOff>57150</xdr:rowOff>
              </from>
              <to>
                <xdr:col>7</xdr:col>
                <xdr:colOff>200025</xdr:colOff>
                <xdr:row>40</xdr:row>
                <xdr:rowOff>95250</xdr:rowOff>
              </to>
            </anchor>
          </objectPr>
        </oleObject>
      </mc:Choice>
      <mc:Fallback>
        <oleObject progId="Equation.2" shapeId="1025" r:id="rId4"/>
      </mc:Fallback>
    </mc:AlternateContent>
    <mc:AlternateContent xmlns:mc="http://schemas.openxmlformats.org/markup-compatibility/2006">
      <mc:Choice Requires="x14">
        <oleObject progId="Equation.2" shapeId="1026" r:id="rId6">
          <objectPr defaultSize="0" autoPict="0" r:id="rId7">
            <anchor moveWithCells="1">
              <from>
                <xdr:col>0</xdr:col>
                <xdr:colOff>514350</xdr:colOff>
                <xdr:row>50</xdr:row>
                <xdr:rowOff>152400</xdr:rowOff>
              </from>
              <to>
                <xdr:col>2</xdr:col>
                <xdr:colOff>628650</xdr:colOff>
                <xdr:row>53</xdr:row>
                <xdr:rowOff>28575</xdr:rowOff>
              </to>
            </anchor>
          </objectPr>
        </oleObject>
      </mc:Choice>
      <mc:Fallback>
        <oleObject progId="Equation.2" shapeId="1026" r:id="rId6"/>
      </mc:Fallback>
    </mc:AlternateContent>
    <mc:AlternateContent xmlns:mc="http://schemas.openxmlformats.org/markup-compatibility/2006">
      <mc:Choice Requires="x14">
        <oleObject progId="Equation.2" shapeId="1027" r:id="rId8">
          <objectPr defaultSize="0" autoPict="0" r:id="rId9">
            <anchor moveWithCells="1">
              <from>
                <xdr:col>0</xdr:col>
                <xdr:colOff>457200</xdr:colOff>
                <xdr:row>60</xdr:row>
                <xdr:rowOff>9525</xdr:rowOff>
              </from>
              <to>
                <xdr:col>2</xdr:col>
                <xdr:colOff>571500</xdr:colOff>
                <xdr:row>62</xdr:row>
                <xdr:rowOff>47625</xdr:rowOff>
              </to>
            </anchor>
          </objectPr>
        </oleObject>
      </mc:Choice>
      <mc:Fallback>
        <oleObject progId="Equation.2" shapeId="1027" r:id="rId8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/>
  </sheetViews>
  <sheetFormatPr defaultRowHeight="12.75" x14ac:dyDescent="0.2"/>
  <cols>
    <col min="4" max="4" width="10.7109375" customWidth="1"/>
    <col min="5" max="5" width="7.85546875" customWidth="1"/>
  </cols>
  <sheetData>
    <row r="1" spans="1:9" ht="26.25" x14ac:dyDescent="0.4">
      <c r="A1" s="107" t="s">
        <v>29</v>
      </c>
      <c r="B1" s="106"/>
      <c r="C1" s="106"/>
      <c r="D1" s="106"/>
      <c r="E1" s="106"/>
      <c r="F1" s="106"/>
      <c r="G1" s="106"/>
      <c r="H1" s="106" t="s">
        <v>137</v>
      </c>
      <c r="I1" s="106"/>
    </row>
    <row r="2" spans="1:9" ht="12.75" customHeight="1" x14ac:dyDescent="0.25">
      <c r="A2" s="22"/>
    </row>
    <row r="3" spans="1:9" ht="15" x14ac:dyDescent="0.25">
      <c r="A3" s="54" t="s">
        <v>169</v>
      </c>
      <c r="B3" s="105"/>
      <c r="C3" s="105"/>
      <c r="D3" s="105"/>
      <c r="E3" s="105"/>
      <c r="F3" s="105"/>
    </row>
    <row r="4" spans="1:9" x14ac:dyDescent="0.2">
      <c r="A4" s="24"/>
    </row>
    <row r="5" spans="1:9" x14ac:dyDescent="0.2">
      <c r="A5" t="s">
        <v>30</v>
      </c>
    </row>
    <row r="7" spans="1:9" ht="15" x14ac:dyDescent="0.25">
      <c r="D7" s="16" t="s">
        <v>31</v>
      </c>
      <c r="E7" s="103">
        <v>99</v>
      </c>
      <c r="F7" s="16" t="s">
        <v>7</v>
      </c>
    </row>
    <row r="8" spans="1:9" x14ac:dyDescent="0.2">
      <c r="D8" s="16" t="s">
        <v>32</v>
      </c>
      <c r="E8" s="16">
        <v>20</v>
      </c>
      <c r="F8" s="16" t="s">
        <v>7</v>
      </c>
    </row>
    <row r="10" spans="1:9" x14ac:dyDescent="0.2">
      <c r="D10" s="7" t="s">
        <v>33</v>
      </c>
      <c r="E10" s="9" t="s">
        <v>34</v>
      </c>
    </row>
    <row r="11" spans="1:9" ht="15" x14ac:dyDescent="0.25">
      <c r="D11" s="5" t="s">
        <v>35</v>
      </c>
      <c r="E11" s="104">
        <v>1000</v>
      </c>
    </row>
    <row r="12" spans="1:9" x14ac:dyDescent="0.2">
      <c r="D12" s="5" t="s">
        <v>36</v>
      </c>
      <c r="E12" s="25">
        <f>E11-($E$7%*E11)</f>
        <v>10</v>
      </c>
    </row>
    <row r="13" spans="1:9" x14ac:dyDescent="0.2">
      <c r="D13" s="5" t="s">
        <v>37</v>
      </c>
      <c r="E13" s="25">
        <f t="shared" ref="E13:E28" si="0">E12-($E$8%*E12)</f>
        <v>8</v>
      </c>
    </row>
    <row r="14" spans="1:9" x14ac:dyDescent="0.2">
      <c r="D14" s="5" t="s">
        <v>38</v>
      </c>
      <c r="E14" s="25">
        <f t="shared" si="0"/>
        <v>6.4</v>
      </c>
    </row>
    <row r="15" spans="1:9" x14ac:dyDescent="0.2">
      <c r="D15" s="5" t="s">
        <v>39</v>
      </c>
      <c r="E15" s="25">
        <f t="shared" si="0"/>
        <v>5.12</v>
      </c>
    </row>
    <row r="16" spans="1:9" x14ac:dyDescent="0.2">
      <c r="D16" s="5" t="s">
        <v>40</v>
      </c>
      <c r="E16" s="25">
        <f t="shared" si="0"/>
        <v>4.0960000000000001</v>
      </c>
    </row>
    <row r="17" spans="4:5" x14ac:dyDescent="0.2">
      <c r="D17" s="5" t="s">
        <v>41</v>
      </c>
      <c r="E17" s="25">
        <f t="shared" si="0"/>
        <v>3.2768000000000002</v>
      </c>
    </row>
    <row r="18" spans="4:5" x14ac:dyDescent="0.2">
      <c r="D18" s="5" t="s">
        <v>42</v>
      </c>
      <c r="E18" s="25">
        <f t="shared" si="0"/>
        <v>2.6214400000000002</v>
      </c>
    </row>
    <row r="19" spans="4:5" x14ac:dyDescent="0.2">
      <c r="D19" s="5" t="s">
        <v>43</v>
      </c>
      <c r="E19" s="25">
        <f t="shared" si="0"/>
        <v>2.0971520000000003</v>
      </c>
    </row>
    <row r="20" spans="4:5" x14ac:dyDescent="0.2">
      <c r="D20" s="5" t="s">
        <v>44</v>
      </c>
      <c r="E20" s="25">
        <f t="shared" si="0"/>
        <v>1.6777216000000004</v>
      </c>
    </row>
    <row r="21" spans="4:5" x14ac:dyDescent="0.2">
      <c r="D21" s="5" t="s">
        <v>45</v>
      </c>
      <c r="E21" s="25">
        <f t="shared" si="0"/>
        <v>1.3421772800000003</v>
      </c>
    </row>
    <row r="22" spans="4:5" x14ac:dyDescent="0.2">
      <c r="D22" s="5" t="s">
        <v>46</v>
      </c>
      <c r="E22" s="25">
        <f t="shared" si="0"/>
        <v>1.0737418240000003</v>
      </c>
    </row>
    <row r="23" spans="4:5" x14ac:dyDescent="0.2">
      <c r="D23" s="5" t="s">
        <v>47</v>
      </c>
      <c r="E23" s="25">
        <f t="shared" si="0"/>
        <v>0.85899345920000025</v>
      </c>
    </row>
    <row r="24" spans="4:5" x14ac:dyDescent="0.2">
      <c r="D24" s="5" t="s">
        <v>48</v>
      </c>
      <c r="E24" s="25">
        <f t="shared" si="0"/>
        <v>0.68719476736000018</v>
      </c>
    </row>
    <row r="25" spans="4:5" x14ac:dyDescent="0.2">
      <c r="D25" s="5" t="s">
        <v>49</v>
      </c>
      <c r="E25" s="25">
        <f t="shared" si="0"/>
        <v>0.5497558138880001</v>
      </c>
    </row>
    <row r="26" spans="4:5" x14ac:dyDescent="0.2">
      <c r="D26" s="5" t="s">
        <v>50</v>
      </c>
      <c r="E26" s="25">
        <f t="shared" si="0"/>
        <v>0.43980465111040007</v>
      </c>
    </row>
    <row r="27" spans="4:5" x14ac:dyDescent="0.2">
      <c r="D27" s="5" t="s">
        <v>51</v>
      </c>
      <c r="E27" s="25">
        <f t="shared" si="0"/>
        <v>0.35184372088832006</v>
      </c>
    </row>
    <row r="28" spans="4:5" x14ac:dyDescent="0.2">
      <c r="D28" s="6" t="s">
        <v>52</v>
      </c>
      <c r="E28" s="26">
        <f t="shared" si="0"/>
        <v>0.28147497671065602</v>
      </c>
    </row>
  </sheetData>
  <phoneticPr fontId="3" type="noConversion"/>
  <pageMargins left="0.75" right="0.75" top="1" bottom="1" header="0.5" footer="0.5"/>
  <pageSetup paperSize="9" orientation="portrait" r:id="rId1"/>
  <headerFooter alignWithMargins="0">
    <oddHeader>&amp;LBio-3553&amp;C&amp;F     &amp;A&amp;RJdS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5"/>
  <sheetViews>
    <sheetView workbookViewId="0">
      <selection activeCell="T33" sqref="T33"/>
    </sheetView>
  </sheetViews>
  <sheetFormatPr defaultRowHeight="12.75" x14ac:dyDescent="0.2"/>
  <cols>
    <col min="1" max="1" width="8.28515625" customWidth="1"/>
    <col min="2" max="2" width="11.28515625" customWidth="1"/>
    <col min="3" max="5" width="5" customWidth="1"/>
    <col min="6" max="6" width="5.85546875" customWidth="1"/>
    <col min="7" max="15" width="5" customWidth="1"/>
  </cols>
  <sheetData>
    <row r="1" spans="1:17" ht="23.25" x14ac:dyDescent="0.35">
      <c r="A1" s="109" t="s">
        <v>53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</row>
    <row r="2" spans="1:17" ht="15" x14ac:dyDescent="0.25">
      <c r="A2" s="108" t="s">
        <v>54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 t="s">
        <v>137</v>
      </c>
    </row>
    <row r="4" spans="1:17" x14ac:dyDescent="0.2">
      <c r="A4" t="s">
        <v>55</v>
      </c>
    </row>
    <row r="5" spans="1:17" ht="24.75" customHeight="1" x14ac:dyDescent="0.2">
      <c r="A5" s="13"/>
      <c r="B5" s="14" t="s">
        <v>56</v>
      </c>
      <c r="C5" s="14" t="s">
        <v>57</v>
      </c>
      <c r="D5" s="14" t="s">
        <v>58</v>
      </c>
      <c r="E5" s="14" t="s">
        <v>59</v>
      </c>
      <c r="F5" s="14" t="s">
        <v>60</v>
      </c>
      <c r="G5" s="14" t="s">
        <v>61</v>
      </c>
      <c r="H5" s="14" t="s">
        <v>62</v>
      </c>
      <c r="I5" s="14" t="s">
        <v>63</v>
      </c>
      <c r="J5" s="14" t="s">
        <v>64</v>
      </c>
      <c r="K5" s="14" t="s">
        <v>65</v>
      </c>
      <c r="L5" s="14" t="s">
        <v>66</v>
      </c>
      <c r="M5" s="14" t="s">
        <v>67</v>
      </c>
      <c r="N5" s="14" t="s">
        <v>68</v>
      </c>
      <c r="O5" s="14" t="s">
        <v>69</v>
      </c>
    </row>
    <row r="6" spans="1:17" x14ac:dyDescent="0.2">
      <c r="A6" s="13" t="s">
        <v>37</v>
      </c>
      <c r="B6" s="11">
        <v>20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1:17" x14ac:dyDescent="0.2">
      <c r="A7" s="13" t="s">
        <v>38</v>
      </c>
      <c r="B7" s="11"/>
      <c r="C7" s="12">
        <v>50</v>
      </c>
      <c r="D7" s="12"/>
      <c r="E7" s="12"/>
      <c r="F7" s="12"/>
      <c r="G7" s="12"/>
      <c r="H7" s="12"/>
      <c r="I7" s="12"/>
      <c r="J7" s="12"/>
      <c r="K7" s="12"/>
      <c r="L7" s="12"/>
      <c r="M7" s="11"/>
      <c r="N7" s="11"/>
      <c r="O7" s="11"/>
    </row>
    <row r="8" spans="1:17" x14ac:dyDescent="0.2">
      <c r="A8" s="13" t="s">
        <v>39</v>
      </c>
      <c r="B8" s="11"/>
      <c r="C8" s="12"/>
      <c r="D8" s="12">
        <v>115</v>
      </c>
      <c r="E8" s="12"/>
      <c r="F8" s="12"/>
      <c r="G8" s="12"/>
      <c r="H8" s="12"/>
      <c r="I8" s="12"/>
      <c r="J8" s="12"/>
      <c r="K8" s="12"/>
      <c r="L8" s="12"/>
      <c r="M8" s="11"/>
      <c r="N8" s="11"/>
      <c r="O8" s="11"/>
    </row>
    <row r="9" spans="1:17" x14ac:dyDescent="0.2">
      <c r="A9" s="13" t="s">
        <v>40</v>
      </c>
      <c r="B9" s="11"/>
      <c r="C9" s="12"/>
      <c r="D9" s="12"/>
      <c r="E9" s="12">
        <v>70</v>
      </c>
      <c r="F9" s="12"/>
      <c r="G9" s="12"/>
      <c r="H9" s="12"/>
      <c r="I9" s="12"/>
      <c r="J9" s="12"/>
      <c r="K9" s="12"/>
      <c r="L9" s="12"/>
      <c r="M9" s="11"/>
      <c r="N9" s="11"/>
      <c r="O9" s="11"/>
    </row>
    <row r="10" spans="1:17" x14ac:dyDescent="0.2">
      <c r="A10" s="13" t="s">
        <v>41</v>
      </c>
      <c r="B10" s="11"/>
      <c r="C10" s="12"/>
      <c r="D10" s="12"/>
      <c r="E10" s="12"/>
      <c r="F10" s="12">
        <v>56</v>
      </c>
      <c r="G10" s="12"/>
      <c r="H10" s="12"/>
      <c r="I10" s="12"/>
      <c r="J10" s="12"/>
      <c r="K10" s="12"/>
      <c r="L10" s="12"/>
      <c r="M10" s="11"/>
      <c r="N10" s="11"/>
      <c r="O10" s="11"/>
    </row>
    <row r="11" spans="1:17" x14ac:dyDescent="0.2">
      <c r="A11" s="13" t="s">
        <v>42</v>
      </c>
      <c r="B11" s="11"/>
      <c r="C11" s="12"/>
      <c r="D11" s="12"/>
      <c r="E11" s="12"/>
      <c r="F11" s="12"/>
      <c r="G11" s="12">
        <v>30</v>
      </c>
      <c r="H11" s="12"/>
      <c r="I11" s="12"/>
      <c r="J11" s="12"/>
      <c r="K11" s="12"/>
      <c r="L11" s="12"/>
      <c r="M11" s="11"/>
      <c r="N11" s="11"/>
      <c r="O11" s="11"/>
    </row>
    <row r="12" spans="1:17" x14ac:dyDescent="0.2">
      <c r="A12" s="13" t="s">
        <v>43</v>
      </c>
      <c r="B12" s="11"/>
      <c r="C12" s="12"/>
      <c r="D12" s="12"/>
      <c r="E12" s="12"/>
      <c r="F12" s="12"/>
      <c r="G12" s="12"/>
      <c r="H12" s="12">
        <v>25</v>
      </c>
      <c r="I12" s="12"/>
      <c r="J12" s="12"/>
      <c r="K12" s="12"/>
      <c r="L12" s="12"/>
      <c r="M12" s="11"/>
      <c r="N12" s="11"/>
      <c r="O12" s="11"/>
    </row>
    <row r="13" spans="1:17" x14ac:dyDescent="0.2">
      <c r="A13" s="13" t="s">
        <v>44</v>
      </c>
      <c r="B13" s="11"/>
      <c r="C13" s="12"/>
      <c r="D13" s="12"/>
      <c r="E13" s="12"/>
      <c r="F13" s="12"/>
      <c r="G13" s="12"/>
      <c r="H13" s="12"/>
      <c r="I13" s="12">
        <v>12</v>
      </c>
      <c r="J13" s="12"/>
      <c r="K13" s="12"/>
      <c r="L13" s="12"/>
      <c r="M13" s="11"/>
      <c r="N13" s="11"/>
      <c r="O13" s="11"/>
    </row>
    <row r="14" spans="1:17" x14ac:dyDescent="0.2">
      <c r="A14" s="13" t="s">
        <v>45</v>
      </c>
      <c r="B14" s="11"/>
      <c r="C14" s="12"/>
      <c r="D14" s="12"/>
      <c r="E14" s="12"/>
      <c r="F14" s="12"/>
      <c r="G14" s="12"/>
      <c r="H14" s="12"/>
      <c r="I14" s="12"/>
      <c r="J14" s="12">
        <v>9</v>
      </c>
      <c r="K14" s="12"/>
      <c r="L14" s="12"/>
      <c r="M14" s="11"/>
      <c r="N14" s="11"/>
      <c r="O14" s="11"/>
    </row>
    <row r="15" spans="1:17" x14ac:dyDescent="0.2">
      <c r="A15" s="13" t="s">
        <v>46</v>
      </c>
      <c r="B15" s="11"/>
      <c r="C15" s="12"/>
      <c r="D15" s="12"/>
      <c r="E15" s="12"/>
      <c r="F15" s="12"/>
      <c r="G15" s="12"/>
      <c r="H15" s="12"/>
      <c r="I15" s="12"/>
      <c r="J15" s="12"/>
      <c r="K15" s="12">
        <v>8</v>
      </c>
      <c r="L15" s="12"/>
      <c r="M15" s="11"/>
      <c r="N15" s="11"/>
      <c r="O15" s="11"/>
    </row>
    <row r="16" spans="1:17" x14ac:dyDescent="0.2">
      <c r="A16" s="13" t="s">
        <v>47</v>
      </c>
      <c r="B16" s="11"/>
      <c r="C16" s="12"/>
      <c r="D16" s="12"/>
      <c r="E16" s="12"/>
      <c r="F16" s="12"/>
      <c r="G16" s="12"/>
      <c r="H16" s="12"/>
      <c r="I16" s="12"/>
      <c r="J16" s="12"/>
      <c r="K16" s="12"/>
      <c r="L16" s="12">
        <v>6</v>
      </c>
      <c r="M16" s="11"/>
      <c r="N16" s="11"/>
      <c r="O16" s="11"/>
    </row>
    <row r="17" spans="1:15" x14ac:dyDescent="0.2">
      <c r="A17" s="13" t="s">
        <v>48</v>
      </c>
      <c r="B17" s="11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1">
        <v>6</v>
      </c>
      <c r="N17" s="11"/>
      <c r="O17" s="11"/>
    </row>
    <row r="18" spans="1:15" x14ac:dyDescent="0.2">
      <c r="A18" s="13" t="s">
        <v>49</v>
      </c>
      <c r="B18" s="11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1"/>
      <c r="N18" s="11">
        <v>5</v>
      </c>
      <c r="O18" s="11"/>
    </row>
    <row r="19" spans="1:15" x14ac:dyDescent="0.2">
      <c r="A19" s="13" t="s">
        <v>50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1"/>
      <c r="M19" s="11"/>
      <c r="N19" s="11"/>
      <c r="O19" s="11">
        <v>5</v>
      </c>
    </row>
    <row r="20" spans="1:15" x14ac:dyDescent="0.2">
      <c r="A20" s="13" t="s">
        <v>51</v>
      </c>
      <c r="B20" s="12">
        <v>20</v>
      </c>
      <c r="C20" s="12">
        <v>50</v>
      </c>
      <c r="D20" s="12">
        <v>115</v>
      </c>
      <c r="E20" s="12">
        <v>70</v>
      </c>
      <c r="F20" s="12">
        <v>56</v>
      </c>
      <c r="G20" s="12">
        <v>30</v>
      </c>
      <c r="H20" s="12">
        <v>25</v>
      </c>
      <c r="I20" s="12">
        <v>12</v>
      </c>
      <c r="J20" s="12">
        <v>9</v>
      </c>
      <c r="K20" s="12">
        <v>8</v>
      </c>
      <c r="L20" s="11">
        <v>6</v>
      </c>
      <c r="M20" s="11">
        <v>6</v>
      </c>
      <c r="N20" s="11">
        <v>5</v>
      </c>
      <c r="O20" s="11">
        <v>5</v>
      </c>
    </row>
    <row r="22" spans="1:15" x14ac:dyDescent="0.2">
      <c r="A22" s="7" t="s">
        <v>33</v>
      </c>
      <c r="B22" s="8" t="s">
        <v>70</v>
      </c>
      <c r="C22" s="17"/>
      <c r="D22" s="17" t="s">
        <v>71</v>
      </c>
      <c r="E22" s="17"/>
      <c r="F22" s="17" t="s">
        <v>72</v>
      </c>
      <c r="G22" s="18"/>
    </row>
    <row r="23" spans="1:15" ht="15" x14ac:dyDescent="0.25">
      <c r="A23" s="5">
        <v>3</v>
      </c>
      <c r="B23" s="55">
        <v>977620054.94142783</v>
      </c>
      <c r="C23" s="15"/>
      <c r="D23" s="10">
        <f>LN(B23)</f>
        <v>20.700631660636642</v>
      </c>
      <c r="E23" s="15"/>
      <c r="F23" s="10">
        <f>D23</f>
        <v>20.700631660636642</v>
      </c>
      <c r="G23" s="19"/>
    </row>
    <row r="24" spans="1:15" ht="15" x14ac:dyDescent="0.25">
      <c r="A24" s="5">
        <v>4</v>
      </c>
      <c r="B24" s="55">
        <v>420845369.53671211</v>
      </c>
      <c r="C24" s="15"/>
      <c r="D24" s="10">
        <f>LN(B24)</f>
        <v>19.857776030915996</v>
      </c>
      <c r="E24" s="15"/>
      <c r="F24" s="10">
        <f t="shared" ref="F24:F36" si="0">D24</f>
        <v>19.857776030915996</v>
      </c>
      <c r="G24" s="19"/>
    </row>
    <row r="25" spans="1:15" ht="15" x14ac:dyDescent="0.25">
      <c r="A25" s="5">
        <v>5</v>
      </c>
      <c r="B25" s="55">
        <v>203133460.27143842</v>
      </c>
      <c r="C25" s="15"/>
      <c r="D25" s="10">
        <f>LN(B25)</f>
        <v>19.129373760747995</v>
      </c>
      <c r="E25" s="15"/>
      <c r="F25" s="10">
        <f t="shared" si="0"/>
        <v>19.129373760747995</v>
      </c>
      <c r="G25" s="19"/>
    </row>
    <row r="26" spans="1:15" ht="15" x14ac:dyDescent="0.25">
      <c r="A26" s="5">
        <v>6</v>
      </c>
      <c r="B26" s="55">
        <v>104150930.06480972</v>
      </c>
      <c r="C26" s="15"/>
      <c r="D26" s="10">
        <f>LN(B26)</f>
        <v>18.461351655682364</v>
      </c>
      <c r="E26" s="15"/>
      <c r="F26" s="10">
        <f t="shared" si="0"/>
        <v>18.461351655682364</v>
      </c>
      <c r="G26" s="19"/>
    </row>
    <row r="27" spans="1:15" ht="15" x14ac:dyDescent="0.25">
      <c r="A27" s="5">
        <v>7</v>
      </c>
      <c r="B27" s="55">
        <v>47790498.841173872</v>
      </c>
      <c r="C27" s="15"/>
      <c r="D27" s="10">
        <f>LN(B27)</f>
        <v>17.682337408691406</v>
      </c>
      <c r="E27" s="15"/>
      <c r="F27" s="10">
        <f t="shared" si="0"/>
        <v>17.682337408691406</v>
      </c>
      <c r="G27" s="19"/>
    </row>
    <row r="28" spans="1:15" ht="15" x14ac:dyDescent="0.25">
      <c r="A28" s="5">
        <v>8</v>
      </c>
      <c r="B28" s="55"/>
      <c r="C28" s="15"/>
      <c r="D28" s="10" t="e">
        <f t="shared" ref="D28:D36" si="1">LN(B28)</f>
        <v>#NUM!</v>
      </c>
      <c r="E28" s="15"/>
      <c r="F28" s="10" t="e">
        <f t="shared" si="0"/>
        <v>#NUM!</v>
      </c>
      <c r="G28" s="19"/>
    </row>
    <row r="29" spans="1:15" ht="15" x14ac:dyDescent="0.25">
      <c r="A29" s="5">
        <v>9</v>
      </c>
      <c r="B29" s="55"/>
      <c r="C29" s="15"/>
      <c r="D29" s="10" t="e">
        <f t="shared" si="1"/>
        <v>#NUM!</v>
      </c>
      <c r="E29" s="15"/>
      <c r="F29" s="10" t="e">
        <f t="shared" si="0"/>
        <v>#NUM!</v>
      </c>
      <c r="G29" s="19"/>
    </row>
    <row r="30" spans="1:15" ht="15" x14ac:dyDescent="0.25">
      <c r="A30" s="5">
        <v>10</v>
      </c>
      <c r="B30" s="55"/>
      <c r="C30" s="15"/>
      <c r="D30" s="10" t="e">
        <f t="shared" si="1"/>
        <v>#NUM!</v>
      </c>
      <c r="E30" s="15"/>
      <c r="F30" s="10" t="e">
        <f t="shared" si="0"/>
        <v>#NUM!</v>
      </c>
      <c r="G30" s="19"/>
    </row>
    <row r="31" spans="1:15" ht="15" x14ac:dyDescent="0.25">
      <c r="A31" s="5">
        <v>11</v>
      </c>
      <c r="B31" s="55"/>
      <c r="C31" s="15"/>
      <c r="D31" s="10" t="e">
        <f t="shared" si="1"/>
        <v>#NUM!</v>
      </c>
      <c r="E31" s="15"/>
      <c r="F31" s="10" t="e">
        <f t="shared" si="0"/>
        <v>#NUM!</v>
      </c>
      <c r="G31" s="19"/>
    </row>
    <row r="32" spans="1:15" ht="15" x14ac:dyDescent="0.25">
      <c r="A32" s="5">
        <v>12</v>
      </c>
      <c r="B32" s="55"/>
      <c r="C32" s="15"/>
      <c r="D32" s="10" t="e">
        <f t="shared" si="1"/>
        <v>#NUM!</v>
      </c>
      <c r="E32" s="15"/>
      <c r="F32" s="10" t="e">
        <f t="shared" si="0"/>
        <v>#NUM!</v>
      </c>
      <c r="G32" s="19"/>
    </row>
    <row r="33" spans="1:15" ht="15" x14ac:dyDescent="0.25">
      <c r="A33" s="5">
        <v>13</v>
      </c>
      <c r="B33" s="111"/>
      <c r="C33" s="15"/>
      <c r="D33" s="10" t="e">
        <f t="shared" si="1"/>
        <v>#NUM!</v>
      </c>
      <c r="E33" s="15"/>
      <c r="F33" s="10" t="e">
        <f t="shared" si="0"/>
        <v>#NUM!</v>
      </c>
      <c r="G33" s="19"/>
    </row>
    <row r="34" spans="1:15" ht="15" x14ac:dyDescent="0.25">
      <c r="A34" s="5">
        <v>14</v>
      </c>
      <c r="B34" s="111"/>
      <c r="C34" s="15"/>
      <c r="D34" s="10" t="e">
        <f t="shared" si="1"/>
        <v>#NUM!</v>
      </c>
      <c r="E34" s="15"/>
      <c r="F34" s="10" t="e">
        <f t="shared" si="0"/>
        <v>#NUM!</v>
      </c>
      <c r="G34" s="19"/>
    </row>
    <row r="35" spans="1:15" ht="15" x14ac:dyDescent="0.25">
      <c r="A35" s="5">
        <v>15</v>
      </c>
      <c r="B35" s="111"/>
      <c r="C35" s="15"/>
      <c r="D35" s="10" t="e">
        <f t="shared" si="1"/>
        <v>#NUM!</v>
      </c>
      <c r="E35" s="15"/>
      <c r="F35" s="10" t="e">
        <f t="shared" si="0"/>
        <v>#NUM!</v>
      </c>
      <c r="G35" s="19"/>
    </row>
    <row r="36" spans="1:15" ht="15" x14ac:dyDescent="0.25">
      <c r="A36" s="5">
        <v>16</v>
      </c>
      <c r="B36" s="111"/>
      <c r="C36" s="20"/>
      <c r="D36" s="10" t="e">
        <f t="shared" si="1"/>
        <v>#NUM!</v>
      </c>
      <c r="E36" s="20"/>
      <c r="F36" s="10" t="e">
        <f t="shared" si="0"/>
        <v>#NUM!</v>
      </c>
      <c r="G36" s="21"/>
    </row>
    <row r="40" spans="1:15" ht="15.75" x14ac:dyDescent="0.25">
      <c r="E40" s="112" t="s">
        <v>73</v>
      </c>
      <c r="F40" s="113" t="e">
        <f>-SLOPE(F23:F36,A23:A36)</f>
        <v>#NUM!</v>
      </c>
    </row>
    <row r="43" spans="1:15" x14ac:dyDescent="0.2">
      <c r="A43" s="110" t="s">
        <v>74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</row>
    <row r="44" spans="1:15" x14ac:dyDescent="0.2">
      <c r="A44" s="110" t="s">
        <v>75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</row>
    <row r="45" spans="1:15" x14ac:dyDescent="0.2">
      <c r="A45" s="110" t="s">
        <v>76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5" x14ac:dyDescent="0.2">
      <c r="A46" s="110" t="s">
        <v>77</v>
      </c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</row>
    <row r="47" spans="1:15" x14ac:dyDescent="0.2">
      <c r="A47" s="110" t="s">
        <v>78</v>
      </c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</row>
    <row r="48" spans="1:15" x14ac:dyDescent="0.2">
      <c r="A48" s="110" t="s">
        <v>79</v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</row>
    <row r="49" spans="1:15" x14ac:dyDescent="0.2">
      <c r="A49" s="110"/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</row>
    <row r="50" spans="1:15" x14ac:dyDescent="0.2">
      <c r="A50" s="110"/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</row>
    <row r="51" spans="1:15" x14ac:dyDescent="0.2">
      <c r="A51" s="110" t="s">
        <v>80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</row>
    <row r="52" spans="1:15" x14ac:dyDescent="0.2">
      <c r="A52" s="110"/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</row>
    <row r="57" spans="1:15" x14ac:dyDescent="0.2">
      <c r="D57" s="15"/>
      <c r="E57" s="15"/>
      <c r="F57" s="15"/>
      <c r="G57" s="15"/>
      <c r="H57" s="15"/>
      <c r="I57" s="15"/>
      <c r="J57" s="15"/>
      <c r="K57" s="15"/>
    </row>
    <row r="58" spans="1:15" x14ac:dyDescent="0.2">
      <c r="D58" s="15"/>
      <c r="E58" s="15"/>
      <c r="F58" s="15"/>
      <c r="G58" s="15"/>
      <c r="H58" s="15"/>
      <c r="I58" s="15"/>
      <c r="J58" s="15"/>
      <c r="K58" s="15"/>
    </row>
    <row r="88" spans="1:2" x14ac:dyDescent="0.2">
      <c r="A88" t="s">
        <v>81</v>
      </c>
    </row>
    <row r="89" spans="1:2" ht="13.5" thickBot="1" x14ac:dyDescent="0.25"/>
    <row r="90" spans="1:2" x14ac:dyDescent="0.2">
      <c r="A90" s="1" t="s">
        <v>82</v>
      </c>
      <c r="B90" s="1"/>
    </row>
    <row r="91" spans="1:2" x14ac:dyDescent="0.2">
      <c r="A91" s="2" t="s">
        <v>83</v>
      </c>
      <c r="B91" s="2">
        <v>1</v>
      </c>
    </row>
    <row r="92" spans="1:2" x14ac:dyDescent="0.2">
      <c r="A92" s="2" t="s">
        <v>84</v>
      </c>
      <c r="B92" s="2">
        <v>1</v>
      </c>
    </row>
    <row r="93" spans="1:2" x14ac:dyDescent="0.2">
      <c r="A93" s="2" t="s">
        <v>85</v>
      </c>
      <c r="B93" s="2">
        <v>1</v>
      </c>
    </row>
    <row r="94" spans="1:2" x14ac:dyDescent="0.2">
      <c r="A94" s="2" t="s">
        <v>86</v>
      </c>
      <c r="B94" s="2">
        <v>6.8180969632679697E-16</v>
      </c>
    </row>
    <row r="95" spans="1:2" ht="13.5" thickBot="1" x14ac:dyDescent="0.25">
      <c r="A95" s="3" t="s">
        <v>87</v>
      </c>
      <c r="B95" s="3">
        <v>9</v>
      </c>
    </row>
    <row r="97" spans="1:9" ht="13.5" thickBot="1" x14ac:dyDescent="0.25">
      <c r="A97" t="s">
        <v>88</v>
      </c>
    </row>
    <row r="98" spans="1:9" x14ac:dyDescent="0.2">
      <c r="A98" s="4"/>
      <c r="B98" s="4" t="s">
        <v>89</v>
      </c>
      <c r="C98" s="4" t="s">
        <v>90</v>
      </c>
      <c r="D98" s="4" t="s">
        <v>91</v>
      </c>
      <c r="E98" s="4" t="s">
        <v>92</v>
      </c>
      <c r="F98" s="4" t="s">
        <v>93</v>
      </c>
    </row>
    <row r="99" spans="1:9" x14ac:dyDescent="0.2">
      <c r="A99" s="2" t="s">
        <v>94</v>
      </c>
      <c r="B99" s="2">
        <v>1</v>
      </c>
      <c r="C99" s="2">
        <v>9.6</v>
      </c>
      <c r="D99" s="2">
        <v>9.6</v>
      </c>
      <c r="E99" s="2">
        <v>2.0651180687354435E+31</v>
      </c>
      <c r="F99" s="2">
        <v>6.5988475975502704E-108</v>
      </c>
    </row>
    <row r="100" spans="1:9" x14ac:dyDescent="0.2">
      <c r="A100" s="2" t="s">
        <v>95</v>
      </c>
      <c r="B100" s="2">
        <v>7</v>
      </c>
      <c r="C100" s="2">
        <v>3.2540512340366737E-30</v>
      </c>
      <c r="D100" s="2">
        <v>4.6486446200523911E-31</v>
      </c>
      <c r="E100" s="2"/>
      <c r="F100" s="2"/>
    </row>
    <row r="101" spans="1:9" ht="13.5" thickBot="1" x14ac:dyDescent="0.25">
      <c r="A101" s="3" t="s">
        <v>96</v>
      </c>
      <c r="B101" s="3">
        <v>8</v>
      </c>
      <c r="C101" s="3">
        <v>9.6</v>
      </c>
      <c r="D101" s="3"/>
      <c r="E101" s="3"/>
      <c r="F101" s="3"/>
    </row>
    <row r="102" spans="1:9" ht="13.5" thickBot="1" x14ac:dyDescent="0.25"/>
    <row r="103" spans="1:9" x14ac:dyDescent="0.2">
      <c r="A103" s="4"/>
      <c r="B103" s="4" t="s">
        <v>97</v>
      </c>
      <c r="C103" s="4" t="s">
        <v>86</v>
      </c>
      <c r="D103" s="4" t="s">
        <v>98</v>
      </c>
      <c r="E103" s="4" t="s">
        <v>99</v>
      </c>
      <c r="F103" s="4" t="s">
        <v>100</v>
      </c>
      <c r="G103" s="4" t="s">
        <v>101</v>
      </c>
      <c r="H103" s="4" t="s">
        <v>102</v>
      </c>
      <c r="I103" s="4" t="s">
        <v>103</v>
      </c>
    </row>
    <row r="104" spans="1:9" x14ac:dyDescent="0.2">
      <c r="A104" s="2" t="s">
        <v>104</v>
      </c>
      <c r="B104" s="2">
        <v>6.3049751668332634</v>
      </c>
      <c r="C104" s="2">
        <v>7.3993718181234331E-16</v>
      </c>
      <c r="D104" s="2">
        <v>8520960051487558</v>
      </c>
      <c r="E104" s="2">
        <v>8.097584650385081E-110</v>
      </c>
      <c r="F104" s="2">
        <v>6.3049751668332616</v>
      </c>
      <c r="G104" s="2">
        <v>6.3049751668332652</v>
      </c>
      <c r="H104" s="2">
        <v>6.3049751668332616</v>
      </c>
      <c r="I104" s="2">
        <v>6.3049751668332652</v>
      </c>
    </row>
    <row r="105" spans="1:9" ht="13.5" thickBot="1" x14ac:dyDescent="0.25">
      <c r="A105" s="3" t="s">
        <v>105</v>
      </c>
      <c r="B105" s="3">
        <v>-0.4</v>
      </c>
      <c r="C105" s="3">
        <v>8.8021253305214024E-17</v>
      </c>
      <c r="D105" s="3">
        <v>-4544357015833421</v>
      </c>
      <c r="E105" s="3">
        <v>6.5988475975502704E-108</v>
      </c>
      <c r="F105" s="3">
        <v>-0.4</v>
      </c>
      <c r="G105" s="3">
        <v>-0.4</v>
      </c>
      <c r="H105" s="3">
        <v>-0.4</v>
      </c>
      <c r="I105" s="3">
        <v>-0.4</v>
      </c>
    </row>
  </sheetData>
  <phoneticPr fontId="3" type="noConversion"/>
  <pageMargins left="0.75" right="0.75" top="1" bottom="1" header="0.5" footer="0.5"/>
  <pageSetup paperSize="9" orientation="portrait" r:id="rId1"/>
  <headerFooter alignWithMargins="0">
    <oddHeader>&amp;LNFH-Master's&amp;C&amp;F  &amp;A&amp;RBio-3553//JS</oddHeader>
    <oddFooter>Page &amp;P</oddFooter>
  </headerFooter>
  <drawing r:id="rId2"/>
  <legacyDrawing r:id="rId3"/>
  <oleObjects>
    <mc:AlternateContent xmlns:mc="http://schemas.openxmlformats.org/markup-compatibility/2006">
      <mc:Choice Requires="x14">
        <oleObject progId="Equation.2" shapeId="2051" r:id="rId4">
          <objectPr defaultSize="0" autoPict="0" r:id="rId5">
            <anchor moveWithCells="1">
              <from>
                <xdr:col>7</xdr:col>
                <xdr:colOff>314325</xdr:colOff>
                <xdr:row>37</xdr:row>
                <xdr:rowOff>142875</xdr:rowOff>
              </from>
              <to>
                <xdr:col>14</xdr:col>
                <xdr:colOff>133350</xdr:colOff>
                <xdr:row>39</xdr:row>
                <xdr:rowOff>180975</xdr:rowOff>
              </to>
            </anchor>
          </objectPr>
        </oleObject>
      </mc:Choice>
      <mc:Fallback>
        <oleObject progId="Equation.2" shapeId="2051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7"/>
  <sheetViews>
    <sheetView workbookViewId="0"/>
  </sheetViews>
  <sheetFormatPr defaultRowHeight="12.75" x14ac:dyDescent="0.2"/>
  <cols>
    <col min="2" max="2" width="11.42578125" customWidth="1"/>
    <col min="8" max="8" width="9.5703125" bestFit="1" customWidth="1"/>
  </cols>
  <sheetData>
    <row r="1" spans="1:13" ht="21" x14ac:dyDescent="0.35">
      <c r="A1" s="120" t="s">
        <v>106</v>
      </c>
      <c r="B1" s="114"/>
      <c r="C1" s="114"/>
      <c r="D1" s="114"/>
      <c r="E1" s="114"/>
      <c r="F1" s="114"/>
      <c r="G1" s="114"/>
      <c r="H1" s="114"/>
      <c r="I1" s="114"/>
    </row>
    <row r="2" spans="1:13" ht="15" x14ac:dyDescent="0.25">
      <c r="A2" s="114" t="s">
        <v>107</v>
      </c>
      <c r="B2" s="114"/>
      <c r="C2" s="114"/>
      <c r="D2" s="114"/>
      <c r="E2" s="114"/>
      <c r="F2" s="114"/>
      <c r="G2" s="114"/>
      <c r="H2" s="114"/>
      <c r="I2" s="114" t="s">
        <v>137</v>
      </c>
    </row>
    <row r="3" spans="1:13" ht="15" x14ac:dyDescent="0.25">
      <c r="A3" s="105" t="s">
        <v>172</v>
      </c>
      <c r="B3" s="105"/>
      <c r="C3" s="105"/>
      <c r="D3" s="105"/>
      <c r="E3" s="105"/>
      <c r="F3" s="105"/>
      <c r="G3" s="105"/>
    </row>
    <row r="4" spans="1:13" x14ac:dyDescent="0.2">
      <c r="A4" s="27"/>
      <c r="B4" s="27"/>
    </row>
    <row r="5" spans="1:13" x14ac:dyDescent="0.2">
      <c r="A5" s="110" t="s">
        <v>108</v>
      </c>
      <c r="B5" s="110"/>
      <c r="C5" s="110"/>
      <c r="D5" s="110"/>
      <c r="E5" s="110"/>
      <c r="F5" s="110"/>
      <c r="G5" s="110"/>
      <c r="H5" s="110"/>
      <c r="I5" s="110"/>
      <c r="J5" s="27"/>
    </row>
    <row r="6" spans="1:13" x14ac:dyDescent="0.2">
      <c r="A6" s="110" t="s">
        <v>109</v>
      </c>
      <c r="B6" s="110"/>
      <c r="C6" s="110"/>
      <c r="D6" s="110"/>
      <c r="E6" s="110"/>
      <c r="F6" s="110"/>
      <c r="G6" s="110"/>
      <c r="H6" s="110"/>
      <c r="I6" s="110"/>
      <c r="L6" t="s">
        <v>110</v>
      </c>
      <c r="M6" t="s">
        <v>111</v>
      </c>
    </row>
    <row r="7" spans="1:13" x14ac:dyDescent="0.2">
      <c r="C7" s="27"/>
      <c r="D7" s="27"/>
      <c r="E7" s="27"/>
      <c r="F7" s="27"/>
      <c r="G7" s="27"/>
      <c r="H7" s="27"/>
      <c r="I7" s="27"/>
      <c r="L7">
        <v>0</v>
      </c>
      <c r="M7" s="34">
        <f>L_max*(1-EXP(-k*(L7-t0)))</f>
        <v>1.5684224339070729</v>
      </c>
    </row>
    <row r="8" spans="1:13" x14ac:dyDescent="0.2">
      <c r="C8" s="27"/>
      <c r="D8" s="27"/>
      <c r="E8" s="27"/>
      <c r="F8" s="27"/>
      <c r="G8" s="27"/>
      <c r="H8" s="27"/>
      <c r="I8" s="27"/>
      <c r="L8" s="33">
        <f>L7+(Tc_mean*2/11)</f>
        <v>0.68343276899733307</v>
      </c>
      <c r="M8" s="34">
        <f t="shared" ref="M8:M18" si="0">L_max*(1-EXP(-k*(L8-t0)))</f>
        <v>10.760914857526371</v>
      </c>
    </row>
    <row r="9" spans="1:13" x14ac:dyDescent="0.2">
      <c r="C9" s="27"/>
      <c r="D9" s="27"/>
      <c r="E9" s="27"/>
      <c r="F9" s="27"/>
      <c r="G9" s="27"/>
      <c r="H9" s="27"/>
      <c r="I9" s="27"/>
      <c r="L9" s="33">
        <f t="shared" ref="L9:L17" si="1">L8+(Tc_mean*2/11)</f>
        <v>1.3668655379946661</v>
      </c>
      <c r="M9" s="34">
        <f t="shared" si="0"/>
        <v>17.754644640892991</v>
      </c>
    </row>
    <row r="10" spans="1:13" x14ac:dyDescent="0.2">
      <c r="C10" s="27"/>
      <c r="D10" s="27"/>
      <c r="E10" s="27"/>
      <c r="F10" s="27"/>
      <c r="G10" s="27"/>
      <c r="H10" s="27"/>
      <c r="I10" s="27"/>
      <c r="L10" s="33">
        <f t="shared" si="1"/>
        <v>2.0502983069919991</v>
      </c>
      <c r="M10" s="34">
        <f t="shared" si="0"/>
        <v>23.075536302122266</v>
      </c>
    </row>
    <row r="11" spans="1:13" x14ac:dyDescent="0.2">
      <c r="A11" t="s">
        <v>112</v>
      </c>
      <c r="L11" s="33">
        <f t="shared" si="1"/>
        <v>2.7337310759893323</v>
      </c>
      <c r="M11" s="34">
        <f t="shared" si="0"/>
        <v>27.123717880122928</v>
      </c>
    </row>
    <row r="12" spans="1:13" x14ac:dyDescent="0.2">
      <c r="A12" t="s">
        <v>113</v>
      </c>
      <c r="L12" s="33">
        <f t="shared" si="1"/>
        <v>3.4171638449866655</v>
      </c>
      <c r="M12" s="34">
        <f t="shared" si="0"/>
        <v>30.203610336470724</v>
      </c>
    </row>
    <row r="13" spans="1:13" x14ac:dyDescent="0.2">
      <c r="A13" t="s">
        <v>114</v>
      </c>
      <c r="L13" s="33">
        <f t="shared" si="1"/>
        <v>4.1005966139839982</v>
      </c>
      <c r="M13" s="34">
        <f t="shared" si="0"/>
        <v>32.546819839279856</v>
      </c>
    </row>
    <row r="14" spans="1:13" x14ac:dyDescent="0.2">
      <c r="A14" t="s">
        <v>115</v>
      </c>
      <c r="L14" s="33">
        <f t="shared" si="1"/>
        <v>4.7840293829813314</v>
      </c>
      <c r="M14" s="34">
        <f t="shared" si="0"/>
        <v>34.329554415852037</v>
      </c>
    </row>
    <row r="15" spans="1:13" x14ac:dyDescent="0.2">
      <c r="A15" t="s">
        <v>116</v>
      </c>
      <c r="L15" s="33">
        <f t="shared" si="1"/>
        <v>5.4674621519786646</v>
      </c>
      <c r="M15" s="34">
        <f t="shared" si="0"/>
        <v>35.685874696516613</v>
      </c>
    </row>
    <row r="16" spans="1:13" x14ac:dyDescent="0.2">
      <c r="L16" s="33">
        <f t="shared" si="1"/>
        <v>6.1508949209759978</v>
      </c>
      <c r="M16" s="34">
        <f t="shared" si="0"/>
        <v>36.717775198092795</v>
      </c>
    </row>
    <row r="17" spans="1:13" ht="25.5" x14ac:dyDescent="0.2">
      <c r="A17" s="29" t="s">
        <v>33</v>
      </c>
      <c r="B17" s="30" t="s">
        <v>117</v>
      </c>
      <c r="D17" s="16" t="s">
        <v>118</v>
      </c>
      <c r="E17" s="16"/>
      <c r="F17" s="16"/>
      <c r="G17" s="16"/>
      <c r="L17" s="33">
        <f t="shared" si="1"/>
        <v>6.834327689973331</v>
      </c>
      <c r="M17" s="34">
        <f t="shared" si="0"/>
        <v>37.502854253779731</v>
      </c>
    </row>
    <row r="18" spans="1:13" ht="15" x14ac:dyDescent="0.25">
      <c r="A18" s="111">
        <v>3</v>
      </c>
      <c r="B18" s="115">
        <v>977620054.94142783</v>
      </c>
      <c r="L18" s="33">
        <f>2*Tc_mean</f>
        <v>7.5177604589706633</v>
      </c>
      <c r="M18" s="34">
        <f t="shared" si="0"/>
        <v>38.100149363857533</v>
      </c>
    </row>
    <row r="19" spans="1:13" ht="15" x14ac:dyDescent="0.25">
      <c r="A19" s="111">
        <v>4</v>
      </c>
      <c r="B19" s="115">
        <v>420845369.53671211</v>
      </c>
      <c r="D19" s="31" t="s">
        <v>119</v>
      </c>
      <c r="E19" s="116">
        <v>40</v>
      </c>
      <c r="G19" s="37" t="s">
        <v>120</v>
      </c>
      <c r="H19" s="37"/>
    </row>
    <row r="20" spans="1:13" ht="15" x14ac:dyDescent="0.25">
      <c r="A20" s="111">
        <v>5</v>
      </c>
      <c r="B20" s="115">
        <v>203133460.27143842</v>
      </c>
      <c r="D20" s="31" t="s">
        <v>121</v>
      </c>
      <c r="E20" s="103">
        <v>0.4</v>
      </c>
      <c r="G20" s="35" t="s">
        <v>122</v>
      </c>
      <c r="H20" s="36">
        <f>k*((L_max-Lc_mean)/(Lc_mean-Lc))</f>
        <v>1.1278338930763059</v>
      </c>
    </row>
    <row r="21" spans="1:13" ht="15" x14ac:dyDescent="0.25">
      <c r="A21" s="111">
        <v>6</v>
      </c>
      <c r="B21" s="115">
        <v>104150930.06480972</v>
      </c>
      <c r="D21" s="31" t="s">
        <v>123</v>
      </c>
      <c r="E21" s="116">
        <v>-0.1</v>
      </c>
      <c r="G21" s="38" t="s">
        <v>132</v>
      </c>
      <c r="H21" s="117">
        <v>0.64</v>
      </c>
    </row>
    <row r="22" spans="1:13" ht="15" x14ac:dyDescent="0.25">
      <c r="A22" s="111">
        <v>7</v>
      </c>
      <c r="B22" s="115">
        <v>47790498.841173872</v>
      </c>
      <c r="D22" s="31" t="s">
        <v>124</v>
      </c>
      <c r="E22" s="116">
        <v>3</v>
      </c>
      <c r="G22" s="38" t="s">
        <v>92</v>
      </c>
      <c r="H22" s="118">
        <f>H20-H21</f>
        <v>0.48783389307630587</v>
      </c>
    </row>
    <row r="23" spans="1:13" ht="15" x14ac:dyDescent="0.25">
      <c r="A23" s="111"/>
      <c r="B23" s="115"/>
      <c r="D23" s="31" t="s">
        <v>125</v>
      </c>
      <c r="E23" s="28">
        <f t="array" ref="E23">(SUM(A18:A37*B18:B37))/SUM(B18:B37)</f>
        <v>3.7588802294853316</v>
      </c>
      <c r="G23" t="s">
        <v>128</v>
      </c>
      <c r="H23" s="117">
        <v>561</v>
      </c>
    </row>
    <row r="24" spans="1:13" ht="15" x14ac:dyDescent="0.25">
      <c r="A24" s="111"/>
      <c r="B24" s="115"/>
      <c r="D24" t="s">
        <v>126</v>
      </c>
      <c r="E24" s="32">
        <f>L_max*(1-EXP(-k*(Tc-t0)))</f>
        <v>28.424631282437979</v>
      </c>
      <c r="G24" t="s">
        <v>130</v>
      </c>
      <c r="H24" s="117">
        <v>0.1</v>
      </c>
    </row>
    <row r="25" spans="1:13" ht="15" x14ac:dyDescent="0.25">
      <c r="A25" s="111"/>
      <c r="B25" s="115"/>
      <c r="D25" t="s">
        <v>127</v>
      </c>
      <c r="E25" s="32">
        <f>L_max*(1-EXP(-k*(Tc_mean-t0)))</f>
        <v>31.455161962512086</v>
      </c>
      <c r="G25" t="s">
        <v>129</v>
      </c>
      <c r="H25" s="117">
        <v>1.1499999999999999</v>
      </c>
    </row>
    <row r="26" spans="1:13" ht="15" x14ac:dyDescent="0.25">
      <c r="A26" s="111"/>
      <c r="B26" s="115"/>
      <c r="G26" s="23" t="s">
        <v>131</v>
      </c>
      <c r="H26" s="119">
        <f>(H23/H22)*H25</f>
        <v>1322.4788378922394</v>
      </c>
    </row>
    <row r="27" spans="1:13" ht="15" x14ac:dyDescent="0.25">
      <c r="A27" s="111"/>
      <c r="B27" s="115"/>
    </row>
    <row r="28" spans="1:13" ht="15" x14ac:dyDescent="0.25">
      <c r="A28" s="111"/>
      <c r="B28" s="115"/>
    </row>
    <row r="29" spans="1:13" ht="15" x14ac:dyDescent="0.25">
      <c r="A29" s="111"/>
      <c r="B29" s="111"/>
    </row>
    <row r="30" spans="1:13" ht="15" x14ac:dyDescent="0.25">
      <c r="A30" s="111"/>
      <c r="B30" s="111"/>
    </row>
    <row r="31" spans="1:13" ht="15" x14ac:dyDescent="0.25">
      <c r="A31" s="111"/>
      <c r="B31" s="111"/>
    </row>
    <row r="32" spans="1:13" ht="15" x14ac:dyDescent="0.25">
      <c r="A32" s="111"/>
      <c r="B32" s="111"/>
    </row>
    <row r="33" spans="1:2" ht="15" x14ac:dyDescent="0.25">
      <c r="A33" s="111"/>
      <c r="B33" s="111"/>
    </row>
    <row r="34" spans="1:2" ht="15" x14ac:dyDescent="0.25">
      <c r="A34" s="111"/>
      <c r="B34" s="111"/>
    </row>
    <row r="35" spans="1:2" ht="15" x14ac:dyDescent="0.25">
      <c r="A35" s="111"/>
      <c r="B35" s="111"/>
    </row>
    <row r="36" spans="1:2" ht="15" x14ac:dyDescent="0.25">
      <c r="A36" s="111"/>
      <c r="B36" s="111"/>
    </row>
    <row r="37" spans="1:2" ht="15" x14ac:dyDescent="0.25">
      <c r="A37" s="111"/>
      <c r="B37" s="111"/>
    </row>
  </sheetData>
  <phoneticPr fontId="3" type="noConversion"/>
  <pageMargins left="0.75" right="0.75" top="1" bottom="1" header="0.5" footer="0.5"/>
  <pageSetup paperSize="9" orientation="portrait" r:id="rId1"/>
  <headerFooter alignWithMargins="0">
    <oddHeader>&amp;LBio-3535&amp;C&amp;F  &amp;A&amp;RJdS</oddHeader>
    <oddFooter>Page &amp;P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3073" r:id="rId4">
          <objectPr defaultSize="0" autoPict="0" r:id="rId5">
            <anchor moveWithCells="1">
              <from>
                <xdr:col>2</xdr:col>
                <xdr:colOff>523875</xdr:colOff>
                <xdr:row>6</xdr:row>
                <xdr:rowOff>76200</xdr:rowOff>
              </from>
              <to>
                <xdr:col>6</xdr:col>
                <xdr:colOff>123825</xdr:colOff>
                <xdr:row>9</xdr:row>
                <xdr:rowOff>104775</xdr:rowOff>
              </to>
            </anchor>
          </objectPr>
        </oleObject>
      </mc:Choice>
      <mc:Fallback>
        <oleObject progId="Equation.3" shapeId="3073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46"/>
  <sheetViews>
    <sheetView workbookViewId="0"/>
  </sheetViews>
  <sheetFormatPr defaultRowHeight="12.75" x14ac:dyDescent="0.2"/>
  <sheetData>
    <row r="1" spans="1:15" ht="23.25" x14ac:dyDescent="0.35">
      <c r="A1" s="123" t="s">
        <v>173</v>
      </c>
      <c r="B1" s="122"/>
      <c r="C1" s="122"/>
      <c r="D1" s="122"/>
      <c r="E1" s="122"/>
      <c r="F1" s="122"/>
      <c r="G1" s="122"/>
      <c r="H1" s="122"/>
      <c r="I1" s="122"/>
      <c r="J1" s="122"/>
    </row>
    <row r="2" spans="1:15" ht="15" x14ac:dyDescent="0.25">
      <c r="A2" s="122"/>
      <c r="B2" s="122"/>
      <c r="C2" s="122"/>
      <c r="D2" s="122"/>
      <c r="E2" s="122"/>
      <c r="F2" s="122"/>
      <c r="G2" s="122"/>
      <c r="H2" s="122"/>
      <c r="I2" s="122" t="s">
        <v>137</v>
      </c>
      <c r="J2" s="122"/>
    </row>
    <row r="3" spans="1:15" ht="15" x14ac:dyDescent="0.25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39"/>
    </row>
    <row r="4" spans="1:15" ht="15" x14ac:dyDescent="0.25">
      <c r="A4" s="122"/>
      <c r="B4" s="122"/>
      <c r="C4" s="122"/>
      <c r="D4" s="122"/>
      <c r="E4" s="122"/>
      <c r="F4" s="122"/>
      <c r="G4" s="122"/>
      <c r="H4" s="122"/>
      <c r="I4" s="122"/>
      <c r="J4" s="122"/>
      <c r="K4" s="39"/>
    </row>
    <row r="5" spans="1:15" ht="26.25" x14ac:dyDescent="0.4">
      <c r="A5" s="121" t="s">
        <v>152</v>
      </c>
      <c r="K5" s="124"/>
      <c r="L5" s="125" t="s">
        <v>138</v>
      </c>
      <c r="M5" s="124"/>
      <c r="N5" s="124"/>
      <c r="O5" s="124"/>
    </row>
    <row r="6" spans="1:15" x14ac:dyDescent="0.2">
      <c r="A6" t="s">
        <v>153</v>
      </c>
      <c r="K6" s="124"/>
      <c r="L6" s="124"/>
      <c r="M6" s="124"/>
      <c r="N6" s="124"/>
      <c r="O6" s="124"/>
    </row>
    <row r="7" spans="1:15" x14ac:dyDescent="0.2">
      <c r="A7" s="121" t="s">
        <v>174</v>
      </c>
      <c r="K7" s="126" t="s">
        <v>133</v>
      </c>
      <c r="L7" s="124"/>
      <c r="M7" s="124"/>
      <c r="N7" s="124"/>
      <c r="O7" s="124"/>
    </row>
    <row r="8" spans="1:15" x14ac:dyDescent="0.2">
      <c r="A8" t="s">
        <v>155</v>
      </c>
      <c r="K8" s="124"/>
      <c r="L8" s="124"/>
      <c r="M8" s="124"/>
      <c r="N8" s="124"/>
      <c r="O8" s="124"/>
    </row>
    <row r="9" spans="1:15" x14ac:dyDescent="0.2">
      <c r="A9" t="s">
        <v>154</v>
      </c>
      <c r="K9" s="124"/>
      <c r="L9" s="124"/>
      <c r="M9" s="124"/>
      <c r="N9" s="124"/>
      <c r="O9" s="124"/>
    </row>
    <row r="10" spans="1:15" x14ac:dyDescent="0.2">
      <c r="K10" s="124"/>
      <c r="L10" s="124"/>
      <c r="M10" s="124"/>
      <c r="N10" s="124"/>
      <c r="O10" s="124"/>
    </row>
    <row r="11" spans="1:15" ht="15" x14ac:dyDescent="0.25">
      <c r="B11" s="43" t="s">
        <v>145</v>
      </c>
      <c r="C11" s="105"/>
      <c r="D11" s="43" t="s">
        <v>147</v>
      </c>
      <c r="E11" s="105"/>
      <c r="F11" s="43" t="s">
        <v>149</v>
      </c>
      <c r="G11" s="105"/>
      <c r="K11" s="126" t="s">
        <v>139</v>
      </c>
      <c r="L11" s="124"/>
      <c r="M11" s="124"/>
      <c r="N11" s="124"/>
      <c r="O11" s="124"/>
    </row>
    <row r="12" spans="1:15" ht="15" x14ac:dyDescent="0.25">
      <c r="B12" s="43" t="s">
        <v>73</v>
      </c>
      <c r="C12" s="105"/>
      <c r="D12" s="43" t="s">
        <v>146</v>
      </c>
      <c r="E12" s="105"/>
      <c r="F12" s="43" t="s">
        <v>150</v>
      </c>
      <c r="G12" s="105"/>
      <c r="K12" s="124"/>
      <c r="L12" s="124"/>
      <c r="M12" s="124"/>
      <c r="N12" s="124"/>
      <c r="O12" s="124"/>
    </row>
    <row r="13" spans="1:15" ht="15" x14ac:dyDescent="0.25">
      <c r="D13" s="43" t="s">
        <v>148</v>
      </c>
      <c r="E13" s="105"/>
      <c r="K13" s="124"/>
      <c r="L13" s="124"/>
      <c r="M13" s="124"/>
      <c r="N13" s="124"/>
      <c r="O13" s="124"/>
    </row>
    <row r="14" spans="1:15" x14ac:dyDescent="0.2">
      <c r="K14" s="124"/>
      <c r="L14" s="124"/>
      <c r="M14" s="124"/>
      <c r="N14" s="124"/>
      <c r="O14" s="124"/>
    </row>
    <row r="15" spans="1:15" x14ac:dyDescent="0.2">
      <c r="C15" t="s">
        <v>141</v>
      </c>
      <c r="E15" t="s">
        <v>142</v>
      </c>
      <c r="G15" t="s">
        <v>143</v>
      </c>
      <c r="I15" t="s">
        <v>144</v>
      </c>
      <c r="K15" s="124"/>
      <c r="L15" s="124"/>
      <c r="M15" s="124"/>
      <c r="N15" s="124"/>
      <c r="O15" s="124"/>
    </row>
    <row r="16" spans="1:15" ht="14.25" x14ac:dyDescent="0.25">
      <c r="A16" s="41" t="s">
        <v>151</v>
      </c>
      <c r="C16" s="42" t="s">
        <v>133</v>
      </c>
      <c r="E16" s="42" t="s">
        <v>134</v>
      </c>
      <c r="G16" s="42" t="s">
        <v>135</v>
      </c>
      <c r="I16" s="42" t="s">
        <v>136</v>
      </c>
      <c r="K16" s="124"/>
      <c r="L16" s="124"/>
      <c r="M16" s="124"/>
      <c r="N16" s="124"/>
      <c r="O16" s="124"/>
    </row>
    <row r="17" spans="1:15" ht="15" x14ac:dyDescent="0.25">
      <c r="A17" s="40">
        <v>1</v>
      </c>
      <c r="C17" s="117"/>
      <c r="E17" s="117"/>
      <c r="G17" s="117"/>
      <c r="I17" s="117"/>
      <c r="K17" s="126" t="s">
        <v>140</v>
      </c>
      <c r="L17" s="124"/>
      <c r="M17" s="124"/>
      <c r="N17" s="124"/>
      <c r="O17" s="124"/>
    </row>
    <row r="18" spans="1:15" ht="15" x14ac:dyDescent="0.25">
      <c r="A18" s="40">
        <v>2</v>
      </c>
      <c r="C18" s="117"/>
      <c r="E18" s="117"/>
      <c r="G18" s="117"/>
      <c r="I18" s="117"/>
      <c r="K18" s="124"/>
      <c r="L18" s="124"/>
      <c r="M18" s="124"/>
      <c r="N18" s="124"/>
      <c r="O18" s="124"/>
    </row>
    <row r="19" spans="1:15" ht="15" x14ac:dyDescent="0.25">
      <c r="A19" s="40">
        <v>3</v>
      </c>
      <c r="C19" s="117"/>
      <c r="E19" s="117"/>
      <c r="G19" s="117"/>
      <c r="I19" s="117"/>
      <c r="K19" s="124"/>
      <c r="L19" s="124"/>
      <c r="M19" s="124"/>
      <c r="N19" s="124"/>
      <c r="O19" s="124"/>
    </row>
    <row r="20" spans="1:15" ht="15" x14ac:dyDescent="0.25">
      <c r="A20" s="40">
        <v>4</v>
      </c>
      <c r="C20" s="117"/>
      <c r="E20" s="117"/>
      <c r="G20" s="117"/>
      <c r="I20" s="117"/>
      <c r="K20" s="124"/>
      <c r="L20" s="124"/>
      <c r="M20" s="124"/>
      <c r="N20" s="124"/>
      <c r="O20" s="124"/>
    </row>
    <row r="21" spans="1:15" ht="15" x14ac:dyDescent="0.25">
      <c r="A21" s="40">
        <v>5</v>
      </c>
      <c r="C21" s="117"/>
      <c r="E21" s="117"/>
      <c r="G21" s="117"/>
      <c r="I21" s="117"/>
      <c r="K21" s="124"/>
      <c r="L21" s="124"/>
      <c r="M21" s="124"/>
      <c r="N21" s="124"/>
      <c r="O21" s="124"/>
    </row>
    <row r="22" spans="1:15" ht="15" x14ac:dyDescent="0.25">
      <c r="A22" s="40">
        <v>6</v>
      </c>
      <c r="C22" s="117"/>
      <c r="E22" s="117"/>
      <c r="G22" s="117"/>
      <c r="I22" s="117"/>
      <c r="K22" s="124"/>
      <c r="L22" s="124"/>
      <c r="M22" s="124"/>
      <c r="N22" s="124"/>
      <c r="O22" s="124"/>
    </row>
    <row r="23" spans="1:15" ht="15" x14ac:dyDescent="0.25">
      <c r="A23" s="40">
        <v>7</v>
      </c>
      <c r="C23" s="117"/>
      <c r="E23" s="117"/>
      <c r="G23" s="117"/>
      <c r="I23" s="117"/>
    </row>
    <row r="24" spans="1:15" ht="15" x14ac:dyDescent="0.25">
      <c r="A24" s="40">
        <v>8</v>
      </c>
      <c r="C24" s="117"/>
      <c r="E24" s="117"/>
      <c r="G24" s="117"/>
      <c r="I24" s="117"/>
    </row>
    <row r="25" spans="1:15" ht="15" x14ac:dyDescent="0.25">
      <c r="A25" s="40">
        <v>9</v>
      </c>
      <c r="C25" s="117"/>
      <c r="E25" s="117"/>
      <c r="G25" s="117"/>
      <c r="I25" s="117"/>
    </row>
    <row r="26" spans="1:15" ht="15" x14ac:dyDescent="0.25">
      <c r="A26" s="40">
        <v>10</v>
      </c>
      <c r="C26" s="117"/>
      <c r="E26" s="117"/>
      <c r="G26" s="117"/>
      <c r="I26" s="117"/>
    </row>
    <row r="27" spans="1:15" ht="15" x14ac:dyDescent="0.25">
      <c r="A27" s="40">
        <v>11</v>
      </c>
      <c r="C27" s="117"/>
      <c r="E27" s="117"/>
      <c r="G27" s="117"/>
      <c r="I27" s="117"/>
    </row>
    <row r="28" spans="1:15" ht="15" x14ac:dyDescent="0.25">
      <c r="A28" s="40">
        <v>12</v>
      </c>
      <c r="C28" s="117"/>
      <c r="E28" s="117"/>
      <c r="G28" s="117"/>
      <c r="I28" s="117"/>
    </row>
    <row r="29" spans="1:15" ht="15" x14ac:dyDescent="0.25">
      <c r="A29" s="40">
        <v>13</v>
      </c>
      <c r="C29" s="117"/>
      <c r="E29" s="117"/>
      <c r="G29" s="117"/>
      <c r="I29" s="117"/>
    </row>
    <row r="30" spans="1:15" ht="15" x14ac:dyDescent="0.25">
      <c r="A30" s="40">
        <v>14</v>
      </c>
      <c r="C30" s="117"/>
      <c r="E30" s="117"/>
      <c r="G30" s="117"/>
      <c r="I30" s="117"/>
    </row>
    <row r="31" spans="1:15" ht="15" x14ac:dyDescent="0.25">
      <c r="A31" s="40">
        <v>15</v>
      </c>
      <c r="C31" s="117"/>
      <c r="E31" s="117"/>
      <c r="G31" s="117"/>
      <c r="I31" s="117"/>
    </row>
    <row r="32" spans="1:15" ht="15" x14ac:dyDescent="0.25">
      <c r="A32" s="40">
        <v>16</v>
      </c>
      <c r="C32" s="117"/>
      <c r="E32" s="117"/>
      <c r="G32" s="117"/>
      <c r="I32" s="117"/>
    </row>
    <row r="33" spans="1:9" ht="15" x14ac:dyDescent="0.25">
      <c r="A33" s="40">
        <v>17</v>
      </c>
      <c r="C33" s="117"/>
      <c r="E33" s="117"/>
      <c r="G33" s="117"/>
      <c r="I33" s="117"/>
    </row>
    <row r="34" spans="1:9" ht="15" x14ac:dyDescent="0.25">
      <c r="A34" s="40">
        <v>18</v>
      </c>
      <c r="C34" s="117"/>
      <c r="E34" s="117"/>
      <c r="G34" s="117"/>
      <c r="I34" s="117"/>
    </row>
    <row r="35" spans="1:9" ht="15" x14ac:dyDescent="0.25">
      <c r="A35" s="40">
        <v>19</v>
      </c>
      <c r="C35" s="117"/>
      <c r="E35" s="117"/>
      <c r="G35" s="117"/>
      <c r="I35" s="117"/>
    </row>
    <row r="36" spans="1:9" ht="15" x14ac:dyDescent="0.25">
      <c r="A36" s="40">
        <v>20</v>
      </c>
      <c r="C36" s="117"/>
      <c r="E36" s="117"/>
      <c r="G36" s="117"/>
      <c r="I36" s="117"/>
    </row>
    <row r="37" spans="1:9" ht="15" x14ac:dyDescent="0.25">
      <c r="A37" s="40">
        <v>21</v>
      </c>
      <c r="C37" s="117"/>
      <c r="E37" s="117"/>
      <c r="G37" s="117"/>
      <c r="I37" s="117"/>
    </row>
    <row r="38" spans="1:9" ht="15" x14ac:dyDescent="0.25">
      <c r="A38" s="40">
        <v>22</v>
      </c>
      <c r="C38" s="117"/>
      <c r="E38" s="117"/>
      <c r="G38" s="117"/>
      <c r="I38" s="117"/>
    </row>
    <row r="39" spans="1:9" ht="15" x14ac:dyDescent="0.25">
      <c r="A39" s="40">
        <v>23</v>
      </c>
      <c r="C39" s="117"/>
      <c r="E39" s="117"/>
      <c r="G39" s="117"/>
      <c r="I39" s="117"/>
    </row>
    <row r="40" spans="1:9" ht="15" x14ac:dyDescent="0.25">
      <c r="A40" s="40">
        <v>24</v>
      </c>
      <c r="C40" s="117"/>
      <c r="E40" s="117"/>
      <c r="G40" s="117"/>
      <c r="I40" s="117"/>
    </row>
    <row r="41" spans="1:9" ht="15" x14ac:dyDescent="0.25">
      <c r="A41" s="40">
        <v>25</v>
      </c>
      <c r="C41" s="117"/>
      <c r="E41" s="117"/>
      <c r="G41" s="117"/>
      <c r="I41" s="117"/>
    </row>
    <row r="42" spans="1:9" ht="15" x14ac:dyDescent="0.25">
      <c r="A42" s="40">
        <v>26</v>
      </c>
      <c r="C42" s="117"/>
      <c r="E42" s="117"/>
      <c r="G42" s="117"/>
      <c r="I42" s="117"/>
    </row>
    <row r="43" spans="1:9" ht="15" x14ac:dyDescent="0.25">
      <c r="A43" s="40">
        <v>27</v>
      </c>
      <c r="C43" s="117"/>
      <c r="E43" s="117"/>
      <c r="G43" s="117"/>
      <c r="I43" s="117"/>
    </row>
    <row r="44" spans="1:9" ht="15" x14ac:dyDescent="0.25">
      <c r="A44" s="40">
        <v>28</v>
      </c>
      <c r="C44" s="117"/>
      <c r="E44" s="117"/>
      <c r="G44" s="117"/>
      <c r="I44" s="117"/>
    </row>
    <row r="45" spans="1:9" ht="15" x14ac:dyDescent="0.25">
      <c r="A45" s="40">
        <v>29</v>
      </c>
      <c r="C45" s="117"/>
      <c r="E45" s="117"/>
      <c r="G45" s="117"/>
      <c r="I45" s="117"/>
    </row>
    <row r="46" spans="1:9" ht="15" x14ac:dyDescent="0.25">
      <c r="A46" s="40">
        <v>30</v>
      </c>
      <c r="C46" s="117"/>
      <c r="E46" s="117"/>
      <c r="G46" s="117"/>
      <c r="I46" s="117"/>
    </row>
  </sheetData>
  <phoneticPr fontId="3" type="noConversion"/>
  <pageMargins left="0.75" right="0.75" top="1" bottom="1" header="0.5" footer="0.5"/>
  <pageSetup paperSize="9" orientation="portrait" r:id="rId1"/>
  <headerFooter alignWithMargins="0">
    <oddHeader>&amp;C&amp;F  &amp;A&amp;RJdS // Bio-3553  // NFH</oddHeader>
    <oddFooter>Page &amp;P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4097" r:id="rId4">
          <objectPr defaultSize="0" autoPict="0" r:id="rId5">
            <anchor moveWithCells="1" sizeWithCells="1">
              <from>
                <xdr:col>11</xdr:col>
                <xdr:colOff>152400</xdr:colOff>
                <xdr:row>6</xdr:row>
                <xdr:rowOff>133350</xdr:rowOff>
              </from>
              <to>
                <xdr:col>13</xdr:col>
                <xdr:colOff>333375</xdr:colOff>
                <xdr:row>9</xdr:row>
                <xdr:rowOff>142875</xdr:rowOff>
              </to>
            </anchor>
          </objectPr>
        </oleObject>
      </mc:Choice>
      <mc:Fallback>
        <oleObject progId="Equation.3" shapeId="4097" r:id="rId4"/>
      </mc:Fallback>
    </mc:AlternateContent>
    <mc:AlternateContent xmlns:mc="http://schemas.openxmlformats.org/markup-compatibility/2006">
      <mc:Choice Requires="x14">
        <oleObject progId="Equation.3" shapeId="4098" r:id="rId6">
          <objectPr defaultSize="0" autoPict="0" r:id="rId7">
            <anchor moveWithCells="1" sizeWithCells="1">
              <from>
                <xdr:col>10</xdr:col>
                <xdr:colOff>209550</xdr:colOff>
                <xdr:row>11</xdr:row>
                <xdr:rowOff>152400</xdr:rowOff>
              </from>
              <to>
                <xdr:col>15</xdr:col>
                <xdr:colOff>190500</xdr:colOff>
                <xdr:row>15</xdr:row>
                <xdr:rowOff>0</xdr:rowOff>
              </to>
            </anchor>
          </objectPr>
        </oleObject>
      </mc:Choice>
      <mc:Fallback>
        <oleObject progId="Equation.3" shapeId="4098" r:id="rId6"/>
      </mc:Fallback>
    </mc:AlternateContent>
    <mc:AlternateContent xmlns:mc="http://schemas.openxmlformats.org/markup-compatibility/2006">
      <mc:Choice Requires="x14">
        <oleObject progId="Equation.3" shapeId="4099" r:id="rId8">
          <objectPr defaultSize="0" autoPict="0" r:id="rId9">
            <anchor moveWithCells="1" sizeWithCells="1">
              <from>
                <xdr:col>10</xdr:col>
                <xdr:colOff>304800</xdr:colOff>
                <xdr:row>18</xdr:row>
                <xdr:rowOff>9525</xdr:rowOff>
              </from>
              <to>
                <xdr:col>14</xdr:col>
                <xdr:colOff>47625</xdr:colOff>
                <xdr:row>20</xdr:row>
                <xdr:rowOff>76200</xdr:rowOff>
              </to>
            </anchor>
          </objectPr>
        </oleObject>
      </mc:Choice>
      <mc:Fallback>
        <oleObject progId="Equation.3" shapeId="4099" r:id="rId8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A4" sqref="A4"/>
    </sheetView>
  </sheetViews>
  <sheetFormatPr defaultRowHeight="12.75" x14ac:dyDescent="0.2"/>
  <cols>
    <col min="1" max="16384" width="9.140625" style="45"/>
  </cols>
  <sheetData>
    <row r="1" spans="1:6" x14ac:dyDescent="0.2">
      <c r="A1" s="47" t="s">
        <v>175</v>
      </c>
    </row>
    <row r="2" spans="1:6" x14ac:dyDescent="0.2">
      <c r="A2" s="127" t="s">
        <v>176</v>
      </c>
    </row>
    <row r="3" spans="1:6" x14ac:dyDescent="0.2">
      <c r="A3" s="127"/>
    </row>
    <row r="4" spans="1:6" x14ac:dyDescent="0.2">
      <c r="A4" s="128" t="s">
        <v>179</v>
      </c>
    </row>
    <row r="5" spans="1:6" x14ac:dyDescent="0.2">
      <c r="A5" s="130" t="s">
        <v>178</v>
      </c>
      <c r="B5" s="131"/>
      <c r="C5" s="131"/>
      <c r="D5" s="131"/>
      <c r="E5" s="131"/>
      <c r="F5" s="131"/>
    </row>
    <row r="6" spans="1:6" x14ac:dyDescent="0.2">
      <c r="A6" s="127"/>
    </row>
    <row r="8" spans="1:6" x14ac:dyDescent="0.2">
      <c r="A8" s="129" t="s">
        <v>177</v>
      </c>
    </row>
  </sheetData>
  <hyperlinks>
    <hyperlink ref="A8" r:id="rId1" display="http://creativecommons.org/licenses/by/4.0/"/>
    <hyperlink ref="A5" r:id="rId2" display="http://dx.doi.org/10.7557/8.3514"/>
  </hyperlinks>
  <pageMargins left="0.75" right="0.75" top="1" bottom="1" header="0.5" footer="0.5"/>
  <headerFooter alignWithMargins="0">
    <oddHeader>&amp;A</oddHeader>
    <oddFooter>Page &amp;P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9</vt:i4>
      </vt:variant>
    </vt:vector>
  </HeadingPairs>
  <TitlesOfParts>
    <vt:vector size="26" baseType="lpstr">
      <vt:lpstr>Info</vt:lpstr>
      <vt:lpstr>Mortality rates</vt:lpstr>
      <vt:lpstr>Year-class</vt:lpstr>
      <vt:lpstr>Z (catch curve)</vt:lpstr>
      <vt:lpstr>Z (empirical)</vt:lpstr>
      <vt:lpstr>Exercise 1</vt:lpstr>
      <vt:lpstr>License &amp; Reference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F</vt:lpstr>
      <vt:lpstr>k</vt:lpstr>
      <vt:lpstr>L_max</vt:lpstr>
      <vt:lpstr>Lc</vt:lpstr>
      <vt:lpstr>Lc_mean</vt:lpstr>
      <vt:lpstr>M</vt:lpstr>
      <vt:lpstr>t0</vt:lpstr>
      <vt:lpstr>Tc</vt:lpstr>
      <vt:lpstr>Tc_mean</vt:lpstr>
    </vt:vector>
  </TitlesOfParts>
  <Company>NFH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Santos</dc:creator>
  <cp:lastModifiedBy>Ekanger Aysa Arylova</cp:lastModifiedBy>
  <cp:lastPrinted>2004-10-25T15:36:27Z</cp:lastPrinted>
  <dcterms:created xsi:type="dcterms:W3CDTF">1998-11-11T23:03:55Z</dcterms:created>
  <dcterms:modified xsi:type="dcterms:W3CDTF">2015-09-22T08:41:52Z</dcterms:modified>
</cp:coreProperties>
</file>