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FISH IT\"/>
    </mc:Choice>
  </mc:AlternateContent>
  <bookViews>
    <workbookView xWindow="0" yWindow="0" windowWidth="28800" windowHeight="14235"/>
  </bookViews>
  <sheets>
    <sheet name="Info" sheetId="23" r:id="rId1"/>
    <sheet name="Transect" sheetId="19" r:id="rId2"/>
    <sheet name="Survey design" sheetId="21" r:id="rId3"/>
    <sheet name="Swept area (random)" sheetId="2" r:id="rId4"/>
    <sheet name="Swept-area (stratified)" sheetId="3" r:id="rId5"/>
    <sheet name="Exercise scaling (1)" sheetId="20" r:id="rId6"/>
    <sheet name="Exercise scaling (2)" sheetId="7" r:id="rId7"/>
    <sheet name="License &amp; Reference" sheetId="24" r:id="rId8"/>
    <sheet name="Sheet9" sheetId="8" r:id="rId9"/>
    <sheet name="Sheet10" sheetId="9" r:id="rId10"/>
    <sheet name="Sheet11" sheetId="10" r:id="rId11"/>
    <sheet name="Sheet12" sheetId="11" r:id="rId12"/>
    <sheet name="Sheet13" sheetId="12" r:id="rId13"/>
    <sheet name="Sheet14" sheetId="13" r:id="rId14"/>
    <sheet name="Sheet15" sheetId="14" r:id="rId15"/>
    <sheet name="Sheet16" sheetId="15" r:id="rId16"/>
  </sheets>
  <externalReferences>
    <externalReference r:id="rId17"/>
    <externalReference r:id="rId18"/>
  </externalReferences>
  <definedNames>
    <definedName name="A" localSheetId="0">'[1]Distance sampling'!$B$11</definedName>
    <definedName name="a" localSheetId="7">#REF!</definedName>
    <definedName name="A">#REF!</definedName>
    <definedName name="a_2">#REF!</definedName>
    <definedName name="a_3">#REF!</definedName>
    <definedName name="a_4">#REF!</definedName>
    <definedName name="aBH">[2]motor!$B$14</definedName>
    <definedName name="aLW">[2]motor!$B$11</definedName>
    <definedName name="b" localSheetId="0">'[1]Distance sampling'!$B$58</definedName>
    <definedName name="b" localSheetId="7">#REF!</definedName>
    <definedName name="b">#REF!</definedName>
    <definedName name="b_2">#REF!</definedName>
    <definedName name="b_3">#REF!</definedName>
    <definedName name="b_4">#REF!</definedName>
    <definedName name="bBH">[2]motor!$B$15</definedName>
    <definedName name="bLW">[2]motor!$B$12</definedName>
    <definedName name="boats">[2]motor!$L$7</definedName>
    <definedName name="Catch" localSheetId="0">'[1]Mark-recapture'!$B$11</definedName>
    <definedName name="Catch">#REF!</definedName>
    <definedName name="F">[2]motor!$L$9</definedName>
    <definedName name="factor" localSheetId="0">'[1]Swept-area (stratified)'!$AF$61</definedName>
    <definedName name="factor">'Swept-area (stratified)'!$AF$61</definedName>
    <definedName name="g_0" localSheetId="0">'[1]Distance sampling'!$B$17</definedName>
    <definedName name="g_0">#REF!</definedName>
    <definedName name="K">[2]motor!$B$8</definedName>
    <definedName name="L" localSheetId="0">'[1]Distance sampling'!$B$12</definedName>
    <definedName name="L">#REF!</definedName>
    <definedName name="Lmax">[2]motor!$B$7</definedName>
    <definedName name="M">[2]motor!$B$17</definedName>
    <definedName name="n" localSheetId="0">'[1]Distance sampling'!$B$10</definedName>
    <definedName name="n">#REF!</definedName>
    <definedName name="N_est" localSheetId="0">'[1]Distance sampling'!$B$60</definedName>
    <definedName name="N_est">#REF!</definedName>
    <definedName name="N_tot" localSheetId="0">'[1]Swept-area (stratified)'!$J$56</definedName>
    <definedName name="N_tot">'Swept-area (stratified)'!$J$56</definedName>
    <definedName name="N_totr" localSheetId="0">'[1]Swept area (random)'!$L$57</definedName>
    <definedName name="N_totr">'Swept area (random)'!$L$57</definedName>
    <definedName name="Ni" localSheetId="0">'[1]Swept-area (stratified)'!$J$57</definedName>
    <definedName name="Ni">'Swept-area (stratified)'!$J$57</definedName>
    <definedName name="Noo" localSheetId="0">[1]Depletion!$B$137</definedName>
    <definedName name="Noo">#REF!</definedName>
    <definedName name="Noo__95" localSheetId="0">[1]Depletion!$B$147</definedName>
    <definedName name="Noo__95">#REF!</definedName>
    <definedName name="Noo_95" localSheetId="0">[1]Depletion!$B$148</definedName>
    <definedName name="Noo_95">#REF!</definedName>
    <definedName name="nr" localSheetId="0">'[1]Swept area (random)'!$B$25</definedName>
    <definedName name="nr">'Swept area (random)'!$B$25</definedName>
    <definedName name="ns" localSheetId="0">'[1]Swept-area (stratified)'!$B$24</definedName>
    <definedName name="ns">'Swept-area (stratified)'!$B$24</definedName>
    <definedName name="P" localSheetId="0">'[1]Distance sampling'!$B$63</definedName>
    <definedName name="P">#REF!</definedName>
    <definedName name="pricekga">[2]motor!$B$20</definedName>
    <definedName name="pricekgb">[2]motor!$B$21</definedName>
    <definedName name="Q" localSheetId="0">'[1]Distance sampling'!$B$64</definedName>
    <definedName name="q" localSheetId="7">[2]motor!$B$18</definedName>
    <definedName name="Q">#REF!</definedName>
    <definedName name="rate">#REF!</definedName>
    <definedName name="Recapture" localSheetId="0">'[1]Mark-recapture'!$B$12</definedName>
    <definedName name="Recapture">#REF!</definedName>
    <definedName name="rsq" localSheetId="0">[1]Depletion!$B$138</definedName>
    <definedName name="rsq">#REF!</definedName>
    <definedName name="sd_random" localSheetId="0">'[1]Swept area (random)'!$M$60</definedName>
    <definedName name="sd_random">'Swept area (random)'!$M$60</definedName>
    <definedName name="sd_stock" localSheetId="0">'[1]Mark-recapture'!$B$138</definedName>
    <definedName name="sd_stock">#REF!</definedName>
    <definedName name="sd_strx">'Swept-area (stratified)'!$AF$63</definedName>
    <definedName name="sd_totr" localSheetId="0">'[1]Swept area (random)'!$M$68</definedName>
    <definedName name="sd_totr">'Swept area (random)'!$M$68</definedName>
    <definedName name="sd_totst" localSheetId="0">'[1]Swept-area (stratified)'!$AF$65</definedName>
    <definedName name="sd_totst">'Swept-area (stratified)'!$AF$65</definedName>
    <definedName name="sdst1" localSheetId="0">'[1]Swept-area (stratified)'!$I$62</definedName>
    <definedName name="sdst1">'Swept-area (stratified)'!$I$62</definedName>
    <definedName name="sdst2" localSheetId="0">'[1]Swept-area (stratified)'!$I$92</definedName>
    <definedName name="sdst2">'Swept-area (stratified)'!$I$92</definedName>
    <definedName name="sdst3" localSheetId="0">'[1]Swept-area (stratified)'!$I$122</definedName>
    <definedName name="sdst3">'Swept-area (stratified)'!$I$122</definedName>
    <definedName name="stock" localSheetId="0">'[1]Mark-recapture'!$B$137</definedName>
    <definedName name="stock">#REF!</definedName>
    <definedName name="str_mean" localSheetId="0">'[1]Swept-area (stratified)'!$AF$59</definedName>
    <definedName name="str_mean">'Swept-area (stratified)'!$AF$59</definedName>
    <definedName name="str_tot" localSheetId="0">'[1]Swept-area (stratified)'!$AF$60</definedName>
    <definedName name="str_tot">'Swept-area (stratified)'!$AF$60</definedName>
    <definedName name="t0">[2]motor!$B$9</definedName>
    <definedName name="Tagged" localSheetId="0">'[1]Mark-recapture'!$B$10</definedName>
    <definedName name="Tagged">#REF!</definedName>
    <definedName name="tot_r" localSheetId="0">'[1]Swept area (random)'!$M$63</definedName>
    <definedName name="tot_r">'Swept area (random)'!$M$63</definedName>
    <definedName name="tw" localSheetId="0">'[1]Distance sampling'!$B$59</definedName>
    <definedName name="tw">#REF!</definedName>
    <definedName name="var_N" localSheetId="0">'[1]Distance sampling'!$B$65</definedName>
    <definedName name="var_N">#REF!</definedName>
    <definedName name="var_strx" localSheetId="0">'[1]Swept-area (stratified)'!$AF$62</definedName>
    <definedName name="var_strx">'Swept-area (stratified)'!$AF$62</definedName>
    <definedName name="var_totr" localSheetId="0">'[1]Swept area (random)'!$M$66</definedName>
    <definedName name="var_totr">'Swept area (random)'!$M$66</definedName>
    <definedName name="var_totst" localSheetId="0">'[1]Swept-area (stratified)'!$AF$64</definedName>
    <definedName name="var_totst">'Swept-area (stratified)'!$AF$64</definedName>
    <definedName name="x_random" localSheetId="0">'[1]Swept area (random)'!$J$60</definedName>
    <definedName name="x_random">'Swept area (random)'!$J$60</definedName>
    <definedName name="xst1" localSheetId="0">'[1]Swept-area (stratified)'!$I$60</definedName>
    <definedName name="xst1">'Swept-area (stratified)'!$I$60</definedName>
    <definedName name="xst2" localSheetId="0">'[1]Swept-area (stratified)'!$I$90</definedName>
    <definedName name="xst2">'Swept-area (stratified)'!$I$90</definedName>
    <definedName name="xst3" localSheetId="0">'[1]Swept-area (stratified)'!$I$120</definedName>
    <definedName name="xst3">'Swept-area (stratified)'!$I$120</definedName>
    <definedName name="y_max" localSheetId="0">'[1]Distance sampling'!$B$16</definedName>
    <definedName name="y_max">#REF!</definedName>
  </definedNames>
  <calcPr calcId="152511"/>
</workbook>
</file>

<file path=xl/calcChain.xml><?xml version="1.0" encoding="utf-8"?>
<calcChain xmlns="http://schemas.openxmlformats.org/spreadsheetml/2006/main">
  <c r="O136" i="21" l="1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AF61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I60" i="3" l="1"/>
  <c r="I120" i="3"/>
  <c r="I122" i="3"/>
  <c r="I62" i="3"/>
  <c r="I90" i="3"/>
  <c r="I92" i="3"/>
  <c r="AF62" i="3" s="1"/>
  <c r="AF63" i="3" s="1"/>
  <c r="M60" i="2"/>
  <c r="M66" i="2" s="1"/>
  <c r="M68" i="2" s="1"/>
  <c r="I30" i="2" s="1"/>
  <c r="J60" i="2"/>
  <c r="AF64" i="3" l="1"/>
  <c r="AF65" i="3" s="1"/>
  <c r="I30" i="3" s="1"/>
  <c r="AF60" i="3"/>
  <c r="I29" i="3" s="1"/>
  <c r="AF59" i="3"/>
  <c r="I28" i="3" s="1"/>
  <c r="M63" i="2"/>
  <c r="I29" i="2" s="1"/>
  <c r="I28" i="2"/>
</calcChain>
</file>

<file path=xl/sharedStrings.xml><?xml version="1.0" encoding="utf-8"?>
<sst xmlns="http://schemas.openxmlformats.org/spreadsheetml/2006/main" count="247" uniqueCount="186">
  <si>
    <t>This is a demo. You are allowed, and encouraged, to try new values,</t>
  </si>
  <si>
    <t>but only those values found in the yellow cells.</t>
  </si>
  <si>
    <t>RESULTS</t>
  </si>
  <si>
    <t>Calculations</t>
  </si>
  <si>
    <t>b</t>
  </si>
  <si>
    <t>SWEPT-AREA METHOD- RANDOM SURVEY (DEMO)</t>
  </si>
  <si>
    <r>
      <t>You are a researcher involved in the</t>
    </r>
    <r>
      <rPr>
        <i/>
        <sz val="10"/>
        <rFont val="Arial"/>
        <family val="2"/>
      </rPr>
      <t xml:space="preserve"> first</t>
    </r>
    <r>
      <rPr>
        <sz val="10"/>
        <rFont val="Arial"/>
        <family val="2"/>
      </rPr>
      <t xml:space="preserve"> study of the abundance of the demersal butterfly fish.</t>
    </r>
  </si>
  <si>
    <t>You use the swept-area method to investigate an ocean that has been divided into 90</t>
  </si>
  <si>
    <t>sampling units (N).</t>
  </si>
  <si>
    <t>SEA</t>
  </si>
  <si>
    <t>X</t>
  </si>
  <si>
    <t>(90 Squares)</t>
  </si>
  <si>
    <t>samples</t>
  </si>
  <si>
    <t>(By a trick of luck we happen to know exactly how much fish there is in this sea.)</t>
  </si>
  <si>
    <r>
      <t xml:space="preserve">You are allowed to sample 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 xml:space="preserve"> squares from the sea, and these are randomly chosen.</t>
    </r>
  </si>
  <si>
    <t>Choose a n, and judge if your estimates suit well the (known) real abundance.</t>
  </si>
  <si>
    <t>Remember that it costs a lot to take many samples from the sea.</t>
  </si>
  <si>
    <t>n</t>
  </si>
  <si>
    <t>Your estimate</t>
  </si>
  <si>
    <t>Real values</t>
  </si>
  <si>
    <t>Mean fish pr square</t>
  </si>
  <si>
    <t>all values are rounded</t>
  </si>
  <si>
    <t>Total abundance</t>
  </si>
  <si>
    <t>sd total abundance</t>
  </si>
  <si>
    <t>N_totr</t>
  </si>
  <si>
    <t>random generator</t>
  </si>
  <si>
    <t>n chosen</t>
  </si>
  <si>
    <t>x</t>
  </si>
  <si>
    <t>sd</t>
  </si>
  <si>
    <t>tot_r</t>
  </si>
  <si>
    <t>var_totr</t>
  </si>
  <si>
    <t>sd_totr</t>
  </si>
  <si>
    <t>SWEPT-AREA METHOD- STRATIFIED RANDOM SURVEY (DEMO)</t>
  </si>
  <si>
    <r>
      <t>You are a researcher involved in the</t>
    </r>
    <r>
      <rPr>
        <i/>
        <sz val="10"/>
        <rFont val="Arial"/>
        <family val="2"/>
      </rPr>
      <t xml:space="preserve"> second </t>
    </r>
    <r>
      <rPr>
        <sz val="10"/>
        <rFont val="Arial"/>
        <family val="2"/>
      </rPr>
      <t>study of the abundance of the demersal butterfly fish.</t>
    </r>
  </si>
  <si>
    <t>sampling units (N) within 3 equal strata.</t>
  </si>
  <si>
    <r>
      <t xml:space="preserve">You are allowed to sample 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 xml:space="preserve"> squares from the sea, with equal allocation to strata.</t>
    </r>
  </si>
  <si>
    <t>pr. stratum</t>
  </si>
  <si>
    <t>N(tot)</t>
  </si>
  <si>
    <t>Ni</t>
  </si>
  <si>
    <t>xst1</t>
  </si>
  <si>
    <t>str_mean</t>
  </si>
  <si>
    <t>str_tot</t>
  </si>
  <si>
    <t>sdst1</t>
  </si>
  <si>
    <t>factor</t>
  </si>
  <si>
    <t>multiplying factor</t>
  </si>
  <si>
    <t>var(strx)</t>
  </si>
  <si>
    <t>sd(strx)</t>
  </si>
  <si>
    <t>var(totst)</t>
  </si>
  <si>
    <t>sd(totst)</t>
  </si>
  <si>
    <t>xst2</t>
  </si>
  <si>
    <t>sdst2</t>
  </si>
  <si>
    <t>xst3</t>
  </si>
  <si>
    <t>sdst3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</si>
  <si>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</si>
  <si>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</si>
  <si>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</si>
  <si>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</si>
  <si>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</si>
  <si>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</si>
  <si>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</si>
  <si>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</si>
  <si>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</si>
  <si>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</si>
  <si>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</si>
  <si>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</si>
  <si>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 fishery after orange-roughy has been implemented in the deep sea-mounts of the Atlantic Ocean.</t>
  </si>
  <si>
    <t>Several sea-mounts have been nearly depleted, but we have some data on catch and effort by different fleets, for a whole year period.</t>
  </si>
  <si>
    <t>The sea-mounts studied have different areas, and carrying capacities.</t>
  </si>
  <si>
    <t xml:space="preserve">Orange-roughy is very long lived, and reproduces late. </t>
  </si>
  <si>
    <t>No recruitment to the exploited sea-mounts seems to have occurred in the period considered.</t>
  </si>
  <si>
    <t>No emmigration or immigration to the sea-mounts seems to occur.</t>
  </si>
  <si>
    <t>We want to exploit a new sea-mount which has an area of 300 sq. miles. Estimate the stock size of orange roughy in this sea-mount.</t>
  </si>
  <si>
    <t>Sea-mount 1</t>
  </si>
  <si>
    <t>Sea-mount 2</t>
  </si>
  <si>
    <t>Sea-mount 3</t>
  </si>
  <si>
    <t>Sea-mount 4</t>
  </si>
  <si>
    <t>Sea-mount 5</t>
  </si>
  <si>
    <t>Sea-mount 6</t>
  </si>
  <si>
    <t>Sea-mount 7</t>
  </si>
  <si>
    <t>Area    sq.  miles</t>
  </si>
  <si>
    <t>catch</t>
  </si>
  <si>
    <t>effort</t>
  </si>
  <si>
    <t>1000 hooks</t>
  </si>
  <si>
    <t>man.days</t>
  </si>
  <si>
    <t>100 nets</t>
  </si>
  <si>
    <t>trawl hours</t>
  </si>
  <si>
    <t>fuel (liters)</t>
  </si>
  <si>
    <t>10000 hooks</t>
  </si>
  <si>
    <t>A fisheries survey indicated that one cichlid (fish) species sustained the following landings in six lakes.</t>
  </si>
  <si>
    <t>Lake</t>
  </si>
  <si>
    <r>
      <t>Area km</t>
    </r>
    <r>
      <rPr>
        <b/>
        <vertAlign val="superscript"/>
        <sz val="10"/>
        <rFont val="Arial"/>
        <family val="2"/>
      </rPr>
      <t>2</t>
    </r>
  </si>
  <si>
    <t>Perimeter km</t>
  </si>
  <si>
    <t>catch metric tonnes</t>
  </si>
  <si>
    <t>a</t>
  </si>
  <si>
    <t>c</t>
  </si>
  <si>
    <t>d</t>
  </si>
  <si>
    <t>e</t>
  </si>
  <si>
    <t>f</t>
  </si>
  <si>
    <r>
      <t>Estimate the catch potential of another lake that as an area of 8441 km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and a perimeter of 501 km.</t>
    </r>
  </si>
  <si>
    <t>Do the results give you a hint about the ecology of the population?</t>
  </si>
  <si>
    <t>JdS</t>
  </si>
  <si>
    <t>DRAW A TRANSECT</t>
  </si>
  <si>
    <t>Long.</t>
  </si>
  <si>
    <t>Lat.</t>
  </si>
  <si>
    <t>You are the cruise leader!</t>
  </si>
  <si>
    <t>The ship must enter the area in coordinate 7S, 0E and leave at 0S, 8E, as shown in Figure.</t>
  </si>
  <si>
    <t>Estimate the total abundance from your transect.</t>
  </si>
  <si>
    <t xml:space="preserve">You are allowed to repeat the survey up to 10 times. </t>
  </si>
  <si>
    <t>Sub-area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</si>
  <si>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</si>
  <si>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</si>
  <si>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</si>
  <si>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</si>
  <si>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</si>
  <si>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</si>
  <si>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</si>
  <si>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</si>
  <si>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</si>
  <si>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</si>
  <si>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Ten repeated transects</t>
  </si>
  <si>
    <t>Avg</t>
  </si>
  <si>
    <t>Tot</t>
  </si>
  <si>
    <t>Average per square</t>
  </si>
  <si>
    <t>Estimate total (91 sq.)</t>
  </si>
  <si>
    <t>What is the average and the distribution of the estimates of total abundance? How does it compare with the true value?</t>
  </si>
  <si>
    <t>Time constraints do not allow your transect to be longer than 30 squares. (Please, save time!)</t>
  </si>
  <si>
    <t>A backup of the dataset</t>
  </si>
  <si>
    <t>(By chance we do happen to know how many organisms exist in every square.)</t>
  </si>
  <si>
    <t>Stra 1</t>
  </si>
  <si>
    <t>N</t>
  </si>
  <si>
    <t>Stra 2</t>
  </si>
  <si>
    <t>Stra 3</t>
  </si>
  <si>
    <t>lambda (Poisson)</t>
  </si>
  <si>
    <t>Total</t>
  </si>
  <si>
    <t>average</t>
  </si>
  <si>
    <t>Data</t>
  </si>
  <si>
    <t>Estimates of fish density (swept-area)</t>
  </si>
  <si>
    <t>Survey design in a lake</t>
  </si>
  <si>
    <t>Topography (deeper = darker)</t>
  </si>
  <si>
    <t>Below find the results of the first survey of density of  Nile Tilapia in a lake, performed by means of swept-area method.</t>
  </si>
  <si>
    <t>Information on the topography of the lake is also available and was validated during this cruise.</t>
  </si>
  <si>
    <t>Give different shades or colours to the different strata.</t>
  </si>
  <si>
    <t>Calculate the total abundance according to the appropriate methods for simple random sampling and stratified sampling (weighed averages)</t>
  </si>
  <si>
    <t>Suggest a stratification scheme that seems reasonable, given that Tilapia normally show depth preferences.</t>
  </si>
  <si>
    <t>Information that you must have for your calculations</t>
  </si>
  <si>
    <t>A</t>
  </si>
  <si>
    <t>Total area (squares)</t>
  </si>
  <si>
    <t>Surveyed area (sq.)</t>
  </si>
  <si>
    <t>Number of fish sampled</t>
  </si>
  <si>
    <t>Estimate of total abundance</t>
  </si>
  <si>
    <t>Simple random sampling</t>
  </si>
  <si>
    <r>
      <t>A</t>
    </r>
    <r>
      <rPr>
        <vertAlign val="subscript"/>
        <sz val="10"/>
        <rFont val="Arial"/>
        <family val="2"/>
      </rPr>
      <t>1</t>
    </r>
  </si>
  <si>
    <r>
      <t>a</t>
    </r>
    <r>
      <rPr>
        <vertAlign val="subscript"/>
        <sz val="10"/>
        <rFont val="Arial"/>
        <family val="2"/>
      </rPr>
      <t>1</t>
    </r>
  </si>
  <si>
    <r>
      <t>n</t>
    </r>
    <r>
      <rPr>
        <vertAlign val="subscript"/>
        <sz val="10"/>
        <rFont val="Arial"/>
        <family val="2"/>
      </rPr>
      <t>1</t>
    </r>
  </si>
  <si>
    <r>
      <t>N</t>
    </r>
    <r>
      <rPr>
        <vertAlign val="subscript"/>
        <sz val="10"/>
        <rFont val="Arial"/>
        <family val="2"/>
      </rPr>
      <t>1</t>
    </r>
  </si>
  <si>
    <r>
      <t xml:space="preserve">Stratified random sampling </t>
    </r>
    <r>
      <rPr>
        <b/>
        <sz val="10"/>
        <color indexed="62"/>
        <rFont val="Arial"/>
        <family val="2"/>
      </rPr>
      <t>(for each stratum calculate)</t>
    </r>
  </si>
  <si>
    <r>
      <t>N</t>
    </r>
    <r>
      <rPr>
        <vertAlign val="subscript"/>
        <sz val="10"/>
        <rFont val="Arial"/>
        <family val="2"/>
      </rPr>
      <t>T</t>
    </r>
  </si>
  <si>
    <t>Estimate of total abundance (grand total)</t>
  </si>
  <si>
    <t>Estimate of abundance in stratum</t>
  </si>
  <si>
    <t>Solution: the grand total for this constructed set of data was 302 fish. Which estimate was closest?</t>
  </si>
  <si>
    <t>In the following worksheets you will appreciate the influence of the two designs on the precision of the estimates.</t>
  </si>
  <si>
    <t>But remember, stratified schemes are only more precise than simple random schemes when stratification</t>
  </si>
  <si>
    <t>suceeded in grouping the variable of primary interest according to its magnitude and variability.</t>
  </si>
  <si>
    <t>Numbers</t>
  </si>
  <si>
    <t>Repeat for all strata and sum the different Nx</t>
  </si>
  <si>
    <t>The aim of the survey is to assess the total abundance of an organism in the area below (81 squares).</t>
  </si>
  <si>
    <t xml:space="preserve"> by Jorge Santos</t>
  </si>
  <si>
    <t>Goals</t>
  </si>
  <si>
    <t>Scaling: extrapolation of results obtained with any method to other areas</t>
  </si>
  <si>
    <t>Progression</t>
  </si>
  <si>
    <t>The sheets are in progressing order and contain the data sets required</t>
  </si>
  <si>
    <t>Software</t>
  </si>
  <si>
    <t>Excel. No libraries required</t>
  </si>
  <si>
    <t>Some of worksheets are demos, for illustration of sampling design</t>
  </si>
  <si>
    <t>Sampling and scale</t>
  </si>
  <si>
    <t>Exercise 1: scaling</t>
  </si>
  <si>
    <t>Exercise 2: scaling</t>
  </si>
  <si>
    <t>Two exercises to recapitulate direct counting methodology and scaling</t>
  </si>
  <si>
    <t>Distance sampling: draw transect and understand the variables of the method</t>
  </si>
  <si>
    <t>Quadrat counts</t>
  </si>
  <si>
    <t>Understand random and stratified sampling</t>
  </si>
  <si>
    <t>Santos, J. 2015. FIΣH IT 1.0 – Student Manual: A Training System for Aquatic Resource Managers. Septentrio Educational 2015(3).</t>
  </si>
  <si>
    <t>DOI: http://dx.doi.org/10.7557/se.2015.3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</si>
  <si>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</si>
  <si>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http://dx.doi.org/10.7557/8.3603</t>
  </si>
  <si>
    <t>Chapter 8 - Hands wet: Counting the 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</si>
</sst>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62"/>
      <name val="Arial"/>
      <family val="2"/>
    </font>
    <font>
      <sz val="12"/>
      <color indexed="62"/>
      <name val="Arial"/>
      <family val="2"/>
    </font>
    <font>
      <vertAlign val="subscript"/>
      <sz val="10"/>
      <name val="Arial"/>
      <family val="2"/>
    </font>
    <font>
      <b/>
      <sz val="10"/>
      <color indexed="62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7"/>
        <bgColor indexed="64"/>
      </patternFill>
    </fill>
    <fill>
      <patternFill patternType="lightTrellis">
        <fgColor indexed="27"/>
        <bgColor indexed="27"/>
      </patternFill>
    </fill>
    <fill>
      <patternFill patternType="solid">
        <fgColor indexed="49"/>
        <bgColor indexed="27"/>
      </patternFill>
    </fill>
    <fill>
      <patternFill patternType="solid">
        <fgColor indexed="41"/>
        <bgColor indexed="27"/>
      </patternFill>
    </fill>
    <fill>
      <patternFill patternType="darkUp">
        <fgColor indexed="27"/>
        <bgColor indexed="4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9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/>
    <xf numFmtId="0" fontId="14" fillId="0" borderId="0"/>
    <xf numFmtId="0" fontId="14" fillId="0" borderId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5" fillId="21" borderId="18" applyNumberFormat="0" applyAlignment="0" applyProtection="0"/>
    <xf numFmtId="0" fontId="26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4" fillId="0" borderId="0" xfId="0" applyFont="1"/>
    <xf numFmtId="0" fontId="1" fillId="3" borderId="0" xfId="0" applyFont="1" applyFill="1"/>
    <xf numFmtId="0" fontId="2" fillId="0" borderId="0" xfId="0" applyFont="1"/>
    <xf numFmtId="0" fontId="0" fillId="3" borderId="0" xfId="0" applyFill="1"/>
    <xf numFmtId="0" fontId="0" fillId="4" borderId="1" xfId="0" applyFill="1" applyBorder="1"/>
    <xf numFmtId="0" fontId="3" fillId="5" borderId="0" xfId="0" applyFont="1" applyFill="1"/>
    <xf numFmtId="0" fontId="0" fillId="5" borderId="0" xfId="0" applyFill="1"/>
    <xf numFmtId="0" fontId="6" fillId="0" borderId="0" xfId="0" applyFont="1"/>
    <xf numFmtId="0" fontId="7" fillId="3" borderId="0" xfId="0" applyFont="1" applyFill="1"/>
    <xf numFmtId="1" fontId="0" fillId="3" borderId="0" xfId="0" applyNumberFormat="1" applyFill="1"/>
    <xf numFmtId="1" fontId="7" fillId="3" borderId="0" xfId="0" applyNumberFormat="1" applyFont="1" applyFill="1"/>
    <xf numFmtId="0" fontId="7" fillId="0" borderId="0" xfId="0" applyFont="1" applyAlignment="1">
      <alignment horizontal="center"/>
    </xf>
    <xf numFmtId="0" fontId="0" fillId="6" borderId="1" xfId="0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3" borderId="0" xfId="0" applyFont="1" applyFill="1"/>
    <xf numFmtId="0" fontId="7" fillId="0" borderId="1" xfId="0" applyFont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/>
    <xf numFmtId="1" fontId="0" fillId="0" borderId="0" xfId="0" applyNumberFormat="1"/>
    <xf numFmtId="1" fontId="1" fillId="0" borderId="0" xfId="0" applyNumberFormat="1" applyFont="1"/>
    <xf numFmtId="0" fontId="9" fillId="3" borderId="0" xfId="0" applyFont="1" applyFill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6" fillId="5" borderId="0" xfId="0" applyFont="1" applyFill="1" applyProtection="1">
      <protection locked="0"/>
    </xf>
    <xf numFmtId="0" fontId="3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1" fontId="3" fillId="3" borderId="8" xfId="0" applyNumberFormat="1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2" fontId="0" fillId="0" borderId="0" xfId="0" applyNumberFormat="1"/>
    <xf numFmtId="2" fontId="5" fillId="0" borderId="0" xfId="0" applyNumberFormat="1" applyFont="1"/>
    <xf numFmtId="0" fontId="0" fillId="9" borderId="0" xfId="0" applyFill="1"/>
    <xf numFmtId="0" fontId="3" fillId="0" borderId="0" xfId="0" applyFont="1"/>
    <xf numFmtId="0" fontId="1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0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right"/>
    </xf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9" borderId="0" xfId="0" applyFont="1" applyFill="1"/>
    <xf numFmtId="0" fontId="5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4" xfId="0" applyFont="1" applyBorder="1"/>
    <xf numFmtId="0" fontId="3" fillId="10" borderId="1" xfId="0" applyFont="1" applyFill="1" applyBorder="1"/>
    <xf numFmtId="0" fontId="0" fillId="10" borderId="1" xfId="0" applyFill="1" applyBorder="1"/>
    <xf numFmtId="0" fontId="3" fillId="11" borderId="1" xfId="0" applyFont="1" applyFill="1" applyBorder="1"/>
    <xf numFmtId="0" fontId="0" fillId="11" borderId="1" xfId="0" applyFill="1" applyBorder="1"/>
    <xf numFmtId="0" fontId="3" fillId="12" borderId="1" xfId="0" applyFont="1" applyFill="1" applyBorder="1"/>
    <xf numFmtId="0" fontId="0" fillId="12" borderId="1" xfId="0" applyFill="1" applyBorder="1"/>
    <xf numFmtId="0" fontId="20" fillId="0" borderId="0" xfId="0" applyFont="1"/>
    <xf numFmtId="0" fontId="0" fillId="13" borderId="1" xfId="0" applyFill="1" applyBorder="1"/>
    <xf numFmtId="0" fontId="3" fillId="13" borderId="1" xfId="0" applyFont="1" applyFill="1" applyBorder="1"/>
    <xf numFmtId="0" fontId="14" fillId="15" borderId="0" xfId="1" applyFill="1"/>
    <xf numFmtId="0" fontId="14" fillId="0" borderId="0" xfId="1"/>
    <xf numFmtId="0" fontId="14" fillId="14" borderId="0" xfId="1" applyFill="1"/>
    <xf numFmtId="0" fontId="14" fillId="0" borderId="0" xfId="1" applyFont="1"/>
    <xf numFmtId="0" fontId="14" fillId="14" borderId="0" xfId="1" applyFont="1" applyFill="1"/>
    <xf numFmtId="0" fontId="20" fillId="14" borderId="0" xfId="1" applyFont="1" applyFill="1"/>
    <xf numFmtId="0" fontId="14" fillId="14" borderId="0" xfId="2" applyFont="1" applyFill="1"/>
    <xf numFmtId="0" fontId="21" fillId="17" borderId="0" xfId="4"/>
    <xf numFmtId="0" fontId="22" fillId="17" borderId="0" xfId="4" applyFont="1"/>
    <xf numFmtId="0" fontId="23" fillId="2" borderId="0" xfId="1" applyFont="1" applyFill="1"/>
    <xf numFmtId="0" fontId="24" fillId="2" borderId="0" xfId="1" applyFont="1" applyFill="1"/>
    <xf numFmtId="0" fontId="22" fillId="20" borderId="0" xfId="4" applyFont="1" applyFill="1"/>
    <xf numFmtId="0" fontId="21" fillId="20" borderId="0" xfId="4" applyFill="1"/>
    <xf numFmtId="0" fontId="21" fillId="16" borderId="0" xfId="3"/>
    <xf numFmtId="0" fontId="22" fillId="16" borderId="0" xfId="3" applyFont="1"/>
    <xf numFmtId="0" fontId="21" fillId="18" borderId="0" xfId="5"/>
    <xf numFmtId="0" fontId="21" fillId="18" borderId="0" xfId="5" applyAlignment="1">
      <alignment horizontal="center"/>
    </xf>
    <xf numFmtId="0" fontId="22" fillId="18" borderId="0" xfId="5" applyFont="1"/>
    <xf numFmtId="0" fontId="21" fillId="19" borderId="0" xfId="6"/>
    <xf numFmtId="0" fontId="22" fillId="19" borderId="0" xfId="6" applyFont="1"/>
    <xf numFmtId="1" fontId="25" fillId="21" borderId="18" xfId="7" applyNumberFormat="1" applyAlignment="1">
      <alignment horizontal="center"/>
    </xf>
    <xf numFmtId="2" fontId="25" fillId="21" borderId="18" xfId="7" applyNumberFormat="1" applyAlignment="1">
      <alignment horizontal="center"/>
    </xf>
    <xf numFmtId="0" fontId="14" fillId="0" borderId="0" xfId="0" applyFont="1"/>
    <xf numFmtId="0" fontId="26" fillId="0" borderId="0" xfId="8"/>
    <xf numFmtId="0" fontId="14" fillId="0" borderId="0" xfId="8" applyFont="1"/>
    <xf numFmtId="0" fontId="26" fillId="0" borderId="0" xfId="8" applyFont="1"/>
    <xf numFmtId="0" fontId="26" fillId="0" borderId="0" xfId="8" applyFill="1"/>
  </cellXfs>
  <cellStyles count="9">
    <cellStyle name="Accent2" xfId="3" builtinId="33"/>
    <cellStyle name="Accent3" xfId="4" builtinId="37"/>
    <cellStyle name="Accent4" xfId="5" builtinId="41"/>
    <cellStyle name="Accent5" xfId="6" builtinId="45"/>
    <cellStyle name="Hyperlink" xfId="8" builtinId="8"/>
    <cellStyle name="Input" xfId="7" builtinId="20"/>
    <cellStyle name="Normal" xfId="0" builtinId="0"/>
    <cellStyle name="Normal 3" xfId="1"/>
    <cellStyle name="Normal 3 2" xfId="2"/>
  </cellStyles>
  <dxfs count="3">
    <dxf>
      <fill>
        <patternFill>
          <bgColor indexed="49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21</xdr:row>
      <xdr:rowOff>171450</xdr:rowOff>
    </xdr:from>
    <xdr:to>
      <xdr:col>3</xdr:col>
      <xdr:colOff>57150</xdr:colOff>
      <xdr:row>23</xdr:row>
      <xdr:rowOff>76200</xdr:rowOff>
    </xdr:to>
    <xdr:pic>
      <xdr:nvPicPr>
        <xdr:cNvPr id="5125" name="Picture 1" descr="fre_tra_l_590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36861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13</xdr:row>
      <xdr:rowOff>123825</xdr:rowOff>
    </xdr:from>
    <xdr:to>
      <xdr:col>13</xdr:col>
      <xdr:colOff>295275</xdr:colOff>
      <xdr:row>15</xdr:row>
      <xdr:rowOff>47625</xdr:rowOff>
    </xdr:to>
    <xdr:pic>
      <xdr:nvPicPr>
        <xdr:cNvPr id="5126" name="Picture 2" descr="fre_tra_l_590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2133600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06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a002\Documents\Jorge\India%20201506\FIXH%20IT\Crus\Bio-3556\Bio-3556%20Ch7%20Direct%20sampling%20(SOLUTION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a002\Box%20Sync\Shared\FISH%20IT%201.0\Ch9b%20Adaptive%20harvest%20rules%20-%20non-parametric%20J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ransect"/>
      <sheetName val="Distance sampling"/>
      <sheetName val="Survey design"/>
      <sheetName val="Swept area (random)"/>
      <sheetName val="Swept-area (stratified)"/>
      <sheetName val="Mark-recapture"/>
      <sheetName val="Depletion"/>
      <sheetName val="Exercise scaling (1)"/>
      <sheetName val="Exercise scaling (2)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>
        <row r="10">
          <cell r="B10">
            <v>502</v>
          </cell>
        </row>
        <row r="11">
          <cell r="B11">
            <v>1500</v>
          </cell>
        </row>
        <row r="12">
          <cell r="B12">
            <v>150</v>
          </cell>
        </row>
        <row r="16">
          <cell r="B16">
            <v>4</v>
          </cell>
        </row>
        <row r="17">
          <cell r="B17">
            <v>1</v>
          </cell>
        </row>
        <row r="58">
          <cell r="B58">
            <v>4</v>
          </cell>
        </row>
        <row r="59">
          <cell r="B59">
            <v>2</v>
          </cell>
        </row>
        <row r="60">
          <cell r="B60">
            <v>1255</v>
          </cell>
        </row>
        <row r="63">
          <cell r="B63">
            <v>0.4</v>
          </cell>
        </row>
        <row r="64">
          <cell r="B64">
            <v>0.6</v>
          </cell>
        </row>
        <row r="65">
          <cell r="B65">
            <v>1882.5</v>
          </cell>
        </row>
      </sheetData>
      <sheetData sheetId="3"/>
      <sheetData sheetId="4">
        <row r="25">
          <cell r="B25">
            <v>2</v>
          </cell>
        </row>
        <row r="57">
          <cell r="L57">
            <v>90</v>
          </cell>
        </row>
        <row r="60">
          <cell r="J60">
            <v>69.543429100921728</v>
          </cell>
          <cell r="M60">
            <v>2.7997324362887728</v>
          </cell>
        </row>
        <row r="63">
          <cell r="M63">
            <v>6258.9086190829557</v>
          </cell>
        </row>
        <row r="66">
          <cell r="M66">
            <v>31040.466790637569</v>
          </cell>
        </row>
        <row r="68">
          <cell r="M68">
            <v>176.1830491013184</v>
          </cell>
        </row>
      </sheetData>
      <sheetData sheetId="5">
        <row r="24">
          <cell r="B24">
            <v>2</v>
          </cell>
        </row>
        <row r="56">
          <cell r="J56">
            <v>90</v>
          </cell>
        </row>
        <row r="57">
          <cell r="J57">
            <v>30</v>
          </cell>
        </row>
        <row r="59">
          <cell r="AF59">
            <v>52.122332504398628</v>
          </cell>
        </row>
        <row r="60">
          <cell r="I60">
            <v>19.024255636254551</v>
          </cell>
          <cell r="AF60">
            <v>4691.0099253958761</v>
          </cell>
        </row>
        <row r="61">
          <cell r="AF61">
            <v>420</v>
          </cell>
        </row>
        <row r="62">
          <cell r="I62">
            <v>4.1805765006728546</v>
          </cell>
          <cell r="AF62">
            <v>17.904206390746275</v>
          </cell>
        </row>
        <row r="64">
          <cell r="AF64">
            <v>145024.07176504482</v>
          </cell>
        </row>
        <row r="65">
          <cell r="AF65">
            <v>380.82026175749212</v>
          </cell>
        </row>
        <row r="90">
          <cell r="I90">
            <v>55.672518591094011</v>
          </cell>
        </row>
        <row r="92">
          <cell r="I92">
            <v>12.370864405398743</v>
          </cell>
        </row>
        <row r="120">
          <cell r="I120">
            <v>81.670223285847328</v>
          </cell>
        </row>
        <row r="122">
          <cell r="I122">
            <v>13.220435051451702</v>
          </cell>
        </row>
      </sheetData>
      <sheetData sheetId="6">
        <row r="10">
          <cell r="B10">
            <v>50</v>
          </cell>
        </row>
        <row r="11">
          <cell r="B11">
            <v>100</v>
          </cell>
        </row>
        <row r="12">
          <cell r="B12">
            <v>10</v>
          </cell>
        </row>
        <row r="137">
          <cell r="B137">
            <v>500</v>
          </cell>
        </row>
        <row r="138">
          <cell r="B138">
            <v>150</v>
          </cell>
        </row>
      </sheetData>
      <sheetData sheetId="7">
        <row r="137">
          <cell r="B137">
            <v>9621.8750850705619</v>
          </cell>
        </row>
        <row r="138">
          <cell r="B138">
            <v>0.96756484558001743</v>
          </cell>
        </row>
        <row r="147">
          <cell r="B147">
            <v>10757.756272932229</v>
          </cell>
        </row>
        <row r="148">
          <cell r="B148">
            <v>8485.9938972088949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Intro"/>
      <sheetName val="Interface"/>
      <sheetName val="Design"/>
      <sheetName val="License &amp; Reference"/>
      <sheetName val="Sheet3"/>
      <sheetName val="mo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B7">
            <v>30</v>
          </cell>
          <cell r="L7">
            <v>0</v>
          </cell>
        </row>
        <row r="8">
          <cell r="B8">
            <v>0.59</v>
          </cell>
        </row>
        <row r="9">
          <cell r="B9">
            <v>0</v>
          </cell>
          <cell r="L9">
            <v>0</v>
          </cell>
        </row>
        <row r="11">
          <cell r="B11">
            <v>8.9999999999999993E-3</v>
          </cell>
        </row>
        <row r="12">
          <cell r="B12">
            <v>3</v>
          </cell>
        </row>
        <row r="14">
          <cell r="B14">
            <v>3.0000000000000001E-6</v>
          </cell>
        </row>
        <row r="15">
          <cell r="B15">
            <v>1.7296035331190156E-8</v>
          </cell>
        </row>
        <row r="17">
          <cell r="B17">
            <v>0.9</v>
          </cell>
        </row>
        <row r="18">
          <cell r="B18">
            <v>2.7322404371584699E-5</v>
          </cell>
        </row>
        <row r="20">
          <cell r="B20">
            <v>8.1999999999999993</v>
          </cell>
        </row>
        <row r="21">
          <cell r="B21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="180" zoomScaleNormal="180" workbookViewId="0"/>
  </sheetViews>
  <sheetFormatPr defaultColWidth="9.140625" defaultRowHeight="12.75" x14ac:dyDescent="0.2"/>
  <cols>
    <col min="1" max="1" width="5.85546875" style="98" customWidth="1"/>
    <col min="2" max="16384" width="9.140625" style="98"/>
  </cols>
  <sheetData>
    <row r="1" spans="1:15" ht="26.25" x14ac:dyDescent="0.4">
      <c r="A1" s="108" t="s">
        <v>174</v>
      </c>
      <c r="B1" s="109"/>
      <c r="C1" s="109"/>
      <c r="D1" s="109"/>
      <c r="E1" s="109"/>
      <c r="F1" s="109"/>
      <c r="G1" s="109" t="s">
        <v>166</v>
      </c>
      <c r="H1" s="109"/>
      <c r="J1" s="97"/>
      <c r="K1" s="97"/>
      <c r="L1" s="97"/>
      <c r="M1" s="97"/>
      <c r="N1" s="97"/>
      <c r="O1" s="97"/>
    </row>
    <row r="2" spans="1:15" ht="15" x14ac:dyDescent="0.25">
      <c r="A2" s="109"/>
      <c r="B2" s="109"/>
      <c r="C2" s="109"/>
      <c r="D2" s="109"/>
      <c r="E2" s="109"/>
      <c r="F2" s="109"/>
      <c r="G2" s="109"/>
      <c r="H2" s="109"/>
      <c r="I2" s="97"/>
      <c r="J2" s="97"/>
      <c r="K2" s="97"/>
      <c r="L2" s="97"/>
      <c r="M2" s="97"/>
      <c r="N2" s="97"/>
      <c r="O2" s="97"/>
    </row>
    <row r="3" spans="1:15" x14ac:dyDescent="0.2">
      <c r="A3" s="99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x14ac:dyDescent="0.2">
      <c r="A4" s="100"/>
      <c r="B4" s="106" t="s">
        <v>167</v>
      </c>
      <c r="C4" s="106"/>
      <c r="D4" s="106"/>
      <c r="E4" s="106"/>
      <c r="F4" s="106"/>
      <c r="G4" s="106"/>
      <c r="H4" s="106"/>
      <c r="I4" s="99"/>
      <c r="J4" s="97"/>
      <c r="K4" s="97"/>
      <c r="L4" s="97"/>
      <c r="M4" s="97"/>
      <c r="N4" s="97"/>
      <c r="O4" s="97"/>
    </row>
    <row r="5" spans="1:15" x14ac:dyDescent="0.2">
      <c r="A5" s="100"/>
      <c r="B5" s="100" t="s">
        <v>178</v>
      </c>
      <c r="C5" s="99"/>
      <c r="D5" s="99"/>
      <c r="E5" s="99"/>
      <c r="F5" s="99"/>
      <c r="G5" s="99"/>
      <c r="H5" s="99"/>
      <c r="I5" s="99"/>
      <c r="J5" s="97"/>
      <c r="K5" s="97"/>
      <c r="L5" s="97"/>
      <c r="M5" s="97"/>
      <c r="N5" s="97"/>
      <c r="O5" s="97"/>
    </row>
    <row r="6" spans="1:15" x14ac:dyDescent="0.2">
      <c r="A6" s="100"/>
      <c r="B6" s="100" t="s">
        <v>179</v>
      </c>
      <c r="C6" s="99"/>
      <c r="D6" s="99"/>
      <c r="E6" s="99"/>
      <c r="F6" s="99"/>
      <c r="G6" s="99"/>
      <c r="H6" s="99"/>
      <c r="I6" s="99"/>
      <c r="J6" s="97"/>
      <c r="K6" s="97"/>
      <c r="L6" s="97"/>
      <c r="M6" s="97"/>
      <c r="N6" s="97"/>
      <c r="O6" s="97"/>
    </row>
    <row r="7" spans="1:15" x14ac:dyDescent="0.2">
      <c r="A7" s="99"/>
      <c r="B7" s="101" t="s">
        <v>180</v>
      </c>
      <c r="C7" s="99"/>
      <c r="D7" s="99"/>
      <c r="E7" s="99"/>
      <c r="F7" s="99"/>
      <c r="G7" s="99"/>
      <c r="H7" s="99"/>
      <c r="I7" s="99"/>
      <c r="J7" s="97"/>
      <c r="K7" s="97"/>
      <c r="L7" s="97"/>
      <c r="M7" s="97"/>
      <c r="N7" s="97"/>
      <c r="O7" s="97"/>
    </row>
    <row r="8" spans="1:15" x14ac:dyDescent="0.2">
      <c r="A8" s="99"/>
      <c r="B8" s="98" t="s">
        <v>168</v>
      </c>
      <c r="C8" s="99"/>
      <c r="D8" s="99"/>
      <c r="E8" s="99"/>
      <c r="F8" s="99"/>
      <c r="G8" s="99"/>
      <c r="H8" s="99"/>
      <c r="I8" s="99"/>
      <c r="J8" s="97"/>
      <c r="K8" s="97"/>
      <c r="L8" s="97"/>
      <c r="M8" s="97"/>
      <c r="N8" s="97"/>
      <c r="O8" s="97"/>
    </row>
    <row r="9" spans="1:15" x14ac:dyDescent="0.2">
      <c r="A9" s="99"/>
      <c r="B9" s="99"/>
      <c r="C9" s="99"/>
      <c r="D9" s="99"/>
      <c r="E9" s="99"/>
      <c r="F9" s="99"/>
      <c r="G9" s="99"/>
      <c r="H9" s="99"/>
      <c r="I9" s="99"/>
      <c r="J9" s="97"/>
      <c r="K9" s="97"/>
      <c r="L9" s="97"/>
      <c r="M9" s="97"/>
      <c r="N9" s="97"/>
      <c r="O9" s="97"/>
    </row>
    <row r="10" spans="1:15" x14ac:dyDescent="0.2">
      <c r="A10" s="99"/>
      <c r="B10" s="106" t="s">
        <v>169</v>
      </c>
      <c r="C10" s="107"/>
      <c r="D10" s="107"/>
      <c r="E10" s="107"/>
      <c r="F10" s="107"/>
      <c r="G10" s="107"/>
      <c r="H10" s="107"/>
      <c r="I10" s="99"/>
      <c r="J10" s="97"/>
      <c r="K10" s="97"/>
      <c r="L10" s="97"/>
      <c r="M10" s="97"/>
      <c r="N10" s="97"/>
      <c r="O10" s="97"/>
    </row>
    <row r="11" spans="1:15" x14ac:dyDescent="0.2">
      <c r="A11" s="99"/>
      <c r="B11" s="101" t="s">
        <v>170</v>
      </c>
      <c r="C11" s="99"/>
      <c r="D11" s="99"/>
      <c r="E11" s="99"/>
      <c r="F11" s="99"/>
      <c r="G11" s="99"/>
      <c r="H11" s="99"/>
      <c r="I11" s="99"/>
      <c r="J11" s="97"/>
      <c r="K11" s="97"/>
      <c r="L11" s="97"/>
      <c r="M11" s="97"/>
      <c r="N11" s="97"/>
      <c r="O11" s="97"/>
    </row>
    <row r="12" spans="1:15" x14ac:dyDescent="0.2">
      <c r="A12" s="99"/>
      <c r="B12" s="101" t="s">
        <v>173</v>
      </c>
      <c r="C12" s="99"/>
      <c r="D12" s="99"/>
      <c r="E12" s="99"/>
      <c r="F12" s="99"/>
      <c r="G12" s="99"/>
      <c r="H12" s="99"/>
      <c r="I12" s="99"/>
      <c r="J12" s="97"/>
      <c r="K12" s="97"/>
      <c r="L12" s="97"/>
      <c r="M12" s="97"/>
      <c r="N12" s="97"/>
      <c r="O12" s="97"/>
    </row>
    <row r="13" spans="1:15" x14ac:dyDescent="0.2">
      <c r="A13" s="99"/>
      <c r="B13" s="101" t="s">
        <v>177</v>
      </c>
      <c r="C13" s="99"/>
      <c r="D13" s="99"/>
      <c r="E13" s="99"/>
      <c r="F13" s="99"/>
      <c r="G13" s="99"/>
      <c r="H13" s="99"/>
      <c r="I13" s="99"/>
      <c r="J13" s="97"/>
      <c r="K13" s="97"/>
      <c r="L13" s="97"/>
      <c r="M13" s="97"/>
      <c r="N13" s="97"/>
      <c r="O13" s="97"/>
    </row>
    <row r="14" spans="1:15" x14ac:dyDescent="0.2">
      <c r="A14" s="99"/>
      <c r="B14" s="102"/>
      <c r="C14" s="99"/>
      <c r="D14" s="99"/>
      <c r="E14" s="99"/>
      <c r="F14" s="99"/>
      <c r="G14" s="99"/>
      <c r="H14" s="99"/>
      <c r="I14" s="99"/>
      <c r="J14" s="97"/>
      <c r="K14" s="97"/>
      <c r="L14" s="97"/>
      <c r="M14" s="97"/>
      <c r="N14" s="97"/>
      <c r="O14" s="97"/>
    </row>
    <row r="15" spans="1:15" x14ac:dyDescent="0.2">
      <c r="A15" s="99"/>
      <c r="B15" s="106" t="s">
        <v>171</v>
      </c>
      <c r="C15" s="107"/>
      <c r="D15" s="107"/>
      <c r="E15" s="107"/>
      <c r="F15" s="107"/>
      <c r="G15" s="107"/>
      <c r="H15" s="107"/>
      <c r="I15" s="99"/>
      <c r="J15" s="97"/>
      <c r="K15" s="97"/>
      <c r="L15" s="97"/>
      <c r="M15" s="97"/>
      <c r="N15" s="97"/>
      <c r="O15" s="97"/>
    </row>
    <row r="16" spans="1:15" x14ac:dyDescent="0.2">
      <c r="A16" s="99"/>
      <c r="B16" s="103" t="s">
        <v>172</v>
      </c>
      <c r="C16" s="99"/>
      <c r="D16" s="99"/>
      <c r="E16" s="99"/>
      <c r="F16" s="99"/>
      <c r="G16" s="99"/>
      <c r="H16" s="99"/>
      <c r="I16" s="99"/>
      <c r="J16" s="97"/>
      <c r="K16" s="97"/>
      <c r="L16" s="97"/>
      <c r="M16" s="97"/>
      <c r="N16" s="97"/>
      <c r="O16" s="97"/>
    </row>
    <row r="17" spans="1:15" x14ac:dyDescent="0.2">
      <c r="A17" s="99"/>
      <c r="B17" s="99"/>
      <c r="C17" s="99"/>
      <c r="D17" s="99"/>
      <c r="E17" s="99"/>
      <c r="F17" s="99"/>
      <c r="G17" s="99"/>
      <c r="H17" s="99"/>
      <c r="I17" s="99"/>
      <c r="J17" s="97"/>
      <c r="K17" s="97"/>
      <c r="L17" s="97"/>
      <c r="M17" s="97"/>
      <c r="N17" s="97"/>
      <c r="O17" s="97"/>
    </row>
    <row r="18" spans="1:15" x14ac:dyDescent="0.2">
      <c r="A18" s="99"/>
      <c r="B18" s="99"/>
      <c r="C18" s="99"/>
      <c r="D18" s="99"/>
      <c r="E18" s="99"/>
      <c r="F18" s="99"/>
      <c r="G18" s="99"/>
      <c r="H18" s="99"/>
      <c r="I18" s="99"/>
      <c r="J18" s="97"/>
      <c r="K18" s="97"/>
      <c r="L18" s="97"/>
      <c r="M18" s="97"/>
      <c r="N18" s="97"/>
      <c r="O18" s="97"/>
    </row>
    <row r="19" spans="1:15" x14ac:dyDescent="0.2">
      <c r="A19" s="99"/>
      <c r="B19" s="99"/>
      <c r="C19" s="99"/>
      <c r="D19" s="99"/>
      <c r="E19" s="99"/>
      <c r="F19" s="99"/>
      <c r="G19" s="99"/>
      <c r="H19" s="99"/>
      <c r="I19" s="99"/>
      <c r="J19" s="97"/>
      <c r="K19" s="97"/>
      <c r="L19" s="97"/>
      <c r="M19" s="97"/>
      <c r="N19" s="97"/>
      <c r="O19" s="97"/>
    </row>
    <row r="20" spans="1:15" x14ac:dyDescent="0.2">
      <c r="A20" s="99"/>
      <c r="B20" s="99"/>
      <c r="C20" s="99"/>
      <c r="D20" s="99"/>
      <c r="E20" s="99"/>
      <c r="F20" s="99"/>
      <c r="G20" s="99"/>
      <c r="H20" s="99"/>
      <c r="I20" s="99"/>
      <c r="J20" s="97"/>
      <c r="K20" s="97"/>
      <c r="L20" s="97"/>
      <c r="M20" s="97"/>
      <c r="N20" s="97"/>
      <c r="O20" s="97"/>
    </row>
    <row r="21" spans="1:15" x14ac:dyDescent="0.2">
      <c r="A21" s="99"/>
      <c r="B21" s="99"/>
      <c r="C21" s="99"/>
      <c r="D21" s="99"/>
      <c r="E21" s="99"/>
      <c r="F21" s="99"/>
      <c r="G21" s="99"/>
      <c r="H21" s="99"/>
      <c r="I21" s="99"/>
      <c r="J21" s="97"/>
      <c r="K21" s="97"/>
      <c r="L21" s="97"/>
      <c r="M21" s="97"/>
      <c r="N21" s="97"/>
      <c r="O21" s="97"/>
    </row>
    <row r="22" spans="1:15" x14ac:dyDescent="0.2">
      <c r="A22" s="99"/>
      <c r="B22" s="99"/>
      <c r="C22" s="99"/>
      <c r="D22" s="99"/>
      <c r="E22" s="99"/>
      <c r="F22" s="99"/>
      <c r="G22" s="99"/>
      <c r="H22" s="99"/>
      <c r="I22" s="99"/>
      <c r="J22" s="97"/>
      <c r="K22" s="97"/>
      <c r="L22" s="97"/>
      <c r="M22" s="97"/>
      <c r="N22" s="97"/>
      <c r="O22" s="97"/>
    </row>
    <row r="23" spans="1:15" x14ac:dyDescent="0.2">
      <c r="A23" s="99"/>
      <c r="B23" s="99"/>
      <c r="C23" s="99"/>
      <c r="D23" s="99"/>
      <c r="E23" s="99"/>
      <c r="F23" s="99"/>
      <c r="G23" s="99"/>
      <c r="H23" s="99"/>
      <c r="I23" s="99"/>
      <c r="J23" s="97"/>
      <c r="K23" s="97"/>
      <c r="L23" s="97"/>
      <c r="M23" s="97"/>
      <c r="N23" s="97"/>
      <c r="O23" s="97"/>
    </row>
    <row r="24" spans="1:15" x14ac:dyDescent="0.2">
      <c r="A24" s="99"/>
      <c r="B24" s="99"/>
      <c r="C24" s="99"/>
      <c r="D24" s="99"/>
      <c r="E24" s="99"/>
      <c r="F24" s="99"/>
      <c r="G24" s="99"/>
      <c r="H24" s="99"/>
      <c r="I24" s="99"/>
      <c r="J24" s="97"/>
      <c r="K24" s="97"/>
      <c r="L24" s="97"/>
      <c r="M24" s="97"/>
      <c r="N24" s="97"/>
      <c r="O24" s="97"/>
    </row>
    <row r="25" spans="1:15" x14ac:dyDescent="0.2">
      <c r="A25" s="99"/>
      <c r="B25" s="99"/>
      <c r="C25" s="99"/>
      <c r="D25" s="99"/>
      <c r="E25" s="99"/>
      <c r="F25" s="99"/>
      <c r="G25" s="99"/>
      <c r="H25" s="99"/>
      <c r="I25" s="99"/>
      <c r="J25" s="97"/>
      <c r="K25" s="97"/>
      <c r="L25" s="97"/>
      <c r="M25" s="97"/>
      <c r="N25" s="97"/>
      <c r="O25" s="97"/>
    </row>
    <row r="26" spans="1:15" x14ac:dyDescent="0.2">
      <c r="A26" s="99"/>
      <c r="B26" s="99"/>
      <c r="C26" s="99"/>
      <c r="D26" s="99"/>
      <c r="E26" s="99"/>
      <c r="F26" s="99"/>
      <c r="G26" s="99"/>
      <c r="H26" s="99"/>
      <c r="I26" s="99"/>
      <c r="J26" s="97"/>
      <c r="K26" s="97"/>
      <c r="L26" s="97"/>
      <c r="M26" s="97"/>
      <c r="N26" s="97"/>
      <c r="O26" s="97"/>
    </row>
    <row r="27" spans="1:15" x14ac:dyDescent="0.2">
      <c r="A27" s="99"/>
      <c r="B27" s="99"/>
      <c r="C27" s="99"/>
      <c r="D27" s="99"/>
      <c r="E27" s="99"/>
      <c r="F27" s="99"/>
      <c r="G27" s="99"/>
      <c r="H27" s="99"/>
      <c r="I27" s="99"/>
      <c r="J27" s="97"/>
      <c r="K27" s="97"/>
      <c r="L27" s="97"/>
      <c r="M27" s="97"/>
      <c r="N27" s="97"/>
      <c r="O27" s="97"/>
    </row>
    <row r="28" spans="1:15" x14ac:dyDescent="0.2">
      <c r="A28" s="99"/>
      <c r="B28" s="99"/>
      <c r="C28" s="99"/>
      <c r="D28" s="99"/>
      <c r="E28" s="99"/>
      <c r="F28" s="99"/>
      <c r="G28" s="99"/>
      <c r="H28" s="99"/>
      <c r="I28" s="99"/>
      <c r="J28" s="97"/>
      <c r="K28" s="97"/>
      <c r="L28" s="97"/>
      <c r="M28" s="97"/>
      <c r="N28" s="97"/>
      <c r="O28" s="97"/>
    </row>
    <row r="29" spans="1:15" x14ac:dyDescent="0.2">
      <c r="A29" s="99"/>
      <c r="B29" s="99"/>
      <c r="C29" s="99"/>
      <c r="D29" s="99"/>
      <c r="E29" s="99"/>
      <c r="F29" s="99"/>
      <c r="G29" s="99"/>
      <c r="H29" s="99"/>
      <c r="I29" s="99"/>
      <c r="J29" s="97"/>
      <c r="K29" s="97"/>
      <c r="L29" s="97"/>
      <c r="M29" s="97"/>
      <c r="N29" s="97"/>
      <c r="O29" s="97"/>
    </row>
    <row r="30" spans="1:15" x14ac:dyDescent="0.2">
      <c r="A30" s="99"/>
      <c r="B30" s="99"/>
      <c r="C30" s="99"/>
      <c r="D30" s="99"/>
      <c r="E30" s="99"/>
      <c r="F30" s="99"/>
      <c r="G30" s="99"/>
      <c r="H30" s="99"/>
      <c r="I30" s="99"/>
      <c r="J30" s="97"/>
      <c r="K30" s="97"/>
      <c r="L30" s="97"/>
      <c r="M30" s="97"/>
      <c r="N30" s="97"/>
      <c r="O30" s="97"/>
    </row>
    <row r="31" spans="1:15" x14ac:dyDescent="0.2">
      <c r="A31" s="99"/>
      <c r="B31" s="99"/>
      <c r="C31" s="99"/>
      <c r="D31" s="99"/>
      <c r="E31" s="99"/>
      <c r="F31" s="99"/>
      <c r="G31" s="99"/>
      <c r="H31" s="99"/>
      <c r="I31" s="99"/>
      <c r="J31" s="97"/>
      <c r="K31" s="97"/>
      <c r="L31" s="97"/>
      <c r="M31" s="97"/>
      <c r="N31" s="97"/>
      <c r="O31" s="97"/>
    </row>
    <row r="32" spans="1:15" x14ac:dyDescent="0.2">
      <c r="A32" s="99"/>
      <c r="B32" s="99"/>
      <c r="C32" s="99"/>
      <c r="D32" s="99"/>
      <c r="E32" s="99"/>
      <c r="F32" s="99"/>
      <c r="G32" s="99"/>
      <c r="H32" s="99"/>
      <c r="I32" s="99"/>
      <c r="J32" s="97"/>
      <c r="K32" s="97"/>
      <c r="L32" s="97"/>
      <c r="M32" s="97"/>
      <c r="N32" s="97"/>
      <c r="O32" s="97"/>
    </row>
    <row r="33" spans="1:15" x14ac:dyDescent="0.2">
      <c r="A33" s="99"/>
      <c r="B33" s="99"/>
      <c r="C33" s="99"/>
      <c r="D33" s="99"/>
      <c r="E33" s="99"/>
      <c r="F33" s="99"/>
      <c r="G33" s="99"/>
      <c r="H33" s="99"/>
      <c r="I33" s="99"/>
      <c r="J33" s="97"/>
      <c r="K33" s="97"/>
      <c r="L33" s="97"/>
      <c r="M33" s="97"/>
      <c r="N33" s="97"/>
      <c r="O33" s="97"/>
    </row>
    <row r="34" spans="1:15" x14ac:dyDescent="0.2">
      <c r="A34" s="99"/>
      <c r="B34" s="99"/>
      <c r="C34" s="99"/>
      <c r="D34" s="99"/>
      <c r="E34" s="99"/>
      <c r="F34" s="99"/>
      <c r="G34" s="99"/>
      <c r="H34" s="99"/>
      <c r="I34" s="99"/>
      <c r="J34" s="97"/>
      <c r="K34" s="97"/>
      <c r="L34" s="97"/>
      <c r="M34" s="97"/>
      <c r="N34" s="97"/>
      <c r="O34" s="97"/>
    </row>
    <row r="35" spans="1:15" x14ac:dyDescent="0.2">
      <c r="A35" s="99"/>
      <c r="B35" s="99"/>
      <c r="C35" s="99"/>
      <c r="D35" s="99"/>
      <c r="E35" s="99"/>
      <c r="F35" s="99"/>
      <c r="G35" s="99"/>
      <c r="H35" s="99"/>
      <c r="I35" s="99"/>
      <c r="J35" s="97"/>
      <c r="K35" s="97"/>
      <c r="L35" s="97"/>
      <c r="M35" s="97"/>
      <c r="N35" s="97"/>
      <c r="O35" s="97"/>
    </row>
    <row r="36" spans="1:15" x14ac:dyDescent="0.2">
      <c r="A36" s="99"/>
      <c r="B36" s="99"/>
      <c r="C36" s="99"/>
      <c r="D36" s="99"/>
      <c r="E36" s="99"/>
      <c r="F36" s="99"/>
      <c r="G36" s="99"/>
      <c r="H36" s="99"/>
      <c r="I36" s="99"/>
      <c r="J36" s="97"/>
      <c r="K36" s="97"/>
      <c r="L36" s="97"/>
      <c r="M36" s="97"/>
      <c r="N36" s="97"/>
      <c r="O36" s="97"/>
    </row>
    <row r="37" spans="1:15" x14ac:dyDescent="0.2">
      <c r="J37" s="97"/>
      <c r="K37" s="97"/>
      <c r="L37" s="97"/>
      <c r="M37" s="97"/>
      <c r="N37" s="97"/>
      <c r="O37" s="9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workbookViewId="0"/>
  </sheetViews>
  <sheetFormatPr defaultColWidth="9.140625" defaultRowHeight="12.75" x14ac:dyDescent="0.2"/>
  <cols>
    <col min="3" max="13" width="3.28515625" customWidth="1"/>
    <col min="15" max="18" width="3.7109375" customWidth="1"/>
    <col min="19" max="28" width="4.28515625" customWidth="1"/>
    <col min="29" max="30" width="3.7109375" customWidth="1"/>
  </cols>
  <sheetData>
    <row r="1" spans="1:30" ht="26.25" x14ac:dyDescent="0.4">
      <c r="A1" s="105" t="s">
        <v>101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 t="s">
        <v>100</v>
      </c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 ht="15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</row>
    <row r="3" spans="1:30" x14ac:dyDescent="0.2">
      <c r="A3" t="s">
        <v>104</v>
      </c>
    </row>
    <row r="4" spans="1:30" x14ac:dyDescent="0.2">
      <c r="A4" t="s">
        <v>165</v>
      </c>
    </row>
    <row r="5" spans="1:30" x14ac:dyDescent="0.2">
      <c r="A5" t="s">
        <v>127</v>
      </c>
    </row>
    <row r="7" spans="1:30" x14ac:dyDescent="0.2">
      <c r="A7" t="s">
        <v>125</v>
      </c>
    </row>
    <row r="8" spans="1:30" x14ac:dyDescent="0.2">
      <c r="A8" t="s">
        <v>105</v>
      </c>
    </row>
    <row r="9" spans="1:30" x14ac:dyDescent="0.2">
      <c r="A9" t="s">
        <v>106</v>
      </c>
    </row>
    <row r="10" spans="1:30" x14ac:dyDescent="0.2">
      <c r="A10" t="s">
        <v>107</v>
      </c>
    </row>
    <row r="12" spans="1:30" x14ac:dyDescent="0.2">
      <c r="A12" t="s">
        <v>124</v>
      </c>
    </row>
    <row r="14" spans="1:30" x14ac:dyDescent="0.2">
      <c r="D14" s="61" t="s">
        <v>102</v>
      </c>
      <c r="E14" s="61"/>
      <c r="F14" s="61"/>
      <c r="G14" s="61"/>
      <c r="H14" s="61"/>
      <c r="I14" s="61"/>
      <c r="J14" s="61"/>
      <c r="K14" s="61"/>
      <c r="L14" s="61"/>
      <c r="S14" t="s">
        <v>119</v>
      </c>
    </row>
    <row r="15" spans="1:30" ht="15.75" thickBot="1" x14ac:dyDescent="0.25">
      <c r="C15" s="51"/>
      <c r="D15" s="62">
        <v>0</v>
      </c>
      <c r="E15" s="62">
        <v>1</v>
      </c>
      <c r="F15" s="62">
        <v>2</v>
      </c>
      <c r="G15" s="62">
        <v>3</v>
      </c>
      <c r="H15" s="62">
        <v>4</v>
      </c>
      <c r="I15" s="62">
        <v>5</v>
      </c>
      <c r="J15" s="62">
        <v>6</v>
      </c>
      <c r="K15" s="62">
        <v>7</v>
      </c>
      <c r="L15" s="62">
        <v>8</v>
      </c>
      <c r="P15" t="s">
        <v>108</v>
      </c>
      <c r="S15" t="s">
        <v>109</v>
      </c>
      <c r="T15" t="s">
        <v>110</v>
      </c>
      <c r="U15" t="s">
        <v>111</v>
      </c>
      <c r="V15" t="s">
        <v>112</v>
      </c>
      <c r="W15" t="s">
        <v>113</v>
      </c>
      <c r="X15" t="s">
        <v>114</v>
      </c>
      <c r="Y15" t="s">
        <v>115</v>
      </c>
      <c r="Z15" t="s">
        <v>116</v>
      </c>
      <c r="AA15" t="s">
        <v>117</v>
      </c>
      <c r="AB15" t="s">
        <v>118</v>
      </c>
    </row>
    <row r="16" spans="1:30" ht="15" x14ac:dyDescent="0.2">
      <c r="B16" s="63" t="s">
        <v>103</v>
      </c>
      <c r="C16" s="62">
        <v>0</v>
      </c>
      <c r="D16" s="52">
        <v>0</v>
      </c>
      <c r="E16" s="53">
        <v>0</v>
      </c>
      <c r="F16" s="53">
        <v>0</v>
      </c>
      <c r="G16" s="53">
        <v>1</v>
      </c>
      <c r="H16" s="53">
        <v>1</v>
      </c>
      <c r="I16" s="53">
        <v>3</v>
      </c>
      <c r="J16" s="53">
        <v>4</v>
      </c>
      <c r="K16" s="53">
        <v>3</v>
      </c>
      <c r="L16" s="54">
        <v>1</v>
      </c>
      <c r="R16">
        <v>1</v>
      </c>
      <c r="S16" s="64"/>
      <c r="T16" s="65"/>
      <c r="U16" s="65"/>
      <c r="V16" s="65"/>
      <c r="W16" s="65"/>
      <c r="X16" s="65"/>
      <c r="Y16" s="65"/>
      <c r="Z16" s="65"/>
      <c r="AA16" s="65"/>
      <c r="AB16" s="66"/>
    </row>
    <row r="17" spans="2:28" ht="15" x14ac:dyDescent="0.2">
      <c r="B17" s="61"/>
      <c r="C17" s="62">
        <v>1</v>
      </c>
      <c r="D17" s="55">
        <v>1</v>
      </c>
      <c r="E17" s="56">
        <v>3</v>
      </c>
      <c r="F17" s="56">
        <v>2</v>
      </c>
      <c r="G17" s="56">
        <v>2</v>
      </c>
      <c r="H17" s="56">
        <v>4</v>
      </c>
      <c r="I17" s="56">
        <v>11</v>
      </c>
      <c r="J17" s="56">
        <v>27</v>
      </c>
      <c r="K17" s="56">
        <v>12</v>
      </c>
      <c r="L17" s="57">
        <v>4</v>
      </c>
      <c r="R17">
        <v>2</v>
      </c>
      <c r="S17" s="67"/>
      <c r="T17" s="68"/>
      <c r="U17" s="68"/>
      <c r="V17" s="68"/>
      <c r="W17" s="68"/>
      <c r="X17" s="68"/>
      <c r="Y17" s="68"/>
      <c r="Z17" s="68"/>
      <c r="AA17" s="68"/>
      <c r="AB17" s="69"/>
    </row>
    <row r="18" spans="2:28" ht="15" x14ac:dyDescent="0.2">
      <c r="B18" s="61"/>
      <c r="C18" s="62">
        <v>2</v>
      </c>
      <c r="D18" s="55">
        <v>3</v>
      </c>
      <c r="E18" s="56">
        <v>22</v>
      </c>
      <c r="F18" s="56">
        <v>6</v>
      </c>
      <c r="G18" s="56">
        <v>5</v>
      </c>
      <c r="H18" s="56">
        <v>7</v>
      </c>
      <c r="I18" s="56">
        <v>28</v>
      </c>
      <c r="J18" s="56">
        <v>133</v>
      </c>
      <c r="K18" s="56">
        <v>28</v>
      </c>
      <c r="L18" s="57">
        <v>5</v>
      </c>
      <c r="R18">
        <v>3</v>
      </c>
      <c r="S18" s="67"/>
      <c r="T18" s="68"/>
      <c r="U18" s="68"/>
      <c r="V18" s="68"/>
      <c r="W18" s="68"/>
      <c r="X18" s="68"/>
      <c r="Y18" s="68"/>
      <c r="Z18" s="68"/>
      <c r="AA18" s="68"/>
      <c r="AB18" s="69"/>
    </row>
    <row r="19" spans="2:28" ht="15" x14ac:dyDescent="0.2">
      <c r="B19" s="61"/>
      <c r="C19" s="62">
        <v>3</v>
      </c>
      <c r="D19" s="55">
        <v>2</v>
      </c>
      <c r="E19" s="56">
        <v>6</v>
      </c>
      <c r="F19" s="56">
        <v>10</v>
      </c>
      <c r="G19" s="56">
        <v>23</v>
      </c>
      <c r="H19" s="56">
        <v>13</v>
      </c>
      <c r="I19" s="56">
        <v>16</v>
      </c>
      <c r="J19" s="56">
        <v>31</v>
      </c>
      <c r="K19" s="56">
        <v>17</v>
      </c>
      <c r="L19" s="57">
        <v>7</v>
      </c>
      <c r="R19">
        <v>4</v>
      </c>
      <c r="S19" s="67"/>
      <c r="T19" s="68"/>
      <c r="U19" s="68"/>
      <c r="V19" s="68"/>
      <c r="W19" s="68"/>
      <c r="X19" s="68"/>
      <c r="Y19" s="68"/>
      <c r="Z19" s="68"/>
      <c r="AA19" s="68"/>
      <c r="AB19" s="69"/>
    </row>
    <row r="20" spans="2:28" ht="15" x14ac:dyDescent="0.2">
      <c r="B20" s="61"/>
      <c r="C20" s="62">
        <v>4</v>
      </c>
      <c r="D20" s="55">
        <v>1</v>
      </c>
      <c r="E20" s="56">
        <v>4</v>
      </c>
      <c r="F20" s="56">
        <v>22</v>
      </c>
      <c r="G20" s="56">
        <v>86</v>
      </c>
      <c r="H20" s="56">
        <v>24</v>
      </c>
      <c r="I20" s="56">
        <v>11</v>
      </c>
      <c r="J20" s="56">
        <v>19</v>
      </c>
      <c r="K20" s="56">
        <v>38</v>
      </c>
      <c r="L20" s="57">
        <v>15</v>
      </c>
      <c r="R20">
        <v>5</v>
      </c>
      <c r="S20" s="67"/>
      <c r="T20" s="68"/>
      <c r="U20" s="68"/>
      <c r="V20" s="68"/>
      <c r="W20" s="68"/>
      <c r="X20" s="68"/>
      <c r="Y20" s="68"/>
      <c r="Z20" s="68"/>
      <c r="AA20" s="68"/>
      <c r="AB20" s="69"/>
    </row>
    <row r="21" spans="2:28" ht="15" x14ac:dyDescent="0.2">
      <c r="B21" s="61"/>
      <c r="C21" s="62">
        <v>5</v>
      </c>
      <c r="D21" s="55">
        <v>1</v>
      </c>
      <c r="E21" s="56">
        <v>3</v>
      </c>
      <c r="F21" s="56">
        <v>9</v>
      </c>
      <c r="G21" s="56">
        <v>23</v>
      </c>
      <c r="H21" s="56">
        <v>12</v>
      </c>
      <c r="I21" s="56">
        <v>10</v>
      </c>
      <c r="J21" s="56">
        <v>37</v>
      </c>
      <c r="K21" s="56">
        <v>102</v>
      </c>
      <c r="L21" s="57">
        <v>36</v>
      </c>
      <c r="R21">
        <v>6</v>
      </c>
      <c r="S21" s="67"/>
      <c r="T21" s="68"/>
      <c r="U21" s="68"/>
      <c r="V21" s="68"/>
      <c r="W21" s="68"/>
      <c r="X21" s="68"/>
      <c r="Y21" s="68"/>
      <c r="Z21" s="68"/>
      <c r="AA21" s="68"/>
      <c r="AB21" s="69"/>
    </row>
    <row r="22" spans="2:28" ht="15" x14ac:dyDescent="0.2">
      <c r="B22" s="61"/>
      <c r="C22" s="62">
        <v>6</v>
      </c>
      <c r="D22" s="55">
        <v>0</v>
      </c>
      <c r="E22" s="56">
        <v>1</v>
      </c>
      <c r="F22" s="56">
        <v>3</v>
      </c>
      <c r="G22" s="56">
        <v>5</v>
      </c>
      <c r="H22" s="56">
        <v>4</v>
      </c>
      <c r="I22" s="56">
        <v>5</v>
      </c>
      <c r="J22" s="56">
        <v>14</v>
      </c>
      <c r="K22" s="56">
        <v>35</v>
      </c>
      <c r="L22" s="57">
        <v>14</v>
      </c>
      <c r="R22">
        <v>7</v>
      </c>
      <c r="S22" s="67"/>
      <c r="T22" s="68"/>
      <c r="U22" s="68"/>
      <c r="V22" s="68"/>
      <c r="W22" s="68"/>
      <c r="X22" s="68"/>
      <c r="Y22" s="68"/>
      <c r="Z22" s="68"/>
      <c r="AA22" s="68"/>
      <c r="AB22" s="69"/>
    </row>
    <row r="23" spans="2:28" ht="15" x14ac:dyDescent="0.2">
      <c r="B23" s="61"/>
      <c r="C23" s="62">
        <v>7</v>
      </c>
      <c r="D23" s="55">
        <v>0</v>
      </c>
      <c r="E23" s="56">
        <v>0</v>
      </c>
      <c r="F23" s="56">
        <v>1</v>
      </c>
      <c r="G23" s="56">
        <v>1</v>
      </c>
      <c r="H23" s="56">
        <v>2</v>
      </c>
      <c r="I23" s="56">
        <v>2</v>
      </c>
      <c r="J23" s="56">
        <v>4</v>
      </c>
      <c r="K23" s="56">
        <v>6</v>
      </c>
      <c r="L23" s="57">
        <v>4</v>
      </c>
      <c r="R23">
        <v>8</v>
      </c>
      <c r="S23" s="67"/>
      <c r="T23" s="68"/>
      <c r="U23" s="68"/>
      <c r="V23" s="68"/>
      <c r="W23" s="68"/>
      <c r="X23" s="68"/>
      <c r="Y23" s="68"/>
      <c r="Z23" s="68"/>
      <c r="AA23" s="68"/>
      <c r="AB23" s="69"/>
    </row>
    <row r="24" spans="2:28" ht="15.75" thickBot="1" x14ac:dyDescent="0.25">
      <c r="B24" s="61"/>
      <c r="C24" s="62">
        <v>8</v>
      </c>
      <c r="D24" s="58">
        <v>0</v>
      </c>
      <c r="E24" s="59">
        <v>0</v>
      </c>
      <c r="F24" s="59">
        <v>0</v>
      </c>
      <c r="G24" s="59">
        <v>0</v>
      </c>
      <c r="H24" s="59">
        <v>0</v>
      </c>
      <c r="I24" s="59">
        <v>1</v>
      </c>
      <c r="J24" s="59">
        <v>1</v>
      </c>
      <c r="K24" s="59">
        <v>2</v>
      </c>
      <c r="L24" s="60">
        <v>1</v>
      </c>
      <c r="R24">
        <v>9</v>
      </c>
      <c r="S24" s="67"/>
      <c r="T24" s="68"/>
      <c r="U24" s="68"/>
      <c r="V24" s="68"/>
      <c r="W24" s="68"/>
      <c r="X24" s="68"/>
      <c r="Y24" s="68"/>
      <c r="Z24" s="68"/>
      <c r="AA24" s="68"/>
      <c r="AB24" s="69"/>
    </row>
    <row r="25" spans="2:28" x14ac:dyDescent="0.2">
      <c r="R25">
        <v>10</v>
      </c>
      <c r="S25" s="67"/>
      <c r="T25" s="68"/>
      <c r="U25" s="68"/>
      <c r="V25" s="68"/>
      <c r="W25" s="68"/>
      <c r="X25" s="68"/>
      <c r="Y25" s="68"/>
      <c r="Z25" s="68"/>
      <c r="AA25" s="68"/>
      <c r="AB25" s="69"/>
    </row>
    <row r="26" spans="2:28" x14ac:dyDescent="0.2">
      <c r="R26">
        <v>11</v>
      </c>
      <c r="S26" s="67"/>
      <c r="T26" s="68"/>
      <c r="U26" s="68"/>
      <c r="V26" s="68"/>
      <c r="W26" s="68"/>
      <c r="X26" s="68"/>
      <c r="Y26" s="68"/>
      <c r="Z26" s="68"/>
      <c r="AA26" s="68"/>
      <c r="AB26" s="69"/>
    </row>
    <row r="27" spans="2:28" x14ac:dyDescent="0.2">
      <c r="R27">
        <v>12</v>
      </c>
      <c r="S27" s="67"/>
      <c r="T27" s="68"/>
      <c r="U27" s="68"/>
      <c r="V27" s="68"/>
      <c r="W27" s="68"/>
      <c r="X27" s="68"/>
      <c r="Y27" s="68"/>
      <c r="Z27" s="68"/>
      <c r="AA27" s="68"/>
      <c r="AB27" s="69"/>
    </row>
    <row r="28" spans="2:28" x14ac:dyDescent="0.2">
      <c r="R28">
        <v>13</v>
      </c>
      <c r="S28" s="67"/>
      <c r="T28" s="68"/>
      <c r="U28" s="68"/>
      <c r="V28" s="68"/>
      <c r="W28" s="68"/>
      <c r="X28" s="68"/>
      <c r="Y28" s="68"/>
      <c r="Z28" s="68"/>
      <c r="AA28" s="68"/>
      <c r="AB28" s="69"/>
    </row>
    <row r="29" spans="2:28" x14ac:dyDescent="0.2">
      <c r="R29">
        <v>14</v>
      </c>
      <c r="S29" s="67"/>
      <c r="T29" s="68"/>
      <c r="U29" s="68"/>
      <c r="V29" s="68"/>
      <c r="W29" s="68"/>
      <c r="X29" s="68"/>
      <c r="Y29" s="68"/>
      <c r="Z29" s="68"/>
      <c r="AA29" s="68"/>
      <c r="AB29" s="69"/>
    </row>
    <row r="30" spans="2:28" x14ac:dyDescent="0.2">
      <c r="R30">
        <v>15</v>
      </c>
      <c r="S30" s="67"/>
      <c r="T30" s="68"/>
      <c r="U30" s="68"/>
      <c r="V30" s="68"/>
      <c r="W30" s="68"/>
      <c r="X30" s="68"/>
      <c r="Y30" s="68"/>
      <c r="Z30" s="68"/>
      <c r="AA30" s="68"/>
      <c r="AB30" s="69"/>
    </row>
    <row r="31" spans="2:28" x14ac:dyDescent="0.2">
      <c r="R31">
        <v>16</v>
      </c>
      <c r="S31" s="67"/>
      <c r="T31" s="68"/>
      <c r="U31" s="68"/>
      <c r="V31" s="68"/>
      <c r="W31" s="68"/>
      <c r="X31" s="68"/>
      <c r="Y31" s="68"/>
      <c r="Z31" s="68"/>
      <c r="AA31" s="68"/>
      <c r="AB31" s="69"/>
    </row>
    <row r="32" spans="2:28" x14ac:dyDescent="0.2">
      <c r="R32">
        <v>17</v>
      </c>
      <c r="S32" s="67"/>
      <c r="T32" s="68"/>
      <c r="U32" s="68"/>
      <c r="V32" s="68"/>
      <c r="W32" s="68"/>
      <c r="X32" s="68"/>
      <c r="Y32" s="68"/>
      <c r="Z32" s="68"/>
      <c r="AA32" s="68"/>
      <c r="AB32" s="69"/>
    </row>
    <row r="33" spans="4:29" x14ac:dyDescent="0.2">
      <c r="R33">
        <v>18</v>
      </c>
      <c r="S33" s="67"/>
      <c r="T33" s="68"/>
      <c r="U33" s="68"/>
      <c r="V33" s="68"/>
      <c r="W33" s="68"/>
      <c r="X33" s="68"/>
      <c r="Y33" s="68"/>
      <c r="Z33" s="68"/>
      <c r="AA33" s="68"/>
      <c r="AB33" s="69"/>
    </row>
    <row r="34" spans="4:29" x14ac:dyDescent="0.2">
      <c r="R34">
        <v>19</v>
      </c>
      <c r="S34" s="67"/>
      <c r="T34" s="68"/>
      <c r="U34" s="68"/>
      <c r="V34" s="68"/>
      <c r="W34" s="68"/>
      <c r="X34" s="68"/>
      <c r="Y34" s="68"/>
      <c r="Z34" s="68"/>
      <c r="AA34" s="68"/>
      <c r="AB34" s="69"/>
    </row>
    <row r="35" spans="4:29" x14ac:dyDescent="0.2">
      <c r="D35" t="s">
        <v>126</v>
      </c>
      <c r="R35">
        <v>20</v>
      </c>
      <c r="S35" s="67"/>
      <c r="T35" s="68"/>
      <c r="U35" s="68"/>
      <c r="V35" s="68"/>
      <c r="W35" s="68"/>
      <c r="X35" s="68"/>
      <c r="Y35" s="68"/>
      <c r="Z35" s="68"/>
      <c r="AA35" s="68"/>
      <c r="AB35" s="69"/>
    </row>
    <row r="36" spans="4:29" x14ac:dyDescent="0.2">
      <c r="D36" s="74">
        <v>0</v>
      </c>
      <c r="E36" s="75">
        <v>0</v>
      </c>
      <c r="F36" s="75">
        <v>0</v>
      </c>
      <c r="G36" s="75">
        <v>1</v>
      </c>
      <c r="H36" s="75">
        <v>1</v>
      </c>
      <c r="I36" s="75">
        <v>3</v>
      </c>
      <c r="J36" s="75">
        <v>4</v>
      </c>
      <c r="K36" s="75">
        <v>3</v>
      </c>
      <c r="L36" s="76">
        <v>1</v>
      </c>
      <c r="R36">
        <v>21</v>
      </c>
      <c r="S36" s="67"/>
      <c r="T36" s="68"/>
      <c r="U36" s="68"/>
      <c r="V36" s="68"/>
      <c r="W36" s="68"/>
      <c r="X36" s="68"/>
      <c r="Y36" s="68"/>
      <c r="Z36" s="68"/>
      <c r="AA36" s="68"/>
      <c r="AB36" s="69"/>
    </row>
    <row r="37" spans="4:29" x14ac:dyDescent="0.2">
      <c r="D37" s="77">
        <v>1</v>
      </c>
      <c r="E37" s="56">
        <v>3</v>
      </c>
      <c r="F37" s="56">
        <v>2</v>
      </c>
      <c r="G37" s="56">
        <v>2</v>
      </c>
      <c r="H37" s="56">
        <v>4</v>
      </c>
      <c r="I37" s="56">
        <v>11</v>
      </c>
      <c r="J37" s="56">
        <v>27</v>
      </c>
      <c r="K37" s="56">
        <v>12</v>
      </c>
      <c r="L37" s="78">
        <v>4</v>
      </c>
      <c r="R37">
        <v>22</v>
      </c>
      <c r="S37" s="67"/>
      <c r="T37" s="68"/>
      <c r="U37" s="68"/>
      <c r="V37" s="68"/>
      <c r="W37" s="68"/>
      <c r="X37" s="68"/>
      <c r="Y37" s="68"/>
      <c r="Z37" s="68"/>
      <c r="AA37" s="68"/>
      <c r="AB37" s="69"/>
    </row>
    <row r="38" spans="4:29" x14ac:dyDescent="0.2">
      <c r="D38" s="77">
        <v>3</v>
      </c>
      <c r="E38" s="56">
        <v>22</v>
      </c>
      <c r="F38" s="56">
        <v>6</v>
      </c>
      <c r="G38" s="56">
        <v>5</v>
      </c>
      <c r="H38" s="56">
        <v>7</v>
      </c>
      <c r="I38" s="56">
        <v>28</v>
      </c>
      <c r="J38" s="56">
        <v>133</v>
      </c>
      <c r="K38" s="56">
        <v>28</v>
      </c>
      <c r="L38" s="78">
        <v>5</v>
      </c>
      <c r="R38">
        <v>23</v>
      </c>
      <c r="S38" s="67"/>
      <c r="T38" s="68"/>
      <c r="U38" s="68"/>
      <c r="V38" s="68"/>
      <c r="W38" s="68"/>
      <c r="X38" s="68"/>
      <c r="Y38" s="68"/>
      <c r="Z38" s="68"/>
      <c r="AA38" s="68"/>
      <c r="AB38" s="69"/>
    </row>
    <row r="39" spans="4:29" x14ac:dyDescent="0.2">
      <c r="D39" s="77">
        <v>2</v>
      </c>
      <c r="E39" s="56">
        <v>6</v>
      </c>
      <c r="F39" s="56">
        <v>10</v>
      </c>
      <c r="G39" s="56">
        <v>23</v>
      </c>
      <c r="H39" s="56">
        <v>13</v>
      </c>
      <c r="I39" s="56">
        <v>16</v>
      </c>
      <c r="J39" s="56">
        <v>31</v>
      </c>
      <c r="K39" s="56">
        <v>17</v>
      </c>
      <c r="L39" s="78">
        <v>7</v>
      </c>
      <c r="R39">
        <v>24</v>
      </c>
      <c r="S39" s="67"/>
      <c r="T39" s="68"/>
      <c r="U39" s="68"/>
      <c r="V39" s="68"/>
      <c r="W39" s="68"/>
      <c r="X39" s="68"/>
      <c r="Y39" s="68"/>
      <c r="Z39" s="68"/>
      <c r="AA39" s="68"/>
      <c r="AB39" s="69"/>
    </row>
    <row r="40" spans="4:29" x14ac:dyDescent="0.2">
      <c r="D40" s="77">
        <v>1</v>
      </c>
      <c r="E40" s="56">
        <v>4</v>
      </c>
      <c r="F40" s="56">
        <v>22</v>
      </c>
      <c r="G40" s="56">
        <v>86</v>
      </c>
      <c r="H40" s="56">
        <v>24</v>
      </c>
      <c r="I40" s="56">
        <v>11</v>
      </c>
      <c r="J40" s="56">
        <v>19</v>
      </c>
      <c r="K40" s="56">
        <v>38</v>
      </c>
      <c r="L40" s="78">
        <v>15</v>
      </c>
      <c r="R40">
        <v>25</v>
      </c>
      <c r="S40" s="67"/>
      <c r="T40" s="68"/>
      <c r="U40" s="68"/>
      <c r="V40" s="68"/>
      <c r="W40" s="68"/>
      <c r="X40" s="68"/>
      <c r="Y40" s="68"/>
      <c r="Z40" s="68"/>
      <c r="AA40" s="68"/>
      <c r="AB40" s="69"/>
    </row>
    <row r="41" spans="4:29" x14ac:dyDescent="0.2">
      <c r="D41" s="77">
        <v>1</v>
      </c>
      <c r="E41" s="56">
        <v>3</v>
      </c>
      <c r="F41" s="56">
        <v>9</v>
      </c>
      <c r="G41" s="56">
        <v>23</v>
      </c>
      <c r="H41" s="56">
        <v>12</v>
      </c>
      <c r="I41" s="56">
        <v>10</v>
      </c>
      <c r="J41" s="56">
        <v>37</v>
      </c>
      <c r="K41" s="56">
        <v>102</v>
      </c>
      <c r="L41" s="78">
        <v>36</v>
      </c>
      <c r="R41">
        <v>26</v>
      </c>
      <c r="S41" s="67"/>
      <c r="T41" s="68"/>
      <c r="U41" s="68"/>
      <c r="V41" s="68"/>
      <c r="W41" s="68"/>
      <c r="X41" s="68"/>
      <c r="Y41" s="68"/>
      <c r="Z41" s="68"/>
      <c r="AA41" s="68"/>
      <c r="AB41" s="69"/>
    </row>
    <row r="42" spans="4:29" x14ac:dyDescent="0.2">
      <c r="D42" s="77">
        <v>0</v>
      </c>
      <c r="E42" s="56">
        <v>1</v>
      </c>
      <c r="F42" s="56">
        <v>3</v>
      </c>
      <c r="G42" s="56">
        <v>5</v>
      </c>
      <c r="H42" s="56">
        <v>4</v>
      </c>
      <c r="I42" s="56">
        <v>5</v>
      </c>
      <c r="J42" s="56">
        <v>14</v>
      </c>
      <c r="K42" s="56">
        <v>35</v>
      </c>
      <c r="L42" s="78">
        <v>14</v>
      </c>
      <c r="R42">
        <v>27</v>
      </c>
      <c r="S42" s="67"/>
      <c r="T42" s="68"/>
      <c r="U42" s="68"/>
      <c r="V42" s="68"/>
      <c r="W42" s="68"/>
      <c r="X42" s="68"/>
      <c r="Y42" s="68"/>
      <c r="Z42" s="68"/>
      <c r="AA42" s="68"/>
      <c r="AB42" s="69"/>
    </row>
    <row r="43" spans="4:29" x14ac:dyDescent="0.2">
      <c r="D43" s="77">
        <v>0</v>
      </c>
      <c r="E43" s="56">
        <v>0</v>
      </c>
      <c r="F43" s="56">
        <v>1</v>
      </c>
      <c r="G43" s="56">
        <v>1</v>
      </c>
      <c r="H43" s="56">
        <v>2</v>
      </c>
      <c r="I43" s="56">
        <v>2</v>
      </c>
      <c r="J43" s="56">
        <v>4</v>
      </c>
      <c r="K43" s="56">
        <v>6</v>
      </c>
      <c r="L43" s="78">
        <v>4</v>
      </c>
      <c r="R43">
        <v>28</v>
      </c>
      <c r="S43" s="67"/>
      <c r="T43" s="68"/>
      <c r="U43" s="68"/>
      <c r="V43" s="68"/>
      <c r="W43" s="68"/>
      <c r="X43" s="68"/>
      <c r="Y43" s="68"/>
      <c r="Z43" s="68"/>
      <c r="AA43" s="68"/>
      <c r="AB43" s="69"/>
    </row>
    <row r="44" spans="4:29" x14ac:dyDescent="0.2">
      <c r="D44" s="79">
        <v>0</v>
      </c>
      <c r="E44" s="80">
        <v>0</v>
      </c>
      <c r="F44" s="80">
        <v>0</v>
      </c>
      <c r="G44" s="80">
        <v>0</v>
      </c>
      <c r="H44" s="80">
        <v>0</v>
      </c>
      <c r="I44" s="80">
        <v>1</v>
      </c>
      <c r="J44" s="80">
        <v>1</v>
      </c>
      <c r="K44" s="80">
        <v>2</v>
      </c>
      <c r="L44" s="81">
        <v>1</v>
      </c>
      <c r="R44">
        <v>29</v>
      </c>
      <c r="S44" s="67"/>
      <c r="T44" s="68"/>
      <c r="U44" s="68"/>
      <c r="V44" s="68"/>
      <c r="W44" s="68"/>
      <c r="X44" s="68"/>
      <c r="Y44" s="68"/>
      <c r="Z44" s="68"/>
      <c r="AA44" s="68"/>
      <c r="AB44" s="69"/>
    </row>
    <row r="45" spans="4:29" x14ac:dyDescent="0.2">
      <c r="R45">
        <v>30</v>
      </c>
      <c r="S45" s="70"/>
      <c r="T45" s="71"/>
      <c r="U45" s="71"/>
      <c r="V45" s="71"/>
      <c r="W45" s="71"/>
      <c r="X45" s="71"/>
      <c r="Y45" s="71"/>
      <c r="Z45" s="71"/>
      <c r="AA45" s="71"/>
      <c r="AB45" s="72"/>
    </row>
    <row r="46" spans="4:29" x14ac:dyDescent="0.2">
      <c r="R46" t="s">
        <v>120</v>
      </c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t="s">
        <v>122</v>
      </c>
    </row>
    <row r="47" spans="4:29" x14ac:dyDescent="0.2">
      <c r="R47" t="s">
        <v>121</v>
      </c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t="s">
        <v>123</v>
      </c>
    </row>
  </sheetData>
  <phoneticPr fontId="5" type="noConversion"/>
  <conditionalFormatting sqref="D16:L24">
    <cfRule type="cellIs" dxfId="2" priority="1" stopIfTrue="1" operator="between">
      <formula>0</formula>
      <formula>10</formula>
    </cfRule>
    <cfRule type="cellIs" dxfId="1" priority="2" stopIfTrue="1" operator="between">
      <formula>11</formula>
      <formula>20</formula>
    </cfRule>
    <cfRule type="cellIs" dxfId="0" priority="3" stopIfTrue="1" operator="between">
      <formula>21</formula>
      <formula>200</formula>
    </cfRule>
  </conditionalFormatting>
  <pageMargins left="0.75" right="0.75" top="1" bottom="1" header="0.5" footer="0.5"/>
  <pageSetup paperSize="9" orientation="portrait" r:id="rId1"/>
  <headerFooter alignWithMargins="0">
    <oddHeader>&amp;LBio-3553&amp;C&amp;F  &amp;A&amp;RJdS  // NFH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6"/>
  <sheetViews>
    <sheetView workbookViewId="0"/>
  </sheetViews>
  <sheetFormatPr defaultColWidth="9.140625" defaultRowHeight="12.75" x14ac:dyDescent="0.2"/>
  <cols>
    <col min="1" max="1" width="7.42578125" customWidth="1"/>
    <col min="2" max="11" width="3.85546875" customWidth="1"/>
    <col min="12" max="12" width="4.42578125" customWidth="1"/>
    <col min="13" max="13" width="6.28515625" customWidth="1"/>
    <col min="14" max="14" width="7.42578125" customWidth="1"/>
    <col min="15" max="24" width="3.42578125" customWidth="1"/>
    <col min="25" max="25" width="6.85546875" customWidth="1"/>
  </cols>
  <sheetData>
    <row r="1" spans="1:25" ht="26.25" x14ac:dyDescent="0.4">
      <c r="A1" s="111" t="s">
        <v>137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 t="s">
        <v>100</v>
      </c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5" ht="15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4" spans="1:25" x14ac:dyDescent="0.2">
      <c r="A4" t="s">
        <v>139</v>
      </c>
    </row>
    <row r="5" spans="1:25" x14ac:dyDescent="0.2">
      <c r="A5" t="s">
        <v>140</v>
      </c>
    </row>
    <row r="7" spans="1:25" x14ac:dyDescent="0.2">
      <c r="A7" t="s">
        <v>143</v>
      </c>
    </row>
    <row r="8" spans="1:25" x14ac:dyDescent="0.2">
      <c r="A8" t="s">
        <v>141</v>
      </c>
    </row>
    <row r="10" spans="1:25" x14ac:dyDescent="0.2">
      <c r="A10" t="s">
        <v>142</v>
      </c>
    </row>
    <row r="12" spans="1:25" x14ac:dyDescent="0.2">
      <c r="B12" s="50" t="s">
        <v>136</v>
      </c>
      <c r="O12" s="50" t="s">
        <v>138</v>
      </c>
    </row>
    <row r="13" spans="1:25" ht="16.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6.5" customHeight="1" x14ac:dyDescent="0.2">
      <c r="A14" s="8"/>
      <c r="B14" s="88">
        <v>2</v>
      </c>
      <c r="C14" s="89"/>
      <c r="D14" s="89"/>
      <c r="E14" s="89"/>
      <c r="F14" s="89"/>
      <c r="G14" s="89"/>
      <c r="H14" s="89"/>
      <c r="I14" s="89"/>
      <c r="J14" s="89"/>
      <c r="K14" s="89"/>
      <c r="L14" s="8"/>
      <c r="N14" s="8"/>
      <c r="O14" s="92"/>
      <c r="P14" s="93"/>
      <c r="Q14" s="93"/>
      <c r="R14" s="93"/>
      <c r="S14" s="93"/>
      <c r="T14" s="93"/>
      <c r="U14" s="93"/>
      <c r="V14" s="93"/>
      <c r="W14" s="93"/>
      <c r="X14" s="93"/>
      <c r="Y14" s="8"/>
    </row>
    <row r="15" spans="1:25" ht="16.5" customHeight="1" x14ac:dyDescent="0.2">
      <c r="A15" s="8"/>
      <c r="B15" s="88">
        <v>0</v>
      </c>
      <c r="C15" s="89"/>
      <c r="D15" s="89"/>
      <c r="E15" s="89"/>
      <c r="F15" s="89"/>
      <c r="G15" s="89"/>
      <c r="H15" s="89"/>
      <c r="I15" s="89"/>
      <c r="J15" s="89"/>
      <c r="K15" s="89"/>
      <c r="L15" s="8"/>
      <c r="N15" s="8"/>
      <c r="O15" s="92"/>
      <c r="P15" s="93"/>
      <c r="Q15" s="93"/>
      <c r="R15" s="93"/>
      <c r="S15" s="93"/>
      <c r="T15" s="93"/>
      <c r="U15" s="93"/>
      <c r="V15" s="93"/>
      <c r="W15" s="93"/>
      <c r="X15" s="93"/>
      <c r="Y15" s="8"/>
    </row>
    <row r="16" spans="1:25" ht="16.5" customHeight="1" x14ac:dyDescent="0.2">
      <c r="A16" s="8"/>
      <c r="B16" s="88">
        <v>3</v>
      </c>
      <c r="C16" s="88">
        <v>2</v>
      </c>
      <c r="D16" s="88">
        <v>5</v>
      </c>
      <c r="E16" s="89"/>
      <c r="F16" s="89"/>
      <c r="G16" s="89"/>
      <c r="H16" s="89"/>
      <c r="I16" s="89"/>
      <c r="J16" s="89"/>
      <c r="K16" s="89"/>
      <c r="L16" s="8"/>
      <c r="N16" s="8"/>
      <c r="O16" s="92"/>
      <c r="P16" s="92"/>
      <c r="Q16" s="90"/>
      <c r="R16" s="91"/>
      <c r="S16" s="91"/>
      <c r="T16" s="91"/>
      <c r="U16" s="91"/>
      <c r="V16" s="91"/>
      <c r="W16" s="93"/>
      <c r="X16" s="93"/>
      <c r="Y16" s="8"/>
    </row>
    <row r="17" spans="1:25" ht="16.5" customHeight="1" x14ac:dyDescent="0.2">
      <c r="A17" s="8"/>
      <c r="B17" s="89"/>
      <c r="C17" s="89"/>
      <c r="D17" s="88">
        <v>3</v>
      </c>
      <c r="E17" s="89"/>
      <c r="F17" s="89"/>
      <c r="G17" s="89"/>
      <c r="H17" s="89"/>
      <c r="I17" s="89"/>
      <c r="J17" s="89"/>
      <c r="K17" s="89"/>
      <c r="L17" s="8"/>
      <c r="N17" s="8"/>
      <c r="O17" s="93"/>
      <c r="P17" s="93"/>
      <c r="Q17" s="90"/>
      <c r="R17" s="95"/>
      <c r="S17" s="95"/>
      <c r="T17" s="95"/>
      <c r="U17" s="95"/>
      <c r="V17" s="91"/>
      <c r="W17" s="93"/>
      <c r="X17" s="93"/>
      <c r="Y17" s="8"/>
    </row>
    <row r="18" spans="1:25" ht="16.5" customHeight="1" x14ac:dyDescent="0.2">
      <c r="A18" s="8"/>
      <c r="B18" s="89"/>
      <c r="C18" s="89"/>
      <c r="D18" s="88">
        <v>2</v>
      </c>
      <c r="E18" s="89"/>
      <c r="F18" s="89"/>
      <c r="G18" s="89"/>
      <c r="H18" s="89"/>
      <c r="I18" s="88">
        <v>4</v>
      </c>
      <c r="J18" s="88">
        <v>0</v>
      </c>
      <c r="K18" s="88">
        <v>0</v>
      </c>
      <c r="L18" s="8"/>
      <c r="N18" s="8"/>
      <c r="O18" s="93"/>
      <c r="P18" s="93"/>
      <c r="Q18" s="90"/>
      <c r="R18" s="95"/>
      <c r="S18" s="95"/>
      <c r="T18" s="95"/>
      <c r="U18" s="95"/>
      <c r="V18" s="90"/>
      <c r="W18" s="92"/>
      <c r="X18" s="92"/>
      <c r="Y18" s="8"/>
    </row>
    <row r="19" spans="1:25" ht="16.5" customHeight="1" x14ac:dyDescent="0.2">
      <c r="A19" s="8"/>
      <c r="B19" s="89"/>
      <c r="C19" s="89"/>
      <c r="D19" s="88">
        <v>2</v>
      </c>
      <c r="E19" s="88">
        <v>13</v>
      </c>
      <c r="F19" s="88">
        <v>8</v>
      </c>
      <c r="G19" s="88">
        <v>11</v>
      </c>
      <c r="H19" s="89"/>
      <c r="I19" s="88">
        <v>4</v>
      </c>
      <c r="J19" s="89"/>
      <c r="K19" s="89"/>
      <c r="L19" s="8"/>
      <c r="N19" s="8"/>
      <c r="O19" s="93"/>
      <c r="P19" s="93"/>
      <c r="Q19" s="90"/>
      <c r="R19" s="96"/>
      <c r="S19" s="96"/>
      <c r="T19" s="96"/>
      <c r="U19" s="95"/>
      <c r="V19" s="90"/>
      <c r="W19" s="93"/>
      <c r="X19" s="93"/>
      <c r="Y19" s="8"/>
    </row>
    <row r="20" spans="1:25" ht="16.5" customHeight="1" x14ac:dyDescent="0.2">
      <c r="A20" s="8"/>
      <c r="B20" s="89"/>
      <c r="C20" s="89"/>
      <c r="D20" s="89"/>
      <c r="E20" s="89"/>
      <c r="F20" s="89"/>
      <c r="G20" s="88">
        <v>8</v>
      </c>
      <c r="H20" s="89"/>
      <c r="I20" s="88">
        <v>2</v>
      </c>
      <c r="J20" s="89"/>
      <c r="K20" s="89"/>
      <c r="L20" s="8"/>
      <c r="N20" s="8"/>
      <c r="O20" s="93"/>
      <c r="P20" s="93"/>
      <c r="Q20" s="91"/>
      <c r="R20" s="95"/>
      <c r="S20" s="95"/>
      <c r="T20" s="96"/>
      <c r="U20" s="95"/>
      <c r="V20" s="90"/>
      <c r="W20" s="93"/>
      <c r="X20" s="93"/>
      <c r="Y20" s="8"/>
    </row>
    <row r="21" spans="1:25" ht="16.5" customHeight="1" x14ac:dyDescent="0.2">
      <c r="A21" s="8"/>
      <c r="B21" s="89"/>
      <c r="C21" s="89"/>
      <c r="D21" s="89"/>
      <c r="E21" s="89"/>
      <c r="F21" s="89"/>
      <c r="G21" s="88">
        <v>4</v>
      </c>
      <c r="H21" s="88">
        <v>7</v>
      </c>
      <c r="I21" s="88">
        <v>4</v>
      </c>
      <c r="J21" s="89"/>
      <c r="K21" s="89"/>
      <c r="L21" s="8"/>
      <c r="N21" s="8"/>
      <c r="O21" s="93"/>
      <c r="P21" s="93"/>
      <c r="Q21" s="91"/>
      <c r="R21" s="91"/>
      <c r="S21" s="91"/>
      <c r="T21" s="90"/>
      <c r="U21" s="90"/>
      <c r="V21" s="90"/>
      <c r="W21" s="93"/>
      <c r="X21" s="93"/>
      <c r="Y21" s="8"/>
    </row>
    <row r="22" spans="1:25" ht="16.5" customHeight="1" x14ac:dyDescent="0.2">
      <c r="A22" s="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"/>
      <c r="N22" s="8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8"/>
    </row>
    <row r="23" spans="1:25" ht="16.5" customHeight="1" x14ac:dyDescent="0.2">
      <c r="A23" s="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"/>
      <c r="N23" s="8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8"/>
    </row>
    <row r="24" spans="1:25" ht="16.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x14ac:dyDescent="0.2">
      <c r="K25" s="50"/>
    </row>
    <row r="26" spans="1:25" x14ac:dyDescent="0.2">
      <c r="B26" t="s">
        <v>144</v>
      </c>
    </row>
    <row r="28" spans="1:25" x14ac:dyDescent="0.2">
      <c r="B28" s="50" t="s">
        <v>150</v>
      </c>
      <c r="N28" s="50" t="s">
        <v>155</v>
      </c>
    </row>
    <row r="29" spans="1:25" ht="15.75" x14ac:dyDescent="0.3">
      <c r="B29" t="s">
        <v>145</v>
      </c>
      <c r="C29" s="49"/>
      <c r="D29" t="s">
        <v>146</v>
      </c>
      <c r="N29" t="s">
        <v>151</v>
      </c>
      <c r="O29" s="49"/>
      <c r="P29" t="s">
        <v>146</v>
      </c>
    </row>
    <row r="30" spans="1:25" ht="15.75" x14ac:dyDescent="0.3">
      <c r="B30" t="s">
        <v>93</v>
      </c>
      <c r="C30" s="49"/>
      <c r="D30" t="s">
        <v>147</v>
      </c>
      <c r="N30" t="s">
        <v>152</v>
      </c>
      <c r="O30" s="49"/>
      <c r="P30" t="s">
        <v>147</v>
      </c>
    </row>
    <row r="31" spans="1:25" ht="15.75" x14ac:dyDescent="0.3">
      <c r="B31" t="s">
        <v>17</v>
      </c>
      <c r="C31" s="49"/>
      <c r="D31" t="s">
        <v>148</v>
      </c>
      <c r="N31" t="s">
        <v>153</v>
      </c>
      <c r="O31" s="49"/>
      <c r="P31" t="s">
        <v>148</v>
      </c>
    </row>
    <row r="32" spans="1:25" x14ac:dyDescent="0.2">
      <c r="C32" s="49"/>
      <c r="O32" s="49"/>
    </row>
    <row r="33" spans="1:16" ht="15.75" x14ac:dyDescent="0.3">
      <c r="B33" t="s">
        <v>129</v>
      </c>
      <c r="C33" s="49"/>
      <c r="D33" t="s">
        <v>149</v>
      </c>
      <c r="N33" t="s">
        <v>154</v>
      </c>
      <c r="O33" s="49"/>
      <c r="P33" t="s">
        <v>158</v>
      </c>
    </row>
    <row r="35" spans="1:16" x14ac:dyDescent="0.2">
      <c r="N35" t="s">
        <v>164</v>
      </c>
    </row>
    <row r="36" spans="1:16" ht="15.75" x14ac:dyDescent="0.3">
      <c r="N36" t="s">
        <v>156</v>
      </c>
      <c r="O36" s="49"/>
      <c r="P36" t="s">
        <v>157</v>
      </c>
    </row>
    <row r="46" spans="1:16" x14ac:dyDescent="0.2">
      <c r="A46" s="94" t="s">
        <v>159</v>
      </c>
    </row>
    <row r="47" spans="1:16" x14ac:dyDescent="0.2">
      <c r="A47" t="s">
        <v>160</v>
      </c>
    </row>
    <row r="48" spans="1:16" x14ac:dyDescent="0.2">
      <c r="A48" t="s">
        <v>161</v>
      </c>
    </row>
    <row r="49" spans="1:1" x14ac:dyDescent="0.2">
      <c r="A49" t="s">
        <v>162</v>
      </c>
    </row>
    <row r="105" spans="2:11" x14ac:dyDescent="0.2">
      <c r="B105" t="s">
        <v>135</v>
      </c>
    </row>
    <row r="106" spans="2:11" x14ac:dyDescent="0.2">
      <c r="B106" s="82">
        <v>2</v>
      </c>
      <c r="C106" s="65">
        <v>0</v>
      </c>
      <c r="D106" s="65">
        <v>5</v>
      </c>
      <c r="E106" s="65">
        <v>3</v>
      </c>
      <c r="F106" s="65">
        <v>2</v>
      </c>
      <c r="G106" s="65">
        <v>1</v>
      </c>
      <c r="H106" s="65">
        <v>1</v>
      </c>
      <c r="I106" s="65">
        <v>3</v>
      </c>
      <c r="J106" s="65">
        <v>3</v>
      </c>
      <c r="K106" s="66">
        <v>0</v>
      </c>
    </row>
    <row r="107" spans="2:11" x14ac:dyDescent="0.2">
      <c r="B107" s="83">
        <v>0</v>
      </c>
      <c r="C107" s="68">
        <v>0</v>
      </c>
      <c r="D107" s="68">
        <v>2</v>
      </c>
      <c r="E107" s="68">
        <v>0</v>
      </c>
      <c r="F107" s="68">
        <v>2</v>
      </c>
      <c r="G107" s="68">
        <v>4</v>
      </c>
      <c r="H107" s="68">
        <v>0</v>
      </c>
      <c r="I107" s="68">
        <v>2</v>
      </c>
      <c r="J107" s="68">
        <v>0</v>
      </c>
      <c r="K107" s="69">
        <v>2</v>
      </c>
    </row>
    <row r="108" spans="2:11" x14ac:dyDescent="0.2">
      <c r="B108" s="83">
        <v>3</v>
      </c>
      <c r="C108" s="84">
        <v>2</v>
      </c>
      <c r="D108" s="82">
        <v>5</v>
      </c>
      <c r="E108" s="65">
        <v>2</v>
      </c>
      <c r="F108" s="65">
        <v>9</v>
      </c>
      <c r="G108" s="65">
        <v>4</v>
      </c>
      <c r="H108" s="65">
        <v>5</v>
      </c>
      <c r="I108" s="66">
        <v>1</v>
      </c>
      <c r="J108" s="68">
        <v>2</v>
      </c>
      <c r="K108" s="69">
        <v>1</v>
      </c>
    </row>
    <row r="109" spans="2:11" x14ac:dyDescent="0.2">
      <c r="B109" s="67">
        <v>2</v>
      </c>
      <c r="C109" s="68">
        <v>2</v>
      </c>
      <c r="D109" s="83">
        <v>3</v>
      </c>
      <c r="E109" s="64">
        <v>9</v>
      </c>
      <c r="F109" s="65">
        <v>7</v>
      </c>
      <c r="G109" s="65">
        <v>15</v>
      </c>
      <c r="H109" s="66">
        <v>11</v>
      </c>
      <c r="I109" s="69">
        <v>2</v>
      </c>
      <c r="J109" s="68">
        <v>0</v>
      </c>
      <c r="K109" s="69">
        <v>2</v>
      </c>
    </row>
    <row r="110" spans="2:11" x14ac:dyDescent="0.2">
      <c r="B110" s="67">
        <v>0</v>
      </c>
      <c r="C110" s="68">
        <v>1</v>
      </c>
      <c r="D110" s="83">
        <v>2</v>
      </c>
      <c r="E110" s="67">
        <v>9</v>
      </c>
      <c r="F110" s="68">
        <v>8</v>
      </c>
      <c r="G110" s="68">
        <v>8</v>
      </c>
      <c r="H110" s="69">
        <v>9</v>
      </c>
      <c r="I110" s="87">
        <v>4</v>
      </c>
      <c r="J110" s="84">
        <v>0</v>
      </c>
      <c r="K110" s="87">
        <v>0</v>
      </c>
    </row>
    <row r="111" spans="2:11" x14ac:dyDescent="0.2">
      <c r="B111" s="67">
        <v>3</v>
      </c>
      <c r="C111" s="68">
        <v>1</v>
      </c>
      <c r="D111" s="83">
        <v>2</v>
      </c>
      <c r="E111" s="83">
        <v>13</v>
      </c>
      <c r="F111" s="84">
        <v>8</v>
      </c>
      <c r="G111" s="84">
        <v>11</v>
      </c>
      <c r="H111" s="69">
        <v>5</v>
      </c>
      <c r="I111" s="87">
        <v>4</v>
      </c>
      <c r="J111" s="68">
        <v>1</v>
      </c>
      <c r="K111" s="69">
        <v>2</v>
      </c>
    </row>
    <row r="112" spans="2:11" x14ac:dyDescent="0.2">
      <c r="B112" s="67">
        <v>1</v>
      </c>
      <c r="C112" s="68">
        <v>3</v>
      </c>
      <c r="D112" s="67">
        <v>5</v>
      </c>
      <c r="E112" s="70">
        <v>7</v>
      </c>
      <c r="F112" s="71">
        <v>9</v>
      </c>
      <c r="G112" s="85">
        <v>8</v>
      </c>
      <c r="H112" s="72">
        <v>9</v>
      </c>
      <c r="I112" s="87">
        <v>2</v>
      </c>
      <c r="J112" s="68">
        <v>0</v>
      </c>
      <c r="K112" s="69">
        <v>0</v>
      </c>
    </row>
    <row r="113" spans="2:11" x14ac:dyDescent="0.2">
      <c r="B113" s="67">
        <v>1</v>
      </c>
      <c r="C113" s="68">
        <v>1</v>
      </c>
      <c r="D113" s="70">
        <v>4</v>
      </c>
      <c r="E113" s="71">
        <v>2</v>
      </c>
      <c r="F113" s="71">
        <v>5</v>
      </c>
      <c r="G113" s="85">
        <v>4</v>
      </c>
      <c r="H113" s="85">
        <v>7</v>
      </c>
      <c r="I113" s="86">
        <v>4</v>
      </c>
      <c r="J113" s="68">
        <v>1</v>
      </c>
      <c r="K113" s="69">
        <v>0</v>
      </c>
    </row>
    <row r="114" spans="2:11" x14ac:dyDescent="0.2">
      <c r="B114" s="67">
        <v>0</v>
      </c>
      <c r="C114" s="68">
        <v>1</v>
      </c>
      <c r="D114" s="68">
        <v>2</v>
      </c>
      <c r="E114" s="68">
        <v>0</v>
      </c>
      <c r="F114" s="68">
        <v>1</v>
      </c>
      <c r="G114" s="68">
        <v>0</v>
      </c>
      <c r="H114" s="68">
        <v>1</v>
      </c>
      <c r="I114" s="68">
        <v>2</v>
      </c>
      <c r="J114" s="68">
        <v>1</v>
      </c>
      <c r="K114" s="69">
        <v>0</v>
      </c>
    </row>
    <row r="115" spans="2:11" x14ac:dyDescent="0.2">
      <c r="B115" s="70">
        <v>0</v>
      </c>
      <c r="C115" s="71">
        <v>1</v>
      </c>
      <c r="D115" s="71">
        <v>2</v>
      </c>
      <c r="E115" s="71">
        <v>1</v>
      </c>
      <c r="F115" s="71">
        <v>2</v>
      </c>
      <c r="G115" s="71">
        <v>2</v>
      </c>
      <c r="H115" s="71">
        <v>1</v>
      </c>
      <c r="I115" s="71">
        <v>1</v>
      </c>
      <c r="J115" s="71">
        <v>0</v>
      </c>
      <c r="K115" s="72">
        <v>1</v>
      </c>
    </row>
    <row r="117" spans="2:11" x14ac:dyDescent="0.2">
      <c r="D117" t="s">
        <v>129</v>
      </c>
      <c r="E117" t="s">
        <v>121</v>
      </c>
      <c r="F117" t="s">
        <v>132</v>
      </c>
    </row>
    <row r="118" spans="2:11" x14ac:dyDescent="0.2">
      <c r="B118" t="s">
        <v>128</v>
      </c>
      <c r="D118">
        <v>64</v>
      </c>
      <c r="E118">
        <v>80</v>
      </c>
      <c r="F118" s="48">
        <v>1.25</v>
      </c>
    </row>
    <row r="119" spans="2:11" x14ac:dyDescent="0.2">
      <c r="B119" t="s">
        <v>130</v>
      </c>
      <c r="D119">
        <v>20</v>
      </c>
      <c r="E119">
        <v>76</v>
      </c>
      <c r="F119" s="48">
        <v>3.8</v>
      </c>
    </row>
    <row r="120" spans="2:11" x14ac:dyDescent="0.2">
      <c r="B120" t="s">
        <v>131</v>
      </c>
      <c r="D120">
        <v>16</v>
      </c>
      <c r="E120">
        <v>146</v>
      </c>
      <c r="F120" s="48">
        <v>9.125</v>
      </c>
    </row>
    <row r="121" spans="2:11" x14ac:dyDescent="0.2">
      <c r="B121" t="s">
        <v>133</v>
      </c>
      <c r="D121">
        <v>100</v>
      </c>
      <c r="E121">
        <v>302</v>
      </c>
      <c r="G121" s="48">
        <v>3.02</v>
      </c>
      <c r="H121" s="47" t="s">
        <v>134</v>
      </c>
    </row>
    <row r="136" spans="15:15" x14ac:dyDescent="0.2">
      <c r="O136" t="e">
        <f>AVERAGE(O106:P134)</f>
        <v>#DIV/0!</v>
      </c>
    </row>
  </sheetData>
  <phoneticPr fontId="5" type="noConversion"/>
  <pageMargins left="0.75" right="0.75" top="1" bottom="1" header="0.5" footer="0.5"/>
  <pageSetup paperSize="9" orientation="portrait" r:id="rId1"/>
  <headerFooter alignWithMargins="0">
    <oddHeader>&amp;LBio-3553&amp;C&amp;F  &amp;A&amp;RJdS // NFH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9"/>
  <sheetViews>
    <sheetView workbookViewId="0"/>
  </sheetViews>
  <sheetFormatPr defaultColWidth="2.85546875" defaultRowHeight="12.75" x14ac:dyDescent="0.2"/>
  <cols>
    <col min="1" max="1" width="2.85546875" customWidth="1"/>
    <col min="2" max="2" width="3.5703125" customWidth="1"/>
    <col min="3" max="8" width="2.85546875" customWidth="1"/>
    <col min="9" max="9" width="5.5703125" customWidth="1"/>
    <col min="10" max="12" width="2.85546875" customWidth="1"/>
    <col min="13" max="13" width="5.28515625" customWidth="1"/>
    <col min="14" max="34" width="2.85546875" customWidth="1"/>
    <col min="35" max="35" width="7" customWidth="1"/>
  </cols>
  <sheetData>
    <row r="1" spans="1:23" ht="18" x14ac:dyDescent="0.25">
      <c r="A1" s="2" t="s">
        <v>5</v>
      </c>
    </row>
    <row r="2" spans="1:23" x14ac:dyDescent="0.2">
      <c r="A2" s="1"/>
    </row>
    <row r="3" spans="1:23" x14ac:dyDescent="0.2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3" x14ac:dyDescent="0.2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6" spans="1:23" x14ac:dyDescent="0.2">
      <c r="A6" t="s">
        <v>6</v>
      </c>
    </row>
    <row r="7" spans="1:23" x14ac:dyDescent="0.2">
      <c r="A7" t="s">
        <v>7</v>
      </c>
    </row>
    <row r="8" spans="1:23" x14ac:dyDescent="0.2">
      <c r="A8" t="s">
        <v>8</v>
      </c>
    </row>
    <row r="9" spans="1:23" x14ac:dyDescent="0.2"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x14ac:dyDescent="0.25">
      <c r="I10" s="15" t="s">
        <v>9</v>
      </c>
      <c r="J10" s="16"/>
      <c r="K10" s="16"/>
      <c r="N10" s="6"/>
      <c r="O10" s="13" t="s">
        <v>10</v>
      </c>
      <c r="P10" s="6"/>
      <c r="Q10" s="6"/>
      <c r="R10" s="6"/>
      <c r="S10" s="6"/>
      <c r="T10" s="6"/>
      <c r="U10" s="6"/>
      <c r="V10" s="6"/>
      <c r="W10" s="6"/>
    </row>
    <row r="11" spans="1:23" x14ac:dyDescent="0.2">
      <c r="I11" s="16" t="s">
        <v>11</v>
      </c>
      <c r="J11" s="16"/>
      <c r="K11" s="16"/>
      <c r="N11" s="6"/>
      <c r="O11" s="6"/>
      <c r="P11" s="6"/>
      <c r="Q11" s="6"/>
      <c r="R11" s="6"/>
      <c r="S11" s="6"/>
      <c r="T11" s="6"/>
      <c r="U11" s="6"/>
      <c r="V11" s="13" t="s">
        <v>10</v>
      </c>
      <c r="W11" s="6"/>
    </row>
    <row r="12" spans="1:23" x14ac:dyDescent="0.2"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">
      <c r="E13" s="13"/>
      <c r="I13" s="18" t="s">
        <v>10</v>
      </c>
      <c r="J13" t="s">
        <v>12</v>
      </c>
      <c r="N13" s="6"/>
      <c r="O13" s="13" t="s">
        <v>10</v>
      </c>
      <c r="P13" s="6"/>
      <c r="Q13" s="6"/>
      <c r="R13" s="6"/>
      <c r="S13" s="6"/>
      <c r="T13" s="6"/>
      <c r="U13" s="6"/>
      <c r="V13" s="6"/>
      <c r="W13" s="6"/>
    </row>
    <row r="14" spans="1:23" x14ac:dyDescent="0.2">
      <c r="N14" s="6"/>
      <c r="O14" s="6"/>
      <c r="P14" s="6"/>
      <c r="Q14" s="6"/>
      <c r="R14" s="6"/>
      <c r="S14" s="6"/>
      <c r="T14" s="13" t="s">
        <v>10</v>
      </c>
      <c r="U14" s="6"/>
      <c r="V14" s="6"/>
      <c r="W14" s="6"/>
    </row>
    <row r="15" spans="1:23" x14ac:dyDescent="0.2">
      <c r="N15" s="6"/>
      <c r="O15" s="6"/>
      <c r="P15" s="6"/>
      <c r="Q15" s="13" t="s">
        <v>10</v>
      </c>
      <c r="R15" s="6"/>
      <c r="S15" s="6"/>
      <c r="T15" s="6"/>
      <c r="U15" s="6"/>
      <c r="V15" s="6"/>
      <c r="W15" s="6"/>
    </row>
    <row r="16" spans="1:23" x14ac:dyDescent="0.2">
      <c r="N16" s="6"/>
      <c r="O16" s="6"/>
      <c r="P16" s="6"/>
      <c r="Q16" s="6"/>
      <c r="R16" s="6"/>
      <c r="S16" s="6"/>
      <c r="T16" s="6"/>
      <c r="U16" s="6"/>
      <c r="V16" s="13" t="s">
        <v>10</v>
      </c>
      <c r="W16" s="6"/>
    </row>
    <row r="17" spans="1:28" x14ac:dyDescent="0.2">
      <c r="N17" s="6"/>
      <c r="O17" s="6"/>
      <c r="P17" s="6"/>
      <c r="Q17" s="6"/>
      <c r="R17" s="6"/>
      <c r="S17" s="6"/>
      <c r="T17" s="6"/>
      <c r="U17" s="6"/>
      <c r="V17" s="6"/>
      <c r="W17" s="14"/>
    </row>
    <row r="20" spans="1:28" x14ac:dyDescent="0.2">
      <c r="A20" t="s">
        <v>13</v>
      </c>
    </row>
    <row r="21" spans="1:28" x14ac:dyDescent="0.2">
      <c r="A21" t="s">
        <v>14</v>
      </c>
    </row>
    <row r="22" spans="1:28" x14ac:dyDescent="0.2">
      <c r="A22" s="4" t="s">
        <v>15</v>
      </c>
    </row>
    <row r="23" spans="1:28" x14ac:dyDescent="0.2">
      <c r="A23" t="s">
        <v>16</v>
      </c>
    </row>
    <row r="25" spans="1:28" ht="15.75" x14ac:dyDescent="0.25">
      <c r="A25" s="9" t="s">
        <v>17</v>
      </c>
      <c r="B25" s="35">
        <v>2</v>
      </c>
    </row>
    <row r="27" spans="1:28" x14ac:dyDescent="0.2">
      <c r="A27" s="5"/>
      <c r="B27" s="5"/>
      <c r="C27" s="5"/>
      <c r="D27" s="5"/>
      <c r="E27" s="5"/>
      <c r="F27" s="5"/>
      <c r="G27" s="5"/>
      <c r="H27" s="5" t="s">
        <v>18</v>
      </c>
      <c r="I27" s="5"/>
      <c r="J27" s="5"/>
      <c r="K27" s="5"/>
      <c r="L27" s="5"/>
      <c r="M27" s="10" t="s">
        <v>19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x14ac:dyDescent="0.2">
      <c r="A28" s="5" t="s">
        <v>20</v>
      </c>
      <c r="B28" s="5"/>
      <c r="C28" s="5"/>
      <c r="D28" s="5"/>
      <c r="E28" s="5"/>
      <c r="F28" s="5"/>
      <c r="G28" s="5"/>
      <c r="H28" s="5"/>
      <c r="I28" s="11">
        <f>x_random</f>
        <v>69.543429100921728</v>
      </c>
      <c r="J28" s="5"/>
      <c r="K28" s="5"/>
      <c r="L28" s="5"/>
      <c r="M28" s="12">
        <v>48.4</v>
      </c>
      <c r="N28" s="5"/>
      <c r="O28" s="5"/>
      <c r="P28" s="5"/>
      <c r="Q28" s="5"/>
      <c r="R28" s="5"/>
      <c r="S28" s="23" t="s">
        <v>21</v>
      </c>
      <c r="T28" s="5"/>
      <c r="U28" s="5"/>
      <c r="V28" s="5"/>
      <c r="W28" s="5"/>
      <c r="X28" s="5"/>
      <c r="Y28" s="5"/>
      <c r="Z28" s="5"/>
      <c r="AA28" s="5"/>
      <c r="AB28" s="5"/>
    </row>
    <row r="29" spans="1:28" x14ac:dyDescent="0.2">
      <c r="A29" s="3" t="s">
        <v>22</v>
      </c>
      <c r="B29" s="5"/>
      <c r="C29" s="5"/>
      <c r="D29" s="5"/>
      <c r="E29" s="5"/>
      <c r="F29" s="5"/>
      <c r="G29" s="5"/>
      <c r="H29" s="5"/>
      <c r="I29" s="3">
        <f>tot_r</f>
        <v>6258.9086190829557</v>
      </c>
      <c r="J29" s="3"/>
      <c r="K29" s="3"/>
      <c r="L29" s="3"/>
      <c r="M29" s="17">
        <v>4359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x14ac:dyDescent="0.2">
      <c r="A30" s="3" t="s">
        <v>23</v>
      </c>
      <c r="B30" s="5"/>
      <c r="C30" s="5"/>
      <c r="D30" s="5"/>
      <c r="E30" s="5"/>
      <c r="F30" s="5"/>
      <c r="G30" s="5"/>
      <c r="H30" s="5"/>
      <c r="I30" s="3">
        <f>sd_totr</f>
        <v>176.1830491013184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57" spans="1:13" x14ac:dyDescent="0.2">
      <c r="A57" s="1" t="s">
        <v>3</v>
      </c>
      <c r="J57" s="1" t="s">
        <v>24</v>
      </c>
      <c r="K57" s="1"/>
      <c r="L57" s="1">
        <v>90</v>
      </c>
    </row>
    <row r="58" spans="1:13" x14ac:dyDescent="0.2">
      <c r="A58" s="1" t="s">
        <v>25</v>
      </c>
    </row>
    <row r="59" spans="1:13" x14ac:dyDescent="0.2">
      <c r="A59" s="1"/>
      <c r="D59" t="s">
        <v>26</v>
      </c>
      <c r="J59" t="s">
        <v>27</v>
      </c>
      <c r="M59" t="s">
        <v>28</v>
      </c>
    </row>
    <row r="60" spans="1:13" x14ac:dyDescent="0.2">
      <c r="A60">
        <v>1</v>
      </c>
      <c r="B60">
        <v>71.523138892129452</v>
      </c>
      <c r="D60">
        <f>IF(A60&lt;=nr,B60,"")</f>
        <v>71.523138892129452</v>
      </c>
      <c r="J60">
        <f>AVERAGE(D60:D149)</f>
        <v>69.543429100921728</v>
      </c>
      <c r="M60">
        <f>STDEV(D60:D149)</f>
        <v>2.7997324362887728</v>
      </c>
    </row>
    <row r="61" spans="1:13" x14ac:dyDescent="0.2">
      <c r="A61">
        <v>2</v>
      </c>
      <c r="B61">
        <v>67.563719309714003</v>
      </c>
      <c r="D61">
        <f t="shared" ref="D61:D76" si="0">IF(A61&lt;=nr,B61,"")</f>
        <v>67.563719309714003</v>
      </c>
    </row>
    <row r="62" spans="1:13" x14ac:dyDescent="0.2">
      <c r="A62">
        <v>3</v>
      </c>
      <c r="B62">
        <v>64.420040701290745</v>
      </c>
      <c r="D62" t="str">
        <f t="shared" si="0"/>
        <v/>
      </c>
      <c r="M62" t="s">
        <v>29</v>
      </c>
    </row>
    <row r="63" spans="1:13" x14ac:dyDescent="0.2">
      <c r="A63">
        <v>4</v>
      </c>
      <c r="B63">
        <v>90.352427376439337</v>
      </c>
      <c r="D63" t="str">
        <f t="shared" si="0"/>
        <v/>
      </c>
      <c r="M63">
        <f>x_random*N_totr</f>
        <v>6258.9086190829557</v>
      </c>
    </row>
    <row r="64" spans="1:13" x14ac:dyDescent="0.2">
      <c r="A64">
        <v>5</v>
      </c>
      <c r="B64">
        <v>72.321964010729459</v>
      </c>
      <c r="D64" t="str">
        <f t="shared" si="0"/>
        <v/>
      </c>
    </row>
    <row r="65" spans="1:13" x14ac:dyDescent="0.2">
      <c r="A65">
        <v>6</v>
      </c>
      <c r="B65">
        <v>95.141249373986454</v>
      </c>
      <c r="D65" t="str">
        <f t="shared" si="0"/>
        <v/>
      </c>
      <c r="M65" t="s">
        <v>30</v>
      </c>
    </row>
    <row r="66" spans="1:13" x14ac:dyDescent="0.2">
      <c r="A66">
        <v>7</v>
      </c>
      <c r="B66">
        <v>3.3428019208991522</v>
      </c>
      <c r="D66" t="str">
        <f t="shared" si="0"/>
        <v/>
      </c>
      <c r="M66">
        <f>N_totr^2*(sd_random^2/nr*((N_totr-nr)/N_totr))</f>
        <v>31040.466790637569</v>
      </c>
    </row>
    <row r="67" spans="1:13" x14ac:dyDescent="0.2">
      <c r="A67">
        <v>8</v>
      </c>
      <c r="B67">
        <v>50.790365150573557</v>
      </c>
      <c r="D67" t="str">
        <f t="shared" si="0"/>
        <v/>
      </c>
      <c r="M67" t="s">
        <v>31</v>
      </c>
    </row>
    <row r="68" spans="1:13" x14ac:dyDescent="0.2">
      <c r="A68">
        <v>9</v>
      </c>
      <c r="B68">
        <v>33.308843782909214</v>
      </c>
      <c r="D68" t="str">
        <f t="shared" si="0"/>
        <v/>
      </c>
      <c r="M68">
        <f>SQRT(var_totr)</f>
        <v>176.1830491013184</v>
      </c>
    </row>
    <row r="69" spans="1:13" x14ac:dyDescent="0.2">
      <c r="A69">
        <v>10</v>
      </c>
      <c r="B69">
        <v>47.287491951393903</v>
      </c>
      <c r="D69" t="str">
        <f t="shared" si="0"/>
        <v/>
      </c>
    </row>
    <row r="70" spans="1:13" x14ac:dyDescent="0.2">
      <c r="A70">
        <v>11</v>
      </c>
      <c r="B70">
        <v>31.591154639498864</v>
      </c>
      <c r="D70" t="str">
        <f t="shared" si="0"/>
        <v/>
      </c>
    </row>
    <row r="71" spans="1:13" x14ac:dyDescent="0.2">
      <c r="A71">
        <v>12</v>
      </c>
      <c r="B71">
        <v>77.862414518343769</v>
      </c>
      <c r="D71" t="str">
        <f t="shared" si="0"/>
        <v/>
      </c>
    </row>
    <row r="72" spans="1:13" x14ac:dyDescent="0.2">
      <c r="A72">
        <v>13</v>
      </c>
      <c r="B72">
        <v>7.9056846541643466</v>
      </c>
      <c r="D72" t="str">
        <f t="shared" si="0"/>
        <v/>
      </c>
    </row>
    <row r="73" spans="1:13" x14ac:dyDescent="0.2">
      <c r="A73">
        <v>14</v>
      </c>
      <c r="B73">
        <v>62.861688548048214</v>
      </c>
      <c r="D73" t="str">
        <f t="shared" si="0"/>
        <v/>
      </c>
    </row>
    <row r="74" spans="1:13" x14ac:dyDescent="0.2">
      <c r="A74">
        <v>15</v>
      </c>
      <c r="B74">
        <v>85.775930381482809</v>
      </c>
      <c r="D74" t="str">
        <f t="shared" si="0"/>
        <v/>
      </c>
    </row>
    <row r="75" spans="1:13" x14ac:dyDescent="0.2">
      <c r="A75">
        <v>16</v>
      </c>
      <c r="B75">
        <v>26.544976542698961</v>
      </c>
      <c r="D75" t="str">
        <f t="shared" si="0"/>
        <v/>
      </c>
    </row>
    <row r="76" spans="1:13" x14ac:dyDescent="0.2">
      <c r="A76">
        <v>17</v>
      </c>
      <c r="B76">
        <v>19.347325846500429</v>
      </c>
      <c r="D76" t="str">
        <f t="shared" si="0"/>
        <v/>
      </c>
    </row>
    <row r="77" spans="1:13" x14ac:dyDescent="0.2">
      <c r="A77">
        <v>18</v>
      </c>
      <c r="B77">
        <v>31.219838480717279</v>
      </c>
      <c r="D77" t="str">
        <f t="shared" ref="D77:D92" si="1">IF(A77&lt;=nr,B77,"")</f>
        <v/>
      </c>
    </row>
    <row r="78" spans="1:13" x14ac:dyDescent="0.2">
      <c r="A78">
        <v>19</v>
      </c>
      <c r="B78">
        <v>31.166419124375967</v>
      </c>
      <c r="D78" t="str">
        <f t="shared" si="1"/>
        <v/>
      </c>
    </row>
    <row r="79" spans="1:13" x14ac:dyDescent="0.2">
      <c r="A79">
        <v>20</v>
      </c>
      <c r="B79">
        <v>6.5349204963605523</v>
      </c>
      <c r="D79" t="str">
        <f t="shared" si="1"/>
        <v/>
      </c>
    </row>
    <row r="80" spans="1:13" x14ac:dyDescent="0.2">
      <c r="A80">
        <v>21</v>
      </c>
      <c r="B80">
        <v>0.58689475698391891</v>
      </c>
      <c r="D80" t="str">
        <f t="shared" si="1"/>
        <v/>
      </c>
    </row>
    <row r="81" spans="1:4" x14ac:dyDescent="0.2">
      <c r="A81">
        <v>22</v>
      </c>
      <c r="B81">
        <v>85.026108339067591</v>
      </c>
      <c r="D81" t="str">
        <f t="shared" si="1"/>
        <v/>
      </c>
    </row>
    <row r="82" spans="1:4" x14ac:dyDescent="0.2">
      <c r="A82">
        <v>23</v>
      </c>
      <c r="B82">
        <v>62.542697982864851</v>
      </c>
      <c r="D82" t="str">
        <f t="shared" si="1"/>
        <v/>
      </c>
    </row>
    <row r="83" spans="1:4" x14ac:dyDescent="0.2">
      <c r="A83">
        <v>24</v>
      </c>
      <c r="B83">
        <v>52.969589715669407</v>
      </c>
      <c r="D83" t="str">
        <f t="shared" si="1"/>
        <v/>
      </c>
    </row>
    <row r="84" spans="1:4" x14ac:dyDescent="0.2">
      <c r="A84">
        <v>25</v>
      </c>
      <c r="B84">
        <v>35.473297589249327</v>
      </c>
      <c r="D84" t="str">
        <f t="shared" si="1"/>
        <v/>
      </c>
    </row>
    <row r="85" spans="1:4" x14ac:dyDescent="0.2">
      <c r="A85">
        <v>26</v>
      </c>
      <c r="B85">
        <v>4.3883240176772143</v>
      </c>
      <c r="D85" t="str">
        <f t="shared" si="1"/>
        <v/>
      </c>
    </row>
    <row r="86" spans="1:4" x14ac:dyDescent="0.2">
      <c r="A86">
        <v>27</v>
      </c>
      <c r="B86">
        <v>18.862877607921153</v>
      </c>
      <c r="D86" t="str">
        <f t="shared" si="1"/>
        <v/>
      </c>
    </row>
    <row r="87" spans="1:4" x14ac:dyDescent="0.2">
      <c r="A87">
        <v>28</v>
      </c>
      <c r="B87">
        <v>73.453687393637949</v>
      </c>
      <c r="D87" t="str">
        <f t="shared" si="1"/>
        <v/>
      </c>
    </row>
    <row r="88" spans="1:4" x14ac:dyDescent="0.2">
      <c r="A88">
        <v>29</v>
      </c>
      <c r="B88">
        <v>9.7965929183698286</v>
      </c>
      <c r="D88" t="str">
        <f t="shared" si="1"/>
        <v/>
      </c>
    </row>
    <row r="89" spans="1:4" x14ac:dyDescent="0.2">
      <c r="A89">
        <v>30</v>
      </c>
      <c r="B89">
        <v>33.471751310086631</v>
      </c>
      <c r="D89" t="str">
        <f t="shared" si="1"/>
        <v/>
      </c>
    </row>
    <row r="90" spans="1:4" x14ac:dyDescent="0.2">
      <c r="A90">
        <v>31</v>
      </c>
      <c r="B90">
        <v>47.202316360829919</v>
      </c>
      <c r="D90" t="str">
        <f t="shared" si="1"/>
        <v/>
      </c>
    </row>
    <row r="91" spans="1:4" x14ac:dyDescent="0.2">
      <c r="A91">
        <v>32</v>
      </c>
      <c r="B91">
        <v>95.08167971065626</v>
      </c>
      <c r="D91" t="str">
        <f t="shared" si="1"/>
        <v/>
      </c>
    </row>
    <row r="92" spans="1:4" x14ac:dyDescent="0.2">
      <c r="A92">
        <v>33</v>
      </c>
      <c r="B92">
        <v>18.309138355167676</v>
      </c>
      <c r="D92" t="str">
        <f t="shared" si="1"/>
        <v/>
      </c>
    </row>
    <row r="93" spans="1:4" x14ac:dyDescent="0.2">
      <c r="A93">
        <v>34</v>
      </c>
      <c r="B93">
        <v>35.180486101742339</v>
      </c>
      <c r="D93" t="str">
        <f t="shared" ref="D93:D108" si="2">IF(A93&lt;=nr,B93,"")</f>
        <v/>
      </c>
    </row>
    <row r="94" spans="1:4" x14ac:dyDescent="0.2">
      <c r="A94">
        <v>35</v>
      </c>
      <c r="B94">
        <v>28.686705211486576</v>
      </c>
      <c r="D94" t="str">
        <f t="shared" si="2"/>
        <v/>
      </c>
    </row>
    <row r="95" spans="1:4" x14ac:dyDescent="0.2">
      <c r="A95">
        <v>36</v>
      </c>
      <c r="B95">
        <v>53.264582009642567</v>
      </c>
      <c r="D95" t="str">
        <f t="shared" si="2"/>
        <v/>
      </c>
    </row>
    <row r="96" spans="1:4" x14ac:dyDescent="0.2">
      <c r="A96">
        <v>37</v>
      </c>
      <c r="B96">
        <v>32.592616699672931</v>
      </c>
      <c r="D96" t="str">
        <f t="shared" si="2"/>
        <v/>
      </c>
    </row>
    <row r="97" spans="1:4" x14ac:dyDescent="0.2">
      <c r="A97">
        <v>38</v>
      </c>
      <c r="B97">
        <v>13.221307487817867</v>
      </c>
      <c r="D97" t="str">
        <f t="shared" si="2"/>
        <v/>
      </c>
    </row>
    <row r="98" spans="1:4" x14ac:dyDescent="0.2">
      <c r="A98">
        <v>39</v>
      </c>
      <c r="B98">
        <v>67.593537859284012</v>
      </c>
      <c r="D98" t="str">
        <f t="shared" si="2"/>
        <v/>
      </c>
    </row>
    <row r="99" spans="1:4" x14ac:dyDescent="0.2">
      <c r="A99">
        <v>40</v>
      </c>
      <c r="B99">
        <v>57.268016028302917</v>
      </c>
      <c r="D99" t="str">
        <f t="shared" si="2"/>
        <v/>
      </c>
    </row>
    <row r="100" spans="1:4" x14ac:dyDescent="0.2">
      <c r="A100">
        <v>41</v>
      </c>
      <c r="B100">
        <v>50.318113962927534</v>
      </c>
      <c r="D100" t="str">
        <f t="shared" si="2"/>
        <v/>
      </c>
    </row>
    <row r="101" spans="1:4" x14ac:dyDescent="0.2">
      <c r="A101">
        <v>42</v>
      </c>
      <c r="B101">
        <v>95.329929911324697</v>
      </c>
      <c r="D101" t="str">
        <f t="shared" si="2"/>
        <v/>
      </c>
    </row>
    <row r="102" spans="1:4" x14ac:dyDescent="0.2">
      <c r="A102">
        <v>43</v>
      </c>
      <c r="B102">
        <v>56.374359119835745</v>
      </c>
      <c r="D102" t="str">
        <f t="shared" si="2"/>
        <v/>
      </c>
    </row>
    <row r="103" spans="1:4" x14ac:dyDescent="0.2">
      <c r="A103">
        <v>44</v>
      </c>
      <c r="B103">
        <v>73.713615906886432</v>
      </c>
      <c r="D103" t="str">
        <f t="shared" si="2"/>
        <v/>
      </c>
    </row>
    <row r="104" spans="1:4" x14ac:dyDescent="0.2">
      <c r="A104">
        <v>45</v>
      </c>
      <c r="B104">
        <v>62.554521531644895</v>
      </c>
      <c r="D104" t="str">
        <f t="shared" si="2"/>
        <v/>
      </c>
    </row>
    <row r="105" spans="1:4" x14ac:dyDescent="0.2">
      <c r="A105">
        <v>46</v>
      </c>
      <c r="B105">
        <v>69.088662284474907</v>
      </c>
      <c r="D105" t="str">
        <f t="shared" si="2"/>
        <v/>
      </c>
    </row>
    <row r="106" spans="1:4" x14ac:dyDescent="0.2">
      <c r="A106">
        <v>47</v>
      </c>
      <c r="B106">
        <v>40.884995827991673</v>
      </c>
      <c r="D106" t="str">
        <f t="shared" si="2"/>
        <v/>
      </c>
    </row>
    <row r="107" spans="1:4" x14ac:dyDescent="0.2">
      <c r="A107">
        <v>48</v>
      </c>
      <c r="B107">
        <v>52.676726706259579</v>
      </c>
      <c r="D107" t="str">
        <f t="shared" si="2"/>
        <v/>
      </c>
    </row>
    <row r="108" spans="1:4" x14ac:dyDescent="0.2">
      <c r="A108">
        <v>49</v>
      </c>
      <c r="B108">
        <v>59.265682175336032</v>
      </c>
      <c r="D108" t="str">
        <f t="shared" si="2"/>
        <v/>
      </c>
    </row>
    <row r="109" spans="1:4" x14ac:dyDescent="0.2">
      <c r="A109">
        <v>50</v>
      </c>
      <c r="B109">
        <v>69.397343975169164</v>
      </c>
      <c r="D109" t="str">
        <f t="shared" ref="D109:D124" si="3">IF(A109&lt;=nr,B109,"")</f>
        <v/>
      </c>
    </row>
    <row r="110" spans="1:4" x14ac:dyDescent="0.2">
      <c r="A110">
        <v>51</v>
      </c>
      <c r="B110">
        <v>72.447880136397558</v>
      </c>
      <c r="D110" t="str">
        <f t="shared" si="3"/>
        <v/>
      </c>
    </row>
    <row r="111" spans="1:4" x14ac:dyDescent="0.2">
      <c r="A111">
        <v>52</v>
      </c>
      <c r="B111">
        <v>31.763519560414633</v>
      </c>
      <c r="D111" t="str">
        <f t="shared" si="3"/>
        <v/>
      </c>
    </row>
    <row r="112" spans="1:4" x14ac:dyDescent="0.2">
      <c r="A112">
        <v>53</v>
      </c>
      <c r="B112">
        <v>70.658302832106145</v>
      </c>
      <c r="D112" t="str">
        <f t="shared" si="3"/>
        <v/>
      </c>
    </row>
    <row r="113" spans="1:4" x14ac:dyDescent="0.2">
      <c r="A113">
        <v>54</v>
      </c>
      <c r="B113">
        <v>56.324814114456956</v>
      </c>
      <c r="D113" t="str">
        <f t="shared" si="3"/>
        <v/>
      </c>
    </row>
    <row r="114" spans="1:4" x14ac:dyDescent="0.2">
      <c r="A114">
        <v>55</v>
      </c>
      <c r="B114">
        <v>87.13211808176338</v>
      </c>
      <c r="D114" t="str">
        <f t="shared" si="3"/>
        <v/>
      </c>
    </row>
    <row r="115" spans="1:4" x14ac:dyDescent="0.2">
      <c r="A115">
        <v>56</v>
      </c>
      <c r="B115">
        <v>45.664380998122489</v>
      </c>
      <c r="D115" t="str">
        <f t="shared" si="3"/>
        <v/>
      </c>
    </row>
    <row r="116" spans="1:4" x14ac:dyDescent="0.2">
      <c r="A116">
        <v>57</v>
      </c>
      <c r="B116">
        <v>91.018482560965182</v>
      </c>
      <c r="D116" t="str">
        <f t="shared" si="3"/>
        <v/>
      </c>
    </row>
    <row r="117" spans="1:4" x14ac:dyDescent="0.2">
      <c r="A117">
        <v>58</v>
      </c>
      <c r="B117">
        <v>13.649931239091373</v>
      </c>
      <c r="D117" t="str">
        <f t="shared" si="3"/>
        <v/>
      </c>
    </row>
    <row r="118" spans="1:4" x14ac:dyDescent="0.2">
      <c r="A118">
        <v>59</v>
      </c>
      <c r="B118">
        <v>77.107399116373827</v>
      </c>
      <c r="D118" t="str">
        <f t="shared" si="3"/>
        <v/>
      </c>
    </row>
    <row r="119" spans="1:4" x14ac:dyDescent="0.2">
      <c r="A119">
        <v>60</v>
      </c>
      <c r="B119">
        <v>92.899421907398946</v>
      </c>
      <c r="D119" t="str">
        <f t="shared" si="3"/>
        <v/>
      </c>
    </row>
    <row r="120" spans="1:4" x14ac:dyDescent="0.2">
      <c r="A120">
        <v>61</v>
      </c>
      <c r="B120">
        <v>86.355252565079255</v>
      </c>
      <c r="D120" t="str">
        <f t="shared" si="3"/>
        <v/>
      </c>
    </row>
    <row r="121" spans="1:4" x14ac:dyDescent="0.2">
      <c r="A121">
        <v>62</v>
      </c>
      <c r="B121">
        <v>16.068141643359635</v>
      </c>
      <c r="D121" t="str">
        <f t="shared" si="3"/>
        <v/>
      </c>
    </row>
    <row r="122" spans="1:4" x14ac:dyDescent="0.2">
      <c r="A122">
        <v>63</v>
      </c>
      <c r="B122">
        <v>26.351779434972244</v>
      </c>
      <c r="D122" t="str">
        <f t="shared" si="3"/>
        <v/>
      </c>
    </row>
    <row r="123" spans="1:4" x14ac:dyDescent="0.2">
      <c r="A123">
        <v>64</v>
      </c>
      <c r="B123">
        <v>21.958530862413326</v>
      </c>
      <c r="D123" t="str">
        <f t="shared" si="3"/>
        <v/>
      </c>
    </row>
    <row r="124" spans="1:4" x14ac:dyDescent="0.2">
      <c r="A124">
        <v>65</v>
      </c>
      <c r="B124">
        <v>75.864299761293964</v>
      </c>
      <c r="D124" t="str">
        <f t="shared" si="3"/>
        <v/>
      </c>
    </row>
    <row r="125" spans="1:4" x14ac:dyDescent="0.2">
      <c r="A125">
        <v>66</v>
      </c>
      <c r="B125">
        <v>84.420655668009744</v>
      </c>
      <c r="D125" t="str">
        <f t="shared" ref="D125:D140" si="4">IF(A125&lt;=nr,B125,"")</f>
        <v/>
      </c>
    </row>
    <row r="126" spans="1:4" x14ac:dyDescent="0.2">
      <c r="A126">
        <v>67</v>
      </c>
      <c r="B126">
        <v>16.392015523621328</v>
      </c>
      <c r="D126" t="str">
        <f t="shared" si="4"/>
        <v/>
      </c>
    </row>
    <row r="127" spans="1:4" x14ac:dyDescent="0.2">
      <c r="A127">
        <v>68</v>
      </c>
      <c r="B127">
        <v>7.1171574850652286</v>
      </c>
      <c r="D127" t="str">
        <f t="shared" si="4"/>
        <v/>
      </c>
    </row>
    <row r="128" spans="1:4" x14ac:dyDescent="0.2">
      <c r="A128">
        <v>69</v>
      </c>
      <c r="B128">
        <v>18.736360825610138</v>
      </c>
      <c r="D128" t="str">
        <f t="shared" si="4"/>
        <v/>
      </c>
    </row>
    <row r="129" spans="1:4" x14ac:dyDescent="0.2">
      <c r="A129">
        <v>70</v>
      </c>
      <c r="B129">
        <v>30.932368317162506</v>
      </c>
      <c r="D129" t="str">
        <f t="shared" si="4"/>
        <v/>
      </c>
    </row>
    <row r="130" spans="1:4" x14ac:dyDescent="0.2">
      <c r="A130">
        <v>71</v>
      </c>
      <c r="B130">
        <v>7.9219428529748059</v>
      </c>
      <c r="D130" t="str">
        <f t="shared" si="4"/>
        <v/>
      </c>
    </row>
    <row r="131" spans="1:4" x14ac:dyDescent="0.2">
      <c r="A131">
        <v>72</v>
      </c>
      <c r="B131">
        <v>22.533459065569112</v>
      </c>
      <c r="D131" t="str">
        <f t="shared" si="4"/>
        <v/>
      </c>
    </row>
    <row r="132" spans="1:4" x14ac:dyDescent="0.2">
      <c r="A132">
        <v>73</v>
      </c>
      <c r="B132">
        <v>22.234182954242865</v>
      </c>
      <c r="D132" t="str">
        <f t="shared" si="4"/>
        <v/>
      </c>
    </row>
    <row r="133" spans="1:4" x14ac:dyDescent="0.2">
      <c r="A133">
        <v>74</v>
      </c>
      <c r="B133">
        <v>83.043493619175578</v>
      </c>
      <c r="D133" t="str">
        <f t="shared" si="4"/>
        <v/>
      </c>
    </row>
    <row r="134" spans="1:4" x14ac:dyDescent="0.2">
      <c r="A134">
        <v>75</v>
      </c>
      <c r="B134">
        <v>91.283533923361659</v>
      </c>
      <c r="D134" t="str">
        <f t="shared" si="4"/>
        <v/>
      </c>
    </row>
    <row r="135" spans="1:4" x14ac:dyDescent="0.2">
      <c r="A135">
        <v>76</v>
      </c>
      <c r="B135">
        <v>16.719361334856853</v>
      </c>
      <c r="D135" t="str">
        <f t="shared" si="4"/>
        <v/>
      </c>
    </row>
    <row r="136" spans="1:4" x14ac:dyDescent="0.2">
      <c r="A136">
        <v>77</v>
      </c>
      <c r="B136">
        <v>21.980369629149465</v>
      </c>
      <c r="D136" t="str">
        <f t="shared" si="4"/>
        <v/>
      </c>
    </row>
    <row r="137" spans="1:4" x14ac:dyDescent="0.2">
      <c r="A137">
        <v>78</v>
      </c>
      <c r="B137">
        <v>90.342827876900287</v>
      </c>
      <c r="D137" t="str">
        <f t="shared" si="4"/>
        <v/>
      </c>
    </row>
    <row r="138" spans="1:4" x14ac:dyDescent="0.2">
      <c r="A138">
        <v>79</v>
      </c>
      <c r="B138">
        <v>78.045279037738609</v>
      </c>
      <c r="D138" t="str">
        <f t="shared" si="4"/>
        <v/>
      </c>
    </row>
    <row r="139" spans="1:4" x14ac:dyDescent="0.2">
      <c r="A139">
        <v>80</v>
      </c>
      <c r="B139">
        <v>3.8181296309179658</v>
      </c>
      <c r="D139" t="str">
        <f t="shared" si="4"/>
        <v/>
      </c>
    </row>
    <row r="140" spans="1:4" x14ac:dyDescent="0.2">
      <c r="A140">
        <v>81</v>
      </c>
      <c r="B140">
        <v>18.983805245341685</v>
      </c>
      <c r="D140" t="str">
        <f t="shared" si="4"/>
        <v/>
      </c>
    </row>
    <row r="141" spans="1:4" x14ac:dyDescent="0.2">
      <c r="A141">
        <v>82</v>
      </c>
      <c r="B141">
        <v>61.084014500677576</v>
      </c>
      <c r="D141" t="str">
        <f t="shared" ref="D141:D149" si="5">IF(A141&lt;=nr,B141,"")</f>
        <v/>
      </c>
    </row>
    <row r="142" spans="1:4" x14ac:dyDescent="0.2">
      <c r="A142">
        <v>83</v>
      </c>
      <c r="B142">
        <v>27.239111154461781</v>
      </c>
      <c r="D142" t="str">
        <f t="shared" si="5"/>
        <v/>
      </c>
    </row>
    <row r="143" spans="1:4" x14ac:dyDescent="0.2">
      <c r="A143">
        <v>84</v>
      </c>
      <c r="B143">
        <v>36.443347969155518</v>
      </c>
      <c r="D143" t="str">
        <f t="shared" si="5"/>
        <v/>
      </c>
    </row>
    <row r="144" spans="1:4" x14ac:dyDescent="0.2">
      <c r="A144">
        <v>85</v>
      </c>
      <c r="B144">
        <v>31.253105076313894</v>
      </c>
      <c r="D144" t="str">
        <f t="shared" si="5"/>
        <v/>
      </c>
    </row>
    <row r="145" spans="1:4" x14ac:dyDescent="0.2">
      <c r="A145">
        <v>86</v>
      </c>
      <c r="B145">
        <v>57.87765447873123</v>
      </c>
      <c r="D145" t="str">
        <f t="shared" si="5"/>
        <v/>
      </c>
    </row>
    <row r="146" spans="1:4" x14ac:dyDescent="0.2">
      <c r="A146">
        <v>87</v>
      </c>
      <c r="B146">
        <v>37.577335619439637</v>
      </c>
      <c r="D146" t="str">
        <f t="shared" si="5"/>
        <v/>
      </c>
    </row>
    <row r="147" spans="1:4" x14ac:dyDescent="0.2">
      <c r="A147">
        <v>88</v>
      </c>
      <c r="B147">
        <v>68.145818516640787</v>
      </c>
      <c r="D147" t="str">
        <f t="shared" si="5"/>
        <v/>
      </c>
    </row>
    <row r="148" spans="1:4" x14ac:dyDescent="0.2">
      <c r="A148">
        <v>89</v>
      </c>
      <c r="B148">
        <v>81.216351929180419</v>
      </c>
      <c r="D148" t="str">
        <f t="shared" si="5"/>
        <v/>
      </c>
    </row>
    <row r="149" spans="1:4" x14ac:dyDescent="0.2">
      <c r="A149">
        <v>90</v>
      </c>
      <c r="B149">
        <v>46.924996480897278</v>
      </c>
      <c r="D149" t="str">
        <f t="shared" si="5"/>
        <v/>
      </c>
    </row>
  </sheetData>
  <sheetProtection password="CDC2" sheet="1" objects="1" scenarios="1"/>
  <phoneticPr fontId="5" type="noConversion"/>
  <pageMargins left="0.75" right="0.75" top="1" bottom="1" header="0.5" footer="0.5"/>
  <pageSetup paperSize="9" orientation="portrait" r:id="rId1"/>
  <headerFooter alignWithMargins="0">
    <oddHeader xml:space="preserve">&amp;LBio-3553&amp;C&amp;F  &amp;A&amp;RJdS // NFH 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8"/>
  <sheetViews>
    <sheetView workbookViewId="0"/>
  </sheetViews>
  <sheetFormatPr defaultColWidth="2.85546875" defaultRowHeight="12.75" x14ac:dyDescent="0.2"/>
  <cols>
    <col min="1" max="1" width="2.85546875" customWidth="1"/>
    <col min="2" max="2" width="3.5703125" customWidth="1"/>
    <col min="3" max="8" width="2.85546875" customWidth="1"/>
    <col min="9" max="9" width="4.7109375" customWidth="1"/>
    <col min="10" max="12" width="2.85546875" customWidth="1"/>
    <col min="13" max="13" width="5.42578125" customWidth="1"/>
    <col min="14" max="28" width="2.85546875" customWidth="1"/>
    <col min="29" max="31" width="6.5703125" customWidth="1"/>
    <col min="32" max="32" width="8.85546875" customWidth="1"/>
    <col min="33" max="40" width="6.5703125" customWidth="1"/>
  </cols>
  <sheetData>
    <row r="1" spans="1:23" ht="18" x14ac:dyDescent="0.25">
      <c r="A1" s="2" t="s">
        <v>32</v>
      </c>
    </row>
    <row r="2" spans="1:23" x14ac:dyDescent="0.2">
      <c r="A2" s="1"/>
    </row>
    <row r="3" spans="1:23" x14ac:dyDescent="0.2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3" x14ac:dyDescent="0.2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6" spans="1:23" x14ac:dyDescent="0.2">
      <c r="A6" t="s">
        <v>33</v>
      </c>
    </row>
    <row r="7" spans="1:23" x14ac:dyDescent="0.2">
      <c r="A7" t="s">
        <v>7</v>
      </c>
    </row>
    <row r="8" spans="1:23" x14ac:dyDescent="0.2">
      <c r="A8" t="s">
        <v>34</v>
      </c>
    </row>
    <row r="9" spans="1:23" x14ac:dyDescent="0.2"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x14ac:dyDescent="0.25">
      <c r="I10" s="15" t="s">
        <v>9</v>
      </c>
      <c r="J10" s="16"/>
      <c r="K10" s="16"/>
      <c r="N10" s="6"/>
      <c r="O10" s="13" t="s">
        <v>10</v>
      </c>
      <c r="P10" s="6"/>
      <c r="Q10" s="6"/>
      <c r="R10" s="6"/>
      <c r="S10" s="6"/>
      <c r="T10" s="6"/>
      <c r="U10" s="6"/>
      <c r="V10" s="6"/>
      <c r="W10" s="6"/>
    </row>
    <row r="11" spans="1:23" x14ac:dyDescent="0.2">
      <c r="I11" s="16" t="s">
        <v>11</v>
      </c>
      <c r="J11" s="16"/>
      <c r="K11" s="16"/>
      <c r="N11" s="6"/>
      <c r="O11" s="6"/>
      <c r="P11" s="6"/>
      <c r="Q11" s="6"/>
      <c r="R11" s="6"/>
      <c r="S11" s="6"/>
      <c r="T11" s="6"/>
      <c r="U11" s="6"/>
      <c r="V11" s="13" t="s">
        <v>10</v>
      </c>
      <c r="W11" s="6"/>
    </row>
    <row r="12" spans="1:23" x14ac:dyDescent="0.2"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E13" s="13"/>
      <c r="I13" s="18" t="s">
        <v>10</v>
      </c>
      <c r="J13" t="s">
        <v>12</v>
      </c>
      <c r="N13" s="19"/>
      <c r="O13" s="13" t="s">
        <v>10</v>
      </c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N14" s="19"/>
      <c r="O14" s="19"/>
      <c r="P14" s="19"/>
      <c r="Q14" s="19"/>
      <c r="R14" s="19"/>
      <c r="S14" s="19"/>
      <c r="T14" s="13" t="s">
        <v>10</v>
      </c>
      <c r="U14" s="19"/>
      <c r="V14" s="19"/>
      <c r="W14" s="19"/>
    </row>
    <row r="15" spans="1:23" x14ac:dyDescent="0.2">
      <c r="N15" s="20"/>
      <c r="O15" s="20"/>
      <c r="P15" s="20"/>
      <c r="Q15" s="13" t="s">
        <v>10</v>
      </c>
      <c r="R15" s="20"/>
      <c r="S15" s="20"/>
      <c r="T15" s="20"/>
      <c r="U15" s="20"/>
      <c r="V15" s="20"/>
      <c r="W15" s="20"/>
    </row>
    <row r="16" spans="1:23" x14ac:dyDescent="0.2">
      <c r="N16" s="20"/>
      <c r="O16" s="20"/>
      <c r="P16" s="20"/>
      <c r="Q16" s="20"/>
      <c r="R16" s="20"/>
      <c r="S16" s="20"/>
      <c r="T16" s="20"/>
      <c r="U16" s="20"/>
      <c r="V16" s="13" t="s">
        <v>10</v>
      </c>
      <c r="W16" s="20"/>
    </row>
    <row r="17" spans="1:28" x14ac:dyDescent="0.2"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9" spans="1:28" x14ac:dyDescent="0.2">
      <c r="A19" t="s">
        <v>13</v>
      </c>
    </row>
    <row r="20" spans="1:28" x14ac:dyDescent="0.2">
      <c r="A20" t="s">
        <v>35</v>
      </c>
    </row>
    <row r="21" spans="1:28" x14ac:dyDescent="0.2">
      <c r="A21" s="4" t="s">
        <v>15</v>
      </c>
    </row>
    <row r="22" spans="1:28" x14ac:dyDescent="0.2">
      <c r="A22" t="s">
        <v>16</v>
      </c>
    </row>
    <row r="24" spans="1:28" ht="15.75" x14ac:dyDescent="0.25">
      <c r="A24" s="9" t="s">
        <v>17</v>
      </c>
      <c r="B24" s="35">
        <v>2</v>
      </c>
      <c r="C24" s="8" t="s">
        <v>36</v>
      </c>
      <c r="D24" s="8"/>
      <c r="E24" s="8"/>
      <c r="F24" s="8"/>
    </row>
    <row r="27" spans="1:28" x14ac:dyDescent="0.2">
      <c r="A27" s="5"/>
      <c r="B27" s="5"/>
      <c r="C27" s="5"/>
      <c r="D27" s="5"/>
      <c r="E27" s="5"/>
      <c r="F27" s="5"/>
      <c r="G27" s="5"/>
      <c r="H27" s="5" t="s">
        <v>18</v>
      </c>
      <c r="I27" s="5"/>
      <c r="J27" s="5"/>
      <c r="K27" s="5"/>
      <c r="L27" s="5"/>
      <c r="M27" s="10" t="s">
        <v>19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x14ac:dyDescent="0.2">
      <c r="A28" s="5" t="s">
        <v>20</v>
      </c>
      <c r="B28" s="5"/>
      <c r="C28" s="5"/>
      <c r="D28" s="5"/>
      <c r="E28" s="5"/>
      <c r="F28" s="5"/>
      <c r="G28" s="5"/>
      <c r="H28" s="5"/>
      <c r="I28" s="11">
        <f>str_mean</f>
        <v>52.122332504398628</v>
      </c>
      <c r="J28" s="5"/>
      <c r="K28" s="5"/>
      <c r="L28" s="5"/>
      <c r="M28" s="12">
        <v>48.4</v>
      </c>
      <c r="N28" s="5"/>
      <c r="O28" s="5"/>
      <c r="P28" s="5"/>
      <c r="Q28" s="5"/>
      <c r="R28" s="23" t="s">
        <v>21</v>
      </c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x14ac:dyDescent="0.2">
      <c r="A29" s="3" t="s">
        <v>22</v>
      </c>
      <c r="B29" s="5"/>
      <c r="C29" s="5"/>
      <c r="D29" s="5"/>
      <c r="E29" s="5"/>
      <c r="F29" s="5"/>
      <c r="G29" s="5"/>
      <c r="H29" s="5"/>
      <c r="I29" s="3">
        <f>str_tot</f>
        <v>4691.0099253958761</v>
      </c>
      <c r="J29" s="3"/>
      <c r="K29" s="3"/>
      <c r="L29" s="3"/>
      <c r="M29" s="17">
        <v>4359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x14ac:dyDescent="0.2">
      <c r="A30" s="3" t="s">
        <v>23</v>
      </c>
      <c r="B30" s="5"/>
      <c r="C30" s="5"/>
      <c r="D30" s="5"/>
      <c r="E30" s="5"/>
      <c r="F30" s="5"/>
      <c r="G30" s="5"/>
      <c r="H30" s="5"/>
      <c r="I30" s="5">
        <f>sd_totst</f>
        <v>380.82026175749212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56" spans="1:34" x14ac:dyDescent="0.2">
      <c r="A56" s="1" t="s">
        <v>3</v>
      </c>
      <c r="I56" s="1" t="s">
        <v>37</v>
      </c>
      <c r="J56" s="1">
        <v>90</v>
      </c>
    </row>
    <row r="57" spans="1:34" x14ac:dyDescent="0.2">
      <c r="A57" s="1" t="s">
        <v>25</v>
      </c>
      <c r="I57" s="1" t="s">
        <v>38</v>
      </c>
      <c r="J57" s="1">
        <v>30</v>
      </c>
    </row>
    <row r="58" spans="1:34" x14ac:dyDescent="0.2">
      <c r="A58" s="1"/>
      <c r="D58" t="s">
        <v>26</v>
      </c>
      <c r="AD58" s="1" t="s">
        <v>2</v>
      </c>
    </row>
    <row r="59" spans="1:34" x14ac:dyDescent="0.2">
      <c r="A59">
        <v>1</v>
      </c>
      <c r="B59">
        <v>16.068141643359635</v>
      </c>
      <c r="D59">
        <f>IF(A59&lt;=ns,B59,"")</f>
        <v>16.068141643359635</v>
      </c>
      <c r="I59" t="s">
        <v>39</v>
      </c>
      <c r="AD59" s="1" t="s">
        <v>40</v>
      </c>
      <c r="AF59" s="22">
        <f>1/N_tot*(Ni*(xst1+xst2+xst3))</f>
        <v>52.122332504398628</v>
      </c>
    </row>
    <row r="60" spans="1:34" x14ac:dyDescent="0.2">
      <c r="A60">
        <v>2</v>
      </c>
      <c r="B60">
        <v>21.980369629149465</v>
      </c>
      <c r="D60">
        <f t="shared" ref="D60:D75" si="0">IF(A60&lt;=ns,B60,"")</f>
        <v>21.980369629149465</v>
      </c>
      <c r="I60">
        <f>AVERAGE(D59:D88)</f>
        <v>19.024255636254551</v>
      </c>
      <c r="AD60" t="s">
        <v>41</v>
      </c>
      <c r="AF60">
        <f>Ni*(xst1+xst2+xst3)</f>
        <v>4691.0099253958761</v>
      </c>
    </row>
    <row r="61" spans="1:34" x14ac:dyDescent="0.2">
      <c r="A61">
        <v>3</v>
      </c>
      <c r="B61">
        <v>18.862877607921153</v>
      </c>
      <c r="D61" t="str">
        <f t="shared" si="0"/>
        <v/>
      </c>
      <c r="I61" t="s">
        <v>42</v>
      </c>
      <c r="AD61" t="s">
        <v>43</v>
      </c>
      <c r="AF61">
        <f>Ni^2*((Ni-ns)/Ni)*1/ns</f>
        <v>420</v>
      </c>
      <c r="AH61" t="s">
        <v>44</v>
      </c>
    </row>
    <row r="62" spans="1:34" x14ac:dyDescent="0.2">
      <c r="A62">
        <v>4</v>
      </c>
      <c r="B62">
        <v>16.392015523621328</v>
      </c>
      <c r="D62" t="str">
        <f t="shared" si="0"/>
        <v/>
      </c>
      <c r="I62">
        <f>STDEV(D59:D88)</f>
        <v>4.1805765006728546</v>
      </c>
      <c r="AD62" s="1" t="s">
        <v>45</v>
      </c>
      <c r="AE62" s="1"/>
      <c r="AF62" s="22">
        <f>(1/N_tot^2)*(factor*sdst1^2+factor*sdst2^2+factor*sdst3^2)</f>
        <v>17.904206390746275</v>
      </c>
    </row>
    <row r="63" spans="1:34" x14ac:dyDescent="0.2">
      <c r="A63">
        <v>5</v>
      </c>
      <c r="B63">
        <v>31.166419124375967</v>
      </c>
      <c r="D63" t="str">
        <f t="shared" si="0"/>
        <v/>
      </c>
      <c r="AD63" t="s">
        <v>46</v>
      </c>
      <c r="AF63" s="21">
        <f>SQRT(var_strx)</f>
        <v>4.2313362417499123</v>
      </c>
    </row>
    <row r="64" spans="1:34" x14ac:dyDescent="0.2">
      <c r="A64">
        <v>6</v>
      </c>
      <c r="B64">
        <v>9.7965929183698286</v>
      </c>
      <c r="D64" t="str">
        <f t="shared" si="0"/>
        <v/>
      </c>
      <c r="AD64" t="s">
        <v>47</v>
      </c>
      <c r="AF64" s="22">
        <f>factor*sdst1^2+factor*sdst2^2+factor*sdst3^2</f>
        <v>145024.07176504482</v>
      </c>
    </row>
    <row r="65" spans="1:32" x14ac:dyDescent="0.2">
      <c r="A65">
        <v>7</v>
      </c>
      <c r="B65">
        <v>18.309138355167676</v>
      </c>
      <c r="D65" t="str">
        <f t="shared" si="0"/>
        <v/>
      </c>
      <c r="AD65" t="s">
        <v>48</v>
      </c>
      <c r="AF65" s="22">
        <f>SQRT(var_totst)</f>
        <v>380.82026175749212</v>
      </c>
    </row>
    <row r="66" spans="1:32" x14ac:dyDescent="0.2">
      <c r="A66">
        <v>8</v>
      </c>
      <c r="B66">
        <v>4.3883240176772143</v>
      </c>
      <c r="D66" t="str">
        <f t="shared" si="0"/>
        <v/>
      </c>
    </row>
    <row r="67" spans="1:32" x14ac:dyDescent="0.2">
      <c r="A67">
        <v>9</v>
      </c>
      <c r="B67">
        <v>26.351779434972244</v>
      </c>
      <c r="D67" t="str">
        <f t="shared" si="0"/>
        <v/>
      </c>
    </row>
    <row r="68" spans="1:32" x14ac:dyDescent="0.2">
      <c r="A68">
        <v>10</v>
      </c>
      <c r="B68">
        <v>27.239111154461781</v>
      </c>
      <c r="D68" t="str">
        <f t="shared" si="0"/>
        <v/>
      </c>
    </row>
    <row r="69" spans="1:32" x14ac:dyDescent="0.2">
      <c r="A69">
        <v>11</v>
      </c>
      <c r="B69">
        <v>22.234182954242865</v>
      </c>
      <c r="D69" t="str">
        <f t="shared" si="0"/>
        <v/>
      </c>
    </row>
    <row r="70" spans="1:32" x14ac:dyDescent="0.2">
      <c r="A70">
        <v>12</v>
      </c>
      <c r="B70">
        <v>18.983805245341685</v>
      </c>
      <c r="D70" t="str">
        <f t="shared" si="0"/>
        <v/>
      </c>
    </row>
    <row r="71" spans="1:32" x14ac:dyDescent="0.2">
      <c r="A71">
        <v>13</v>
      </c>
      <c r="B71">
        <v>28.686705211486576</v>
      </c>
      <c r="D71" t="str">
        <f t="shared" si="0"/>
        <v/>
      </c>
    </row>
    <row r="72" spans="1:32" x14ac:dyDescent="0.2">
      <c r="A72">
        <v>14</v>
      </c>
      <c r="B72">
        <v>16.719361334856853</v>
      </c>
      <c r="D72" t="str">
        <f t="shared" si="0"/>
        <v/>
      </c>
    </row>
    <row r="73" spans="1:32" x14ac:dyDescent="0.2">
      <c r="A73">
        <v>15</v>
      </c>
      <c r="B73">
        <v>31.219838480717279</v>
      </c>
      <c r="D73" t="str">
        <f t="shared" si="0"/>
        <v/>
      </c>
    </row>
    <row r="74" spans="1:32" x14ac:dyDescent="0.2">
      <c r="A74">
        <v>16</v>
      </c>
      <c r="B74">
        <v>13.649931239091373</v>
      </c>
      <c r="D74" t="str">
        <f t="shared" si="0"/>
        <v/>
      </c>
    </row>
    <row r="75" spans="1:32" x14ac:dyDescent="0.2">
      <c r="A75">
        <v>17</v>
      </c>
      <c r="B75">
        <v>6.5349204963605523</v>
      </c>
      <c r="D75" t="str">
        <f t="shared" si="0"/>
        <v/>
      </c>
    </row>
    <row r="76" spans="1:32" x14ac:dyDescent="0.2">
      <c r="A76">
        <v>18</v>
      </c>
      <c r="B76">
        <v>7.1171574850652286</v>
      </c>
      <c r="D76" t="str">
        <f t="shared" ref="D76:D91" si="1">IF(A76&lt;=ns,B76,"")</f>
        <v/>
      </c>
    </row>
    <row r="77" spans="1:32" x14ac:dyDescent="0.2">
      <c r="A77">
        <v>19</v>
      </c>
      <c r="B77">
        <v>3.3428019208991522</v>
      </c>
      <c r="D77" t="str">
        <f t="shared" si="1"/>
        <v/>
      </c>
    </row>
    <row r="78" spans="1:32" x14ac:dyDescent="0.2">
      <c r="A78">
        <v>20</v>
      </c>
      <c r="B78">
        <v>3.8181296309179658</v>
      </c>
      <c r="D78" t="str">
        <f t="shared" si="1"/>
        <v/>
      </c>
    </row>
    <row r="79" spans="1:32" x14ac:dyDescent="0.2">
      <c r="A79">
        <v>21</v>
      </c>
      <c r="B79">
        <v>30.932368317162506</v>
      </c>
      <c r="D79" t="str">
        <f t="shared" si="1"/>
        <v/>
      </c>
    </row>
    <row r="80" spans="1:32" x14ac:dyDescent="0.2">
      <c r="A80">
        <v>22</v>
      </c>
      <c r="B80">
        <v>21.958530862413326</v>
      </c>
      <c r="D80" t="str">
        <f t="shared" si="1"/>
        <v/>
      </c>
    </row>
    <row r="81" spans="1:9" x14ac:dyDescent="0.2">
      <c r="A81">
        <v>23</v>
      </c>
      <c r="B81">
        <v>0.58689475698391891</v>
      </c>
      <c r="D81" t="str">
        <f t="shared" si="1"/>
        <v/>
      </c>
    </row>
    <row r="82" spans="1:9" x14ac:dyDescent="0.2">
      <c r="A82">
        <v>24</v>
      </c>
      <c r="B82">
        <v>7.9056846541643466</v>
      </c>
      <c r="D82" t="str">
        <f t="shared" si="1"/>
        <v/>
      </c>
    </row>
    <row r="83" spans="1:9" x14ac:dyDescent="0.2">
      <c r="A83">
        <v>25</v>
      </c>
      <c r="B83">
        <v>22.533459065569112</v>
      </c>
      <c r="D83" t="str">
        <f t="shared" si="1"/>
        <v/>
      </c>
    </row>
    <row r="84" spans="1:9" x14ac:dyDescent="0.2">
      <c r="A84">
        <v>26</v>
      </c>
      <c r="B84">
        <v>26.544976542698961</v>
      </c>
      <c r="D84" t="str">
        <f t="shared" si="1"/>
        <v/>
      </c>
    </row>
    <row r="85" spans="1:9" x14ac:dyDescent="0.2">
      <c r="A85">
        <v>27</v>
      </c>
      <c r="B85">
        <v>18.736360825610138</v>
      </c>
      <c r="D85" t="str">
        <f t="shared" si="1"/>
        <v/>
      </c>
    </row>
    <row r="86" spans="1:9" x14ac:dyDescent="0.2">
      <c r="A86">
        <v>28</v>
      </c>
      <c r="B86">
        <v>7.9219428529748059</v>
      </c>
      <c r="D86" t="str">
        <f t="shared" si="1"/>
        <v/>
      </c>
    </row>
    <row r="87" spans="1:9" x14ac:dyDescent="0.2">
      <c r="A87">
        <v>29</v>
      </c>
      <c r="B87">
        <v>19.347325846500429</v>
      </c>
      <c r="D87" t="str">
        <f t="shared" si="1"/>
        <v/>
      </c>
    </row>
    <row r="88" spans="1:9" x14ac:dyDescent="0.2">
      <c r="A88">
        <v>30</v>
      </c>
      <c r="B88">
        <v>13.221307487817867</v>
      </c>
      <c r="D88" t="str">
        <f t="shared" si="1"/>
        <v/>
      </c>
    </row>
    <row r="89" spans="1:9" x14ac:dyDescent="0.2">
      <c r="A89">
        <v>1</v>
      </c>
      <c r="B89">
        <v>64.420040701290745</v>
      </c>
      <c r="D89">
        <f t="shared" si="1"/>
        <v>64.420040701290745</v>
      </c>
      <c r="I89" t="s">
        <v>49</v>
      </c>
    </row>
    <row r="90" spans="1:9" x14ac:dyDescent="0.2">
      <c r="A90">
        <v>2</v>
      </c>
      <c r="B90">
        <v>46.924996480897278</v>
      </c>
      <c r="D90">
        <f t="shared" si="1"/>
        <v>46.924996480897278</v>
      </c>
      <c r="I90">
        <f>AVERAGE(D89:D118)</f>
        <v>55.672518591094011</v>
      </c>
    </row>
    <row r="91" spans="1:9" x14ac:dyDescent="0.2">
      <c r="A91">
        <v>3</v>
      </c>
      <c r="B91">
        <v>47.287491951393903</v>
      </c>
      <c r="D91" t="str">
        <f t="shared" si="1"/>
        <v/>
      </c>
      <c r="I91" t="s">
        <v>50</v>
      </c>
    </row>
    <row r="92" spans="1:9" x14ac:dyDescent="0.2">
      <c r="A92">
        <v>4</v>
      </c>
      <c r="B92">
        <v>56.324814114456956</v>
      </c>
      <c r="D92" t="str">
        <f t="shared" ref="D92:D107" si="2">IF(A92&lt;=ns,B92,"")</f>
        <v/>
      </c>
      <c r="I92">
        <f>STDEV(D89:D118)</f>
        <v>12.370864405398743</v>
      </c>
    </row>
    <row r="93" spans="1:9" x14ac:dyDescent="0.2">
      <c r="A93">
        <v>5</v>
      </c>
      <c r="B93">
        <v>37.577335619439637</v>
      </c>
      <c r="D93" t="str">
        <f t="shared" si="2"/>
        <v/>
      </c>
    </row>
    <row r="94" spans="1:9" x14ac:dyDescent="0.2">
      <c r="A94">
        <v>6</v>
      </c>
      <c r="B94">
        <v>50.790365150573557</v>
      </c>
      <c r="D94" t="str">
        <f t="shared" si="2"/>
        <v/>
      </c>
    </row>
    <row r="95" spans="1:9" x14ac:dyDescent="0.2">
      <c r="A95">
        <v>7</v>
      </c>
      <c r="B95">
        <v>53.264582009642567</v>
      </c>
      <c r="D95" t="str">
        <f t="shared" si="2"/>
        <v/>
      </c>
    </row>
    <row r="96" spans="1:9" x14ac:dyDescent="0.2">
      <c r="A96">
        <v>8</v>
      </c>
      <c r="B96">
        <v>57.87765447873123</v>
      </c>
      <c r="D96" t="str">
        <f t="shared" si="2"/>
        <v/>
      </c>
    </row>
    <row r="97" spans="1:4" x14ac:dyDescent="0.2">
      <c r="A97">
        <v>9</v>
      </c>
      <c r="B97">
        <v>62.554521531644895</v>
      </c>
      <c r="D97" t="str">
        <f t="shared" si="2"/>
        <v/>
      </c>
    </row>
    <row r="98" spans="1:4" x14ac:dyDescent="0.2">
      <c r="A98">
        <v>10</v>
      </c>
      <c r="B98">
        <v>52.676726706259579</v>
      </c>
      <c r="D98" t="str">
        <f t="shared" si="2"/>
        <v/>
      </c>
    </row>
    <row r="99" spans="1:4" x14ac:dyDescent="0.2">
      <c r="A99">
        <v>11</v>
      </c>
      <c r="B99">
        <v>57.268016028302917</v>
      </c>
      <c r="D99" t="str">
        <f t="shared" si="2"/>
        <v/>
      </c>
    </row>
    <row r="100" spans="1:4" x14ac:dyDescent="0.2">
      <c r="A100">
        <v>12</v>
      </c>
      <c r="B100">
        <v>31.763519560414633</v>
      </c>
      <c r="D100" t="str">
        <f t="shared" si="2"/>
        <v/>
      </c>
    </row>
    <row r="101" spans="1:4" x14ac:dyDescent="0.2">
      <c r="A101">
        <v>13</v>
      </c>
      <c r="B101">
        <v>31.253105076313894</v>
      </c>
      <c r="D101" t="str">
        <f t="shared" si="2"/>
        <v/>
      </c>
    </row>
    <row r="102" spans="1:4" x14ac:dyDescent="0.2">
      <c r="A102">
        <v>14</v>
      </c>
      <c r="B102">
        <v>36.443347969155518</v>
      </c>
      <c r="D102" t="str">
        <f t="shared" si="2"/>
        <v/>
      </c>
    </row>
    <row r="103" spans="1:4" x14ac:dyDescent="0.2">
      <c r="A103">
        <v>15</v>
      </c>
      <c r="B103">
        <v>59.265682175336032</v>
      </c>
      <c r="D103" t="str">
        <f t="shared" si="2"/>
        <v/>
      </c>
    </row>
    <row r="104" spans="1:4" x14ac:dyDescent="0.2">
      <c r="A104">
        <v>16</v>
      </c>
      <c r="B104">
        <v>50.318113962927534</v>
      </c>
      <c r="D104" t="str">
        <f t="shared" si="2"/>
        <v/>
      </c>
    </row>
    <row r="105" spans="1:4" x14ac:dyDescent="0.2">
      <c r="A105">
        <v>17</v>
      </c>
      <c r="B105">
        <v>56.374359119835745</v>
      </c>
      <c r="D105" t="str">
        <f t="shared" si="2"/>
        <v/>
      </c>
    </row>
    <row r="106" spans="1:4" x14ac:dyDescent="0.2">
      <c r="A106">
        <v>18</v>
      </c>
      <c r="B106">
        <v>35.473297589249327</v>
      </c>
      <c r="D106" t="str">
        <f t="shared" si="2"/>
        <v/>
      </c>
    </row>
    <row r="107" spans="1:4" x14ac:dyDescent="0.2">
      <c r="A107">
        <v>19</v>
      </c>
      <c r="B107">
        <v>52.969589715669407</v>
      </c>
      <c r="D107" t="str">
        <f t="shared" si="2"/>
        <v/>
      </c>
    </row>
    <row r="108" spans="1:4" x14ac:dyDescent="0.2">
      <c r="A108">
        <v>20</v>
      </c>
      <c r="B108">
        <v>32.592616699672931</v>
      </c>
      <c r="D108" t="str">
        <f t="shared" ref="D108:D123" si="3">IF(A108&lt;=ns,B108,"")</f>
        <v/>
      </c>
    </row>
    <row r="109" spans="1:4" x14ac:dyDescent="0.2">
      <c r="A109">
        <v>21</v>
      </c>
      <c r="B109">
        <v>45.664380998122489</v>
      </c>
      <c r="D109" t="str">
        <f t="shared" si="3"/>
        <v/>
      </c>
    </row>
    <row r="110" spans="1:4" x14ac:dyDescent="0.2">
      <c r="A110">
        <v>22</v>
      </c>
      <c r="B110">
        <v>47.202316360829919</v>
      </c>
      <c r="D110" t="str">
        <f t="shared" si="3"/>
        <v/>
      </c>
    </row>
    <row r="111" spans="1:4" x14ac:dyDescent="0.2">
      <c r="A111">
        <v>23</v>
      </c>
      <c r="B111">
        <v>40.884995827991673</v>
      </c>
      <c r="D111" t="str">
        <f t="shared" si="3"/>
        <v/>
      </c>
    </row>
    <row r="112" spans="1:4" x14ac:dyDescent="0.2">
      <c r="A112">
        <v>24</v>
      </c>
      <c r="B112">
        <v>33.471751310086631</v>
      </c>
      <c r="D112" t="str">
        <f t="shared" si="3"/>
        <v/>
      </c>
    </row>
    <row r="113" spans="1:9" x14ac:dyDescent="0.2">
      <c r="A113">
        <v>25</v>
      </c>
      <c r="B113">
        <v>61.084014500677576</v>
      </c>
      <c r="D113" t="str">
        <f t="shared" si="3"/>
        <v/>
      </c>
    </row>
    <row r="114" spans="1:9" x14ac:dyDescent="0.2">
      <c r="A114">
        <v>26</v>
      </c>
      <c r="B114">
        <v>35.180486101742339</v>
      </c>
      <c r="D114" t="str">
        <f t="shared" si="3"/>
        <v/>
      </c>
    </row>
    <row r="115" spans="1:9" x14ac:dyDescent="0.2">
      <c r="A115">
        <v>27</v>
      </c>
      <c r="B115">
        <v>62.542697982864851</v>
      </c>
      <c r="D115" t="str">
        <f t="shared" si="3"/>
        <v/>
      </c>
    </row>
    <row r="116" spans="1:9" x14ac:dyDescent="0.2">
      <c r="A116">
        <v>28</v>
      </c>
      <c r="B116">
        <v>33.308843782909214</v>
      </c>
      <c r="D116" t="str">
        <f t="shared" si="3"/>
        <v/>
      </c>
    </row>
    <row r="117" spans="1:9" x14ac:dyDescent="0.2">
      <c r="A117">
        <v>29</v>
      </c>
      <c r="B117">
        <v>31.591154639498864</v>
      </c>
      <c r="D117" t="str">
        <f t="shared" si="3"/>
        <v/>
      </c>
    </row>
    <row r="118" spans="1:9" x14ac:dyDescent="0.2">
      <c r="A118">
        <v>30</v>
      </c>
      <c r="B118">
        <v>62.861688548048214</v>
      </c>
      <c r="D118" t="str">
        <f t="shared" si="3"/>
        <v/>
      </c>
    </row>
    <row r="119" spans="1:9" x14ac:dyDescent="0.2">
      <c r="A119">
        <v>1</v>
      </c>
      <c r="B119">
        <v>72.321964010729459</v>
      </c>
      <c r="D119">
        <f t="shared" si="3"/>
        <v>72.321964010729459</v>
      </c>
      <c r="I119" t="s">
        <v>51</v>
      </c>
    </row>
    <row r="120" spans="1:9" x14ac:dyDescent="0.2">
      <c r="A120">
        <v>2</v>
      </c>
      <c r="B120">
        <v>91.018482560965182</v>
      </c>
      <c r="D120">
        <f t="shared" si="3"/>
        <v>91.018482560965182</v>
      </c>
      <c r="I120">
        <f>AVERAGE(D119:D148)</f>
        <v>81.670223285847328</v>
      </c>
    </row>
    <row r="121" spans="1:9" x14ac:dyDescent="0.2">
      <c r="A121">
        <v>3</v>
      </c>
      <c r="B121">
        <v>73.713615906886432</v>
      </c>
      <c r="D121" t="str">
        <f t="shared" si="3"/>
        <v/>
      </c>
      <c r="I121" t="s">
        <v>52</v>
      </c>
    </row>
    <row r="122" spans="1:9" x14ac:dyDescent="0.2">
      <c r="A122">
        <v>4</v>
      </c>
      <c r="B122">
        <v>90.342827876900287</v>
      </c>
      <c r="D122" t="str">
        <f t="shared" si="3"/>
        <v/>
      </c>
      <c r="I122">
        <f>STDEV(D119:D148)</f>
        <v>13.220435051451702</v>
      </c>
    </row>
    <row r="123" spans="1:9" x14ac:dyDescent="0.2">
      <c r="A123">
        <v>5</v>
      </c>
      <c r="B123">
        <v>85.775930381482809</v>
      </c>
      <c r="D123" t="str">
        <f t="shared" si="3"/>
        <v/>
      </c>
    </row>
    <row r="124" spans="1:9" x14ac:dyDescent="0.2">
      <c r="A124">
        <v>6</v>
      </c>
      <c r="B124">
        <v>70.658302832106145</v>
      </c>
      <c r="D124" t="str">
        <f t="shared" ref="D124:D139" si="4">IF(A124&lt;=ns,B124,"")</f>
        <v/>
      </c>
    </row>
    <row r="125" spans="1:9" x14ac:dyDescent="0.2">
      <c r="A125">
        <v>7</v>
      </c>
      <c r="B125">
        <v>67.563719309714003</v>
      </c>
      <c r="D125" t="str">
        <f t="shared" si="4"/>
        <v/>
      </c>
    </row>
    <row r="126" spans="1:9" x14ac:dyDescent="0.2">
      <c r="A126">
        <v>8</v>
      </c>
      <c r="B126">
        <v>75.864299761293964</v>
      </c>
      <c r="D126" t="str">
        <f t="shared" si="4"/>
        <v/>
      </c>
    </row>
    <row r="127" spans="1:9" x14ac:dyDescent="0.2">
      <c r="A127">
        <v>9</v>
      </c>
      <c r="B127">
        <v>67.593537859284012</v>
      </c>
      <c r="D127" t="str">
        <f t="shared" si="4"/>
        <v/>
      </c>
    </row>
    <row r="128" spans="1:9" x14ac:dyDescent="0.2">
      <c r="A128">
        <v>10</v>
      </c>
      <c r="B128">
        <v>78.045279037738609</v>
      </c>
      <c r="D128" t="str">
        <f t="shared" si="4"/>
        <v/>
      </c>
    </row>
    <row r="129" spans="1:4" x14ac:dyDescent="0.2">
      <c r="A129">
        <v>11</v>
      </c>
      <c r="B129">
        <v>81.216351929180419</v>
      </c>
      <c r="D129" t="str">
        <f t="shared" si="4"/>
        <v/>
      </c>
    </row>
    <row r="130" spans="1:4" x14ac:dyDescent="0.2">
      <c r="A130">
        <v>12</v>
      </c>
      <c r="B130">
        <v>91.283533923361659</v>
      </c>
      <c r="D130" t="str">
        <f t="shared" si="4"/>
        <v/>
      </c>
    </row>
    <row r="131" spans="1:4" x14ac:dyDescent="0.2">
      <c r="A131">
        <v>13</v>
      </c>
      <c r="B131">
        <v>95.08167971065626</v>
      </c>
      <c r="D131" t="str">
        <f t="shared" si="4"/>
        <v/>
      </c>
    </row>
    <row r="132" spans="1:4" x14ac:dyDescent="0.2">
      <c r="A132">
        <v>14</v>
      </c>
      <c r="B132">
        <v>69.397343975169164</v>
      </c>
      <c r="D132" t="str">
        <f t="shared" si="4"/>
        <v/>
      </c>
    </row>
    <row r="133" spans="1:4" x14ac:dyDescent="0.2">
      <c r="A133">
        <v>15</v>
      </c>
      <c r="B133">
        <v>92.899421907398946</v>
      </c>
      <c r="D133" t="str">
        <f t="shared" si="4"/>
        <v/>
      </c>
    </row>
    <row r="134" spans="1:4" x14ac:dyDescent="0.2">
      <c r="A134">
        <v>16</v>
      </c>
      <c r="B134">
        <v>77.862414518343769</v>
      </c>
      <c r="D134" t="str">
        <f t="shared" si="4"/>
        <v/>
      </c>
    </row>
    <row r="135" spans="1:4" x14ac:dyDescent="0.2">
      <c r="A135">
        <v>17</v>
      </c>
      <c r="B135">
        <v>95.329929911324697</v>
      </c>
      <c r="D135" t="str">
        <f t="shared" si="4"/>
        <v/>
      </c>
    </row>
    <row r="136" spans="1:4" x14ac:dyDescent="0.2">
      <c r="A136">
        <v>18</v>
      </c>
      <c r="B136">
        <v>83.043493619175578</v>
      </c>
      <c r="D136" t="str">
        <f t="shared" si="4"/>
        <v/>
      </c>
    </row>
    <row r="137" spans="1:4" x14ac:dyDescent="0.2">
      <c r="A137">
        <v>19</v>
      </c>
      <c r="B137">
        <v>84.420655668009744</v>
      </c>
      <c r="D137" t="str">
        <f t="shared" si="4"/>
        <v/>
      </c>
    </row>
    <row r="138" spans="1:4" x14ac:dyDescent="0.2">
      <c r="A138">
        <v>20</v>
      </c>
      <c r="B138">
        <v>77.107399116373827</v>
      </c>
      <c r="D138" t="str">
        <f t="shared" si="4"/>
        <v/>
      </c>
    </row>
    <row r="139" spans="1:4" x14ac:dyDescent="0.2">
      <c r="A139">
        <v>21</v>
      </c>
      <c r="B139">
        <v>73.453687393637949</v>
      </c>
      <c r="D139" t="str">
        <f t="shared" si="4"/>
        <v/>
      </c>
    </row>
    <row r="140" spans="1:4" x14ac:dyDescent="0.2">
      <c r="A140">
        <v>22</v>
      </c>
      <c r="B140">
        <v>90.352427376439337</v>
      </c>
      <c r="D140" t="str">
        <f t="shared" ref="D140:D148" si="5">IF(A140&lt;=ns,B140,"")</f>
        <v/>
      </c>
    </row>
    <row r="141" spans="1:4" x14ac:dyDescent="0.2">
      <c r="A141">
        <v>23</v>
      </c>
      <c r="B141">
        <v>87.13211808176338</v>
      </c>
      <c r="D141" t="str">
        <f t="shared" si="5"/>
        <v/>
      </c>
    </row>
    <row r="142" spans="1:4" x14ac:dyDescent="0.2">
      <c r="A142">
        <v>24</v>
      </c>
      <c r="B142">
        <v>71.523138892129452</v>
      </c>
      <c r="D142" t="str">
        <f t="shared" si="5"/>
        <v/>
      </c>
    </row>
    <row r="143" spans="1:4" x14ac:dyDescent="0.2">
      <c r="A143">
        <v>25</v>
      </c>
      <c r="B143">
        <v>86.355252565079255</v>
      </c>
      <c r="D143" t="str">
        <f t="shared" si="5"/>
        <v/>
      </c>
    </row>
    <row r="144" spans="1:4" x14ac:dyDescent="0.2">
      <c r="A144">
        <v>26</v>
      </c>
      <c r="B144">
        <v>95.141249373986454</v>
      </c>
      <c r="D144" t="str">
        <f t="shared" si="5"/>
        <v/>
      </c>
    </row>
    <row r="145" spans="1:4" x14ac:dyDescent="0.2">
      <c r="A145">
        <v>27</v>
      </c>
      <c r="B145">
        <v>72.447880136397558</v>
      </c>
      <c r="D145" t="str">
        <f t="shared" si="5"/>
        <v/>
      </c>
    </row>
    <row r="146" spans="1:4" x14ac:dyDescent="0.2">
      <c r="A146">
        <v>28</v>
      </c>
      <c r="B146">
        <v>68.145818516640787</v>
      </c>
      <c r="D146" t="str">
        <f t="shared" si="5"/>
        <v/>
      </c>
    </row>
    <row r="147" spans="1:4" x14ac:dyDescent="0.2">
      <c r="A147">
        <v>29</v>
      </c>
      <c r="B147">
        <v>69.088662284474907</v>
      </c>
      <c r="D147" t="str">
        <f t="shared" si="5"/>
        <v/>
      </c>
    </row>
    <row r="148" spans="1:4" x14ac:dyDescent="0.2">
      <c r="A148">
        <v>30</v>
      </c>
      <c r="B148">
        <v>85.026108339067591</v>
      </c>
      <c r="D148" t="str">
        <f t="shared" si="5"/>
        <v/>
      </c>
    </row>
  </sheetData>
  <sheetProtection password="CDC2" sheet="1" objects="1" scenarios="1"/>
  <phoneticPr fontId="5" type="noConversion"/>
  <pageMargins left="0.75" right="0.75" top="1" bottom="1" header="0.5" footer="0.5"/>
  <pageSetup paperSize="9" orientation="portrait" r:id="rId1"/>
  <headerFooter alignWithMargins="0">
    <oddHeader>&amp;LBio-3553&amp;C&amp;F   &amp;A&amp;RJdS // NFH // IFM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/>
  </sheetViews>
  <sheetFormatPr defaultColWidth="9.140625" defaultRowHeight="12.75" x14ac:dyDescent="0.2"/>
  <cols>
    <col min="1" max="1" width="8.85546875" customWidth="1"/>
    <col min="2" max="2" width="9.140625" style="24"/>
    <col min="3" max="3" width="10" style="24" customWidth="1"/>
    <col min="4" max="21" width="9.140625" style="24"/>
    <col min="22" max="16384" width="9.140625" style="27"/>
  </cols>
  <sheetData>
    <row r="1" spans="1:21" ht="26.25" x14ac:dyDescent="0.4">
      <c r="A1" s="114" t="s">
        <v>175</v>
      </c>
      <c r="B1" s="113"/>
      <c r="C1" s="113"/>
      <c r="D1" s="113"/>
      <c r="E1" s="113"/>
      <c r="F1" s="113"/>
      <c r="G1" s="113"/>
      <c r="H1" s="113"/>
      <c r="I1" s="113" t="s">
        <v>100</v>
      </c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ht="15" x14ac:dyDescent="0.25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4" spans="1:21" x14ac:dyDescent="0.2">
      <c r="A4" t="s">
        <v>65</v>
      </c>
    </row>
    <row r="5" spans="1:21" x14ac:dyDescent="0.2">
      <c r="A5" t="s">
        <v>66</v>
      </c>
    </row>
    <row r="6" spans="1:21" x14ac:dyDescent="0.2">
      <c r="A6" t="s">
        <v>67</v>
      </c>
    </row>
    <row r="7" spans="1:21" x14ac:dyDescent="0.2">
      <c r="A7" t="s">
        <v>68</v>
      </c>
    </row>
    <row r="8" spans="1:21" x14ac:dyDescent="0.2">
      <c r="A8" t="s">
        <v>69</v>
      </c>
    </row>
    <row r="9" spans="1:21" x14ac:dyDescent="0.2">
      <c r="A9" t="s">
        <v>70</v>
      </c>
    </row>
    <row r="11" spans="1:21" ht="17.25" customHeight="1" x14ac:dyDescent="0.2">
      <c r="A11" s="31" t="s">
        <v>71</v>
      </c>
    </row>
    <row r="12" spans="1:21" ht="17.25" customHeight="1" x14ac:dyDescent="0.2">
      <c r="A12" s="31"/>
    </row>
    <row r="13" spans="1:21" s="34" customFormat="1" ht="17.25" customHeight="1" x14ac:dyDescent="0.2">
      <c r="A13" s="32"/>
      <c r="B13" s="33" t="s">
        <v>72</v>
      </c>
      <c r="C13" s="33"/>
      <c r="D13" s="33"/>
      <c r="E13" s="33" t="s">
        <v>73</v>
      </c>
      <c r="F13" s="33"/>
      <c r="G13" s="33"/>
      <c r="H13" s="33" t="s">
        <v>74</v>
      </c>
      <c r="I13" s="33"/>
      <c r="J13" s="33"/>
      <c r="K13" s="33" t="s">
        <v>75</v>
      </c>
      <c r="L13" s="33"/>
      <c r="M13" s="33"/>
      <c r="N13" s="33" t="s">
        <v>76</v>
      </c>
      <c r="O13" s="33"/>
      <c r="P13" s="33"/>
      <c r="Q13" s="33" t="s">
        <v>77</v>
      </c>
      <c r="R13" s="33"/>
      <c r="S13" s="33"/>
      <c r="T13" s="33" t="s">
        <v>78</v>
      </c>
      <c r="U13" s="33"/>
    </row>
    <row r="14" spans="1:21" s="26" customFormat="1" ht="39" customHeight="1" x14ac:dyDescent="0.2">
      <c r="A14" s="25" t="s">
        <v>79</v>
      </c>
      <c r="B14" s="26">
        <v>10</v>
      </c>
      <c r="E14" s="26">
        <v>50</v>
      </c>
      <c r="H14" s="26">
        <v>100</v>
      </c>
      <c r="K14" s="26">
        <v>200</v>
      </c>
      <c r="N14" s="26">
        <v>400</v>
      </c>
      <c r="Q14" s="26">
        <v>600</v>
      </c>
      <c r="T14" s="26">
        <v>800</v>
      </c>
    </row>
    <row r="15" spans="1:21" x14ac:dyDescent="0.2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1" s="29" customFormat="1" x14ac:dyDescent="0.2">
      <c r="B16" s="26" t="s">
        <v>80</v>
      </c>
      <c r="C16" s="26" t="s">
        <v>81</v>
      </c>
      <c r="D16" s="26"/>
      <c r="E16" s="26" t="s">
        <v>80</v>
      </c>
      <c r="F16" s="26" t="s">
        <v>81</v>
      </c>
      <c r="G16" s="26"/>
      <c r="H16" s="26" t="s">
        <v>80</v>
      </c>
      <c r="I16" s="26" t="s">
        <v>81</v>
      </c>
      <c r="J16" s="26"/>
      <c r="K16" s="26" t="s">
        <v>80</v>
      </c>
      <c r="L16" s="26" t="s">
        <v>81</v>
      </c>
      <c r="M16" s="26"/>
      <c r="N16" s="26" t="s">
        <v>80</v>
      </c>
      <c r="O16" s="26" t="s">
        <v>81</v>
      </c>
      <c r="P16" s="26"/>
      <c r="Q16" s="26" t="s">
        <v>80</v>
      </c>
      <c r="R16" s="26" t="s">
        <v>81</v>
      </c>
      <c r="S16" s="26"/>
      <c r="T16" s="26" t="s">
        <v>80</v>
      </c>
      <c r="U16" s="26" t="s">
        <v>81</v>
      </c>
    </row>
    <row r="17" spans="1:21" ht="30" customHeight="1" x14ac:dyDescent="0.2">
      <c r="A17" s="27"/>
      <c r="B17" s="28" t="s">
        <v>163</v>
      </c>
      <c r="C17" s="28" t="s">
        <v>82</v>
      </c>
      <c r="D17" s="28"/>
      <c r="E17" s="28" t="s">
        <v>163</v>
      </c>
      <c r="F17" s="28" t="s">
        <v>83</v>
      </c>
      <c r="G17" s="28"/>
      <c r="H17" s="28" t="s">
        <v>163</v>
      </c>
      <c r="I17" s="28" t="s">
        <v>84</v>
      </c>
      <c r="J17" s="28"/>
      <c r="K17" s="28" t="s">
        <v>163</v>
      </c>
      <c r="L17" s="28" t="s">
        <v>85</v>
      </c>
      <c r="M17" s="28"/>
      <c r="N17" s="28" t="s">
        <v>163</v>
      </c>
      <c r="O17" s="28" t="s">
        <v>86</v>
      </c>
      <c r="P17" s="28"/>
      <c r="Q17" s="28" t="s">
        <v>163</v>
      </c>
      <c r="R17" s="28" t="s">
        <v>83</v>
      </c>
      <c r="S17" s="28"/>
      <c r="T17" s="28" t="s">
        <v>163</v>
      </c>
      <c r="U17" s="30" t="s">
        <v>87</v>
      </c>
    </row>
    <row r="18" spans="1:21" ht="15" x14ac:dyDescent="0.25">
      <c r="A18" s="28" t="s">
        <v>53</v>
      </c>
      <c r="B18" s="117">
        <v>1717.4862230909002</v>
      </c>
      <c r="C18" s="118">
        <v>1.0577889067269581</v>
      </c>
      <c r="D18" s="28"/>
      <c r="E18" s="117">
        <v>14958.349423162943</v>
      </c>
      <c r="F18" s="117">
        <v>168.65451867437031</v>
      </c>
      <c r="G18" s="28"/>
      <c r="H18" s="117">
        <v>26685.520604583839</v>
      </c>
      <c r="I18" s="117">
        <v>70.771543155941274</v>
      </c>
      <c r="J18" s="28"/>
      <c r="K18" s="117">
        <v>84817.478524414226</v>
      </c>
      <c r="L18" s="117">
        <v>32.369931765605052</v>
      </c>
      <c r="M18" s="28"/>
      <c r="N18" s="117">
        <v>108194.20274822069</v>
      </c>
      <c r="O18" s="117">
        <v>13478.583983988452</v>
      </c>
      <c r="P18" s="28"/>
      <c r="Q18" s="117">
        <v>166214.5871148702</v>
      </c>
      <c r="R18" s="117">
        <v>443.02166842258021</v>
      </c>
      <c r="S18" s="28"/>
      <c r="T18" s="117">
        <v>335050.37862230884</v>
      </c>
      <c r="U18" s="118">
        <v>2.1616221045548034</v>
      </c>
    </row>
    <row r="19" spans="1:21" ht="15" x14ac:dyDescent="0.25">
      <c r="A19" s="28" t="s">
        <v>54</v>
      </c>
      <c r="B19" s="117">
        <v>1144.9908153939336</v>
      </c>
      <c r="C19" s="118">
        <v>0.88827866015375634</v>
      </c>
      <c r="D19" s="28"/>
      <c r="E19" s="117">
        <v>9972.2329487752959</v>
      </c>
      <c r="F19" s="117">
        <v>148.97431913592726</v>
      </c>
      <c r="G19" s="28"/>
      <c r="H19" s="117">
        <v>17790.34706972256</v>
      </c>
      <c r="I19" s="117">
        <v>52.282992507635917</v>
      </c>
      <c r="J19" s="28"/>
      <c r="K19" s="117">
        <v>56544.985682942832</v>
      </c>
      <c r="L19" s="117">
        <v>25.979920851753473</v>
      </c>
      <c r="M19" s="28"/>
      <c r="N19" s="117">
        <v>72129.468498813789</v>
      </c>
      <c r="O19" s="117">
        <v>9910.8464517800603</v>
      </c>
      <c r="P19" s="28"/>
      <c r="Q19" s="117">
        <v>110809.7247432468</v>
      </c>
      <c r="R19" s="117">
        <v>340.27932743271685</v>
      </c>
      <c r="S19" s="28"/>
      <c r="T19" s="117">
        <v>223366.91908153926</v>
      </c>
      <c r="U19" s="118">
        <v>1.6844414201323372</v>
      </c>
    </row>
    <row r="20" spans="1:21" ht="15" x14ac:dyDescent="0.25">
      <c r="A20" s="28" t="s">
        <v>55</v>
      </c>
      <c r="B20" s="117">
        <v>1049.5749141111055</v>
      </c>
      <c r="C20" s="118">
        <v>0.80588704779214582</v>
      </c>
      <c r="D20" s="28"/>
      <c r="E20" s="117">
        <v>9141.2135363773559</v>
      </c>
      <c r="F20" s="117">
        <v>169.91746325631914</v>
      </c>
      <c r="G20" s="28"/>
      <c r="H20" s="117">
        <v>16307.818147245678</v>
      </c>
      <c r="I20" s="117">
        <v>58.910687695160405</v>
      </c>
      <c r="J20" s="28"/>
      <c r="K20" s="117">
        <v>51832.903542697575</v>
      </c>
      <c r="L20" s="117">
        <v>26.482960510222942</v>
      </c>
      <c r="M20" s="28"/>
      <c r="N20" s="117">
        <v>66118.679457245977</v>
      </c>
      <c r="O20" s="117">
        <v>10371.343220667417</v>
      </c>
      <c r="P20" s="28"/>
      <c r="Q20" s="117">
        <v>101575.5810146429</v>
      </c>
      <c r="R20" s="117">
        <v>346.49624979783994</v>
      </c>
      <c r="S20" s="28"/>
      <c r="T20" s="117">
        <v>204753.00915807765</v>
      </c>
      <c r="U20" s="118">
        <v>1.8368805161580355</v>
      </c>
    </row>
    <row r="21" spans="1:21" ht="15" x14ac:dyDescent="0.25">
      <c r="A21" s="28" t="s">
        <v>56</v>
      </c>
      <c r="B21" s="117">
        <v>858.74311154545057</v>
      </c>
      <c r="C21" s="118">
        <v>0.83022056874604444</v>
      </c>
      <c r="D21" s="28"/>
      <c r="E21" s="117">
        <v>7479.1747115814724</v>
      </c>
      <c r="F21" s="117">
        <v>163.27714017824155</v>
      </c>
      <c r="G21" s="28"/>
      <c r="H21" s="117">
        <v>13342.760302291921</v>
      </c>
      <c r="I21" s="117">
        <v>49.490779128033843</v>
      </c>
      <c r="J21" s="28"/>
      <c r="K21" s="117">
        <v>42408.73926220712</v>
      </c>
      <c r="L21" s="117">
        <v>28.752103425514168</v>
      </c>
      <c r="M21" s="28"/>
      <c r="N21" s="117">
        <v>54097.101374110352</v>
      </c>
      <c r="O21" s="117">
        <v>11832.556747758805</v>
      </c>
      <c r="P21" s="28"/>
      <c r="Q21" s="117">
        <v>83107.2935574351</v>
      </c>
      <c r="R21" s="117">
        <v>332.5221128081397</v>
      </c>
      <c r="S21" s="28"/>
      <c r="T21" s="117">
        <v>167525.18931115442</v>
      </c>
      <c r="U21" s="118">
        <v>1.6256517407446376</v>
      </c>
    </row>
    <row r="22" spans="1:21" ht="15" x14ac:dyDescent="0.25">
      <c r="A22" s="28" t="s">
        <v>57</v>
      </c>
      <c r="B22" s="117">
        <v>572.49540769696705</v>
      </c>
      <c r="C22" s="118">
        <v>0.57293553032401479</v>
      </c>
      <c r="D22" s="28"/>
      <c r="E22" s="117">
        <v>4986.1164743876507</v>
      </c>
      <c r="F22" s="117">
        <v>102.82161291289667</v>
      </c>
      <c r="G22" s="28"/>
      <c r="H22" s="117">
        <v>8895.1735348612856</v>
      </c>
      <c r="I22" s="117">
        <v>41.285086473139856</v>
      </c>
      <c r="J22" s="28"/>
      <c r="K22" s="117">
        <v>28272.492841471452</v>
      </c>
      <c r="L22" s="117">
        <v>22.367939056945318</v>
      </c>
      <c r="M22" s="28"/>
      <c r="N22" s="117">
        <v>36064.734249406902</v>
      </c>
      <c r="O22" s="117">
        <v>8902.3662013599405</v>
      </c>
      <c r="P22" s="28"/>
      <c r="Q22" s="117">
        <v>55404.862371623458</v>
      </c>
      <c r="R22" s="117">
        <v>248.80872489852709</v>
      </c>
      <c r="S22" s="28"/>
      <c r="T22" s="117">
        <v>111683.45954076969</v>
      </c>
      <c r="U22" s="118">
        <v>1.3531903075165068</v>
      </c>
    </row>
    <row r="23" spans="1:21" ht="15" x14ac:dyDescent="0.25">
      <c r="A23" s="28" t="s">
        <v>58</v>
      </c>
      <c r="B23" s="117">
        <v>381.66360513131076</v>
      </c>
      <c r="C23" s="118">
        <v>0.54032572775233656</v>
      </c>
      <c r="D23" s="28"/>
      <c r="E23" s="117">
        <v>3324.0776495917598</v>
      </c>
      <c r="F23" s="117">
        <v>76.70647484923137</v>
      </c>
      <c r="G23" s="28"/>
      <c r="H23" s="117">
        <v>5930.115689907514</v>
      </c>
      <c r="I23" s="117">
        <v>26.918083006257163</v>
      </c>
      <c r="J23" s="28"/>
      <c r="K23" s="117">
        <v>18848.32856098091</v>
      </c>
      <c r="L23" s="117">
        <v>15.094873942051828</v>
      </c>
      <c r="M23" s="28"/>
      <c r="N23" s="117">
        <v>24043.156166271248</v>
      </c>
      <c r="O23" s="117">
        <v>5815.1621235038956</v>
      </c>
      <c r="P23" s="28"/>
      <c r="Q23" s="117">
        <v>36936.574914415542</v>
      </c>
      <c r="R23" s="117">
        <v>188.51713969695712</v>
      </c>
      <c r="S23" s="28"/>
      <c r="T23" s="117">
        <v>74455.639693846344</v>
      </c>
      <c r="U23" s="118">
        <v>0.86588140861119223</v>
      </c>
    </row>
    <row r="24" spans="1:21" ht="15" x14ac:dyDescent="0.25">
      <c r="A24" s="28" t="s">
        <v>59</v>
      </c>
      <c r="B24" s="117">
        <v>381.66360513131167</v>
      </c>
      <c r="C24" s="118">
        <v>0.51349350290352935</v>
      </c>
      <c r="D24" s="28"/>
      <c r="E24" s="117">
        <v>3324.0776495917671</v>
      </c>
      <c r="F24" s="117">
        <v>94.651161497750508</v>
      </c>
      <c r="G24" s="28"/>
      <c r="H24" s="117">
        <v>5930.1156899075286</v>
      </c>
      <c r="I24" s="117">
        <v>32.043911536212654</v>
      </c>
      <c r="J24" s="28"/>
      <c r="K24" s="117">
        <v>18848.32856098091</v>
      </c>
      <c r="L24" s="117">
        <v>16.378752420290844</v>
      </c>
      <c r="M24" s="28"/>
      <c r="N24" s="117">
        <v>24043.156166271307</v>
      </c>
      <c r="O24" s="117">
        <v>6734.5031378568274</v>
      </c>
      <c r="P24" s="28"/>
      <c r="Q24" s="117">
        <v>36936.5749144156</v>
      </c>
      <c r="R24" s="117">
        <v>192.77772097315258</v>
      </c>
      <c r="S24" s="28"/>
      <c r="T24" s="117">
        <v>74455.63969384646</v>
      </c>
      <c r="U24" s="118">
        <v>0.933842279394694</v>
      </c>
    </row>
    <row r="25" spans="1:21" ht="15" x14ac:dyDescent="0.25">
      <c r="A25" s="28" t="s">
        <v>60</v>
      </c>
      <c r="B25" s="117">
        <v>572.49540769696614</v>
      </c>
      <c r="C25" s="118">
        <v>1.0185247692068735</v>
      </c>
      <c r="D25" s="28"/>
      <c r="E25" s="117">
        <v>4986.1164743876434</v>
      </c>
      <c r="F25" s="117">
        <v>156.56480598051647</v>
      </c>
      <c r="G25" s="28"/>
      <c r="H25" s="117">
        <v>8895.173534861271</v>
      </c>
      <c r="I25" s="117">
        <v>59.295736149145043</v>
      </c>
      <c r="J25" s="28"/>
      <c r="K25" s="117">
        <v>28272.492841471394</v>
      </c>
      <c r="L25" s="117">
        <v>31.310558994060756</v>
      </c>
      <c r="M25" s="28"/>
      <c r="N25" s="117">
        <v>36064.734249406843</v>
      </c>
      <c r="O25" s="117">
        <v>11637.172385868504</v>
      </c>
      <c r="P25" s="28"/>
      <c r="Q25" s="117">
        <v>55404.8623716234</v>
      </c>
      <c r="R25" s="117">
        <v>354.82505583385523</v>
      </c>
      <c r="S25" s="28"/>
      <c r="T25" s="117">
        <v>111683.45954076946</v>
      </c>
      <c r="U25" s="118">
        <v>1.9126771910756515</v>
      </c>
    </row>
    <row r="26" spans="1:21" ht="15" x14ac:dyDescent="0.25">
      <c r="A26" s="28" t="s">
        <v>61</v>
      </c>
      <c r="B26" s="117">
        <v>190.83180256565538</v>
      </c>
      <c r="C26" s="118">
        <v>0.31912987020649219</v>
      </c>
      <c r="D26" s="28"/>
      <c r="E26" s="117">
        <v>1662.0388247958836</v>
      </c>
      <c r="F26" s="117">
        <v>63.424899659169512</v>
      </c>
      <c r="G26" s="28"/>
      <c r="H26" s="117">
        <v>2965.057844953757</v>
      </c>
      <c r="I26" s="117">
        <v>20.004030168470656</v>
      </c>
      <c r="J26" s="28"/>
      <c r="K26" s="117">
        <v>9424.1642804904841</v>
      </c>
      <c r="L26" s="117">
        <v>10.551352011493957</v>
      </c>
      <c r="M26" s="28"/>
      <c r="N26" s="117">
        <v>12021.578083135653</v>
      </c>
      <c r="O26" s="117">
        <v>4306.0143334754493</v>
      </c>
      <c r="P26" s="28"/>
      <c r="Q26" s="117">
        <v>18468.2874572078</v>
      </c>
      <c r="R26" s="117">
        <v>134.86669962315855</v>
      </c>
      <c r="S26" s="28"/>
      <c r="T26" s="117">
        <v>37227.81984692323</v>
      </c>
      <c r="U26" s="118">
        <v>0.68907807881593408</v>
      </c>
    </row>
    <row r="27" spans="1:21" ht="15" x14ac:dyDescent="0.25">
      <c r="A27" s="28" t="s">
        <v>62</v>
      </c>
      <c r="B27" s="117">
        <v>381.66360513131167</v>
      </c>
      <c r="C27" s="118">
        <v>0.69911571346915813</v>
      </c>
      <c r="D27" s="28"/>
      <c r="E27" s="117">
        <v>3324.0776495917744</v>
      </c>
      <c r="F27" s="117">
        <v>142.96444943447972</v>
      </c>
      <c r="G27" s="28"/>
      <c r="H27" s="117">
        <v>5930.1156899075286</v>
      </c>
      <c r="I27" s="117">
        <v>49.367261296638013</v>
      </c>
      <c r="J27" s="28"/>
      <c r="K27" s="117">
        <v>18848.328560980968</v>
      </c>
      <c r="L27" s="117">
        <v>25.908689256054881</v>
      </c>
      <c r="M27" s="28"/>
      <c r="N27" s="117">
        <v>24043.156166271248</v>
      </c>
      <c r="O27" s="117">
        <v>10514.020828815763</v>
      </c>
      <c r="P27" s="28"/>
      <c r="Q27" s="117">
        <v>36936.5749144156</v>
      </c>
      <c r="R27" s="117">
        <v>336.36323398169037</v>
      </c>
      <c r="S27" s="28"/>
      <c r="T27" s="117">
        <v>74455.63969384646</v>
      </c>
      <c r="U27" s="118">
        <v>1.5000292390646719</v>
      </c>
    </row>
    <row r="28" spans="1:21" ht="15" x14ac:dyDescent="0.25">
      <c r="A28" s="28" t="s">
        <v>63</v>
      </c>
      <c r="B28" s="117">
        <v>477.07950641413936</v>
      </c>
      <c r="C28" s="118">
        <v>1.316772277127253</v>
      </c>
      <c r="D28" s="28"/>
      <c r="E28" s="117">
        <v>4155.0970619897125</v>
      </c>
      <c r="F28" s="117">
        <v>213.97339829193177</v>
      </c>
      <c r="G28" s="28"/>
      <c r="H28" s="117">
        <v>7412.6446123844071</v>
      </c>
      <c r="I28" s="117">
        <v>80.532947798119693</v>
      </c>
      <c r="J28" s="28"/>
      <c r="K28" s="117">
        <v>23560.41070122621</v>
      </c>
      <c r="L28" s="117">
        <v>38.030965453319276</v>
      </c>
      <c r="M28" s="28"/>
      <c r="N28" s="117">
        <v>30053.945207839133</v>
      </c>
      <c r="O28" s="117">
        <v>14676.332285350652</v>
      </c>
      <c r="P28" s="28"/>
      <c r="Q28" s="117">
        <v>46170.718643019558</v>
      </c>
      <c r="R28" s="117">
        <v>507.72275840052026</v>
      </c>
      <c r="S28" s="28"/>
      <c r="T28" s="117">
        <v>93069.549617308192</v>
      </c>
      <c r="U28" s="118">
        <v>2.2497907154345929</v>
      </c>
    </row>
    <row r="29" spans="1:21" ht="15" x14ac:dyDescent="0.25">
      <c r="A29" s="28" t="s">
        <v>64</v>
      </c>
      <c r="B29" s="117">
        <v>190.83180256565538</v>
      </c>
      <c r="C29" s="118">
        <v>0.62977303939715212</v>
      </c>
      <c r="D29" s="28"/>
      <c r="E29" s="117">
        <v>1662.0388247958763</v>
      </c>
      <c r="F29" s="117">
        <v>103.39232249377638</v>
      </c>
      <c r="G29" s="28"/>
      <c r="H29" s="117">
        <v>2965.0578449537425</v>
      </c>
      <c r="I29" s="117">
        <v>33.095176166205896</v>
      </c>
      <c r="J29" s="28"/>
      <c r="K29" s="117">
        <v>9424.1642804904259</v>
      </c>
      <c r="L29" s="117">
        <v>18.962118573400797</v>
      </c>
      <c r="M29" s="28"/>
      <c r="N29" s="117">
        <v>12021.578083135595</v>
      </c>
      <c r="O29" s="117">
        <v>7684.1119450126025</v>
      </c>
      <c r="P29" s="28"/>
      <c r="Q29" s="117">
        <v>18468.287457207683</v>
      </c>
      <c r="R29" s="117">
        <v>228.60227188622369</v>
      </c>
      <c r="S29" s="28"/>
      <c r="T29" s="117">
        <v>37227.819846922997</v>
      </c>
      <c r="U29" s="118">
        <v>1.1383961474594271</v>
      </c>
    </row>
  </sheetData>
  <phoneticPr fontId="5" type="noConversion"/>
  <pageMargins left="0.75" right="0.75" top="1" bottom="1" header="0.5" footer="0.5"/>
  <pageSetup paperSize="9" orientation="portrait" r:id="rId1"/>
  <headerFooter alignWithMargins="0">
    <oddHeader>&amp;LBio-3553&amp;C&amp;F   &amp;A&amp;RJdS // NFH // IFM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1" sqref="A1:C1"/>
    </sheetView>
  </sheetViews>
  <sheetFormatPr defaultColWidth="9.140625" defaultRowHeight="12.75" x14ac:dyDescent="0.2"/>
  <cols>
    <col min="3" max="5" width="14.5703125" customWidth="1"/>
    <col min="7" max="7" width="9.5703125" customWidth="1"/>
    <col min="10" max="10" width="11.5703125" customWidth="1"/>
  </cols>
  <sheetData>
    <row r="1" spans="1:8" ht="26.25" x14ac:dyDescent="0.4">
      <c r="A1" s="116" t="s">
        <v>176</v>
      </c>
      <c r="B1" s="116"/>
      <c r="C1" s="116"/>
      <c r="D1" s="115"/>
      <c r="E1" s="115"/>
      <c r="F1" s="115" t="s">
        <v>100</v>
      </c>
      <c r="G1" s="115"/>
      <c r="H1" s="115"/>
    </row>
    <row r="2" spans="1:8" ht="15" x14ac:dyDescent="0.25">
      <c r="A2" s="115"/>
      <c r="B2" s="115"/>
      <c r="C2" s="115"/>
      <c r="D2" s="115"/>
      <c r="E2" s="115"/>
      <c r="F2" s="115"/>
      <c r="G2" s="115"/>
      <c r="H2" s="115"/>
    </row>
    <row r="4" spans="1:8" x14ac:dyDescent="0.2">
      <c r="A4" t="s">
        <v>88</v>
      </c>
    </row>
    <row r="6" spans="1:8" ht="25.5" x14ac:dyDescent="0.2">
      <c r="B6" s="36" t="s">
        <v>89</v>
      </c>
      <c r="C6" s="44" t="s">
        <v>90</v>
      </c>
      <c r="D6" s="45" t="s">
        <v>91</v>
      </c>
      <c r="E6" s="46" t="s">
        <v>92</v>
      </c>
    </row>
    <row r="7" spans="1:8" x14ac:dyDescent="0.2">
      <c r="B7" s="37" t="s">
        <v>93</v>
      </c>
      <c r="C7" s="38">
        <v>1503</v>
      </c>
      <c r="D7" s="39">
        <v>102</v>
      </c>
      <c r="E7" s="40">
        <v>2572.2916390949731</v>
      </c>
    </row>
    <row r="8" spans="1:8" x14ac:dyDescent="0.2">
      <c r="B8" s="37" t="s">
        <v>4</v>
      </c>
      <c r="C8" s="38">
        <v>2488</v>
      </c>
      <c r="D8" s="39">
        <v>149</v>
      </c>
      <c r="E8" s="40">
        <v>4053.437883429282</v>
      </c>
      <c r="G8" s="21"/>
    </row>
    <row r="9" spans="1:8" x14ac:dyDescent="0.2">
      <c r="B9" s="37" t="s">
        <v>94</v>
      </c>
      <c r="C9" s="38">
        <v>5021</v>
      </c>
      <c r="D9" s="39">
        <v>298</v>
      </c>
      <c r="E9" s="40">
        <v>9312.3548575557597</v>
      </c>
      <c r="G9" s="21"/>
    </row>
    <row r="10" spans="1:8" x14ac:dyDescent="0.2">
      <c r="B10" s="37" t="s">
        <v>95</v>
      </c>
      <c r="C10" s="38">
        <v>132111</v>
      </c>
      <c r="D10" s="39">
        <v>1021</v>
      </c>
      <c r="E10" s="40">
        <v>40816.042220502466</v>
      </c>
      <c r="G10" s="21"/>
    </row>
    <row r="11" spans="1:8" x14ac:dyDescent="0.2">
      <c r="B11" s="37" t="s">
        <v>96</v>
      </c>
      <c r="C11" s="38">
        <v>130000</v>
      </c>
      <c r="D11" s="39">
        <v>1498</v>
      </c>
      <c r="E11" s="40">
        <v>64656.795439754613</v>
      </c>
      <c r="G11" s="21"/>
    </row>
    <row r="12" spans="1:8" x14ac:dyDescent="0.2">
      <c r="B12" s="41" t="s">
        <v>97</v>
      </c>
      <c r="C12" s="42">
        <v>189921</v>
      </c>
      <c r="D12" s="42">
        <v>1988</v>
      </c>
      <c r="E12" s="43">
        <v>90802.886856145909</v>
      </c>
      <c r="G12" s="21"/>
    </row>
    <row r="13" spans="1:8" x14ac:dyDescent="0.2">
      <c r="G13" s="21"/>
    </row>
    <row r="14" spans="1:8" ht="14.25" x14ac:dyDescent="0.2">
      <c r="A14" t="s">
        <v>98</v>
      </c>
    </row>
    <row r="15" spans="1:8" x14ac:dyDescent="0.2">
      <c r="A15" t="s">
        <v>99</v>
      </c>
    </row>
  </sheetData>
  <phoneticPr fontId="5" type="noConversion"/>
  <pageMargins left="0.75" right="0.75" top="1" bottom="1" header="0.5" footer="0.5"/>
  <pageSetup paperSize="9" orientation="portrait" r:id="rId1"/>
  <headerFooter alignWithMargins="0">
    <oddHeader>&amp;LBio-3553&amp;C&amp;F  &amp;A&amp;RJS// NFH // IFM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4" sqref="A4"/>
    </sheetView>
  </sheetViews>
  <sheetFormatPr defaultRowHeight="12.75" x14ac:dyDescent="0.2"/>
  <sheetData>
    <row r="1" spans="1:6" x14ac:dyDescent="0.2">
      <c r="A1" s="119" t="s">
        <v>181</v>
      </c>
    </row>
    <row r="2" spans="1:6" x14ac:dyDescent="0.2">
      <c r="A2" s="120" t="s">
        <v>182</v>
      </c>
    </row>
    <row r="3" spans="1:6" x14ac:dyDescent="0.2">
      <c r="A3" s="120"/>
    </row>
    <row r="4" spans="1:6" x14ac:dyDescent="0.2">
      <c r="A4" s="121" t="s">
        <v>185</v>
      </c>
    </row>
    <row r="5" spans="1:6" x14ac:dyDescent="0.2">
      <c r="A5" s="123" t="s">
        <v>184</v>
      </c>
      <c r="B5" s="27"/>
      <c r="C5" s="27"/>
      <c r="D5" s="27"/>
      <c r="E5" s="27"/>
      <c r="F5" s="27"/>
    </row>
    <row r="6" spans="1:6" x14ac:dyDescent="0.2">
      <c r="A6" s="120"/>
    </row>
    <row r="8" spans="1:6" x14ac:dyDescent="0.2">
      <c r="A8" s="122" t="s">
        <v>183</v>
      </c>
    </row>
  </sheetData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23</vt:i4>
      </vt:variant>
    </vt:vector>
  </HeadingPairs>
  <TitlesOfParts>
    <vt:vector size="39" baseType="lpstr">
      <vt:lpstr>Info</vt:lpstr>
      <vt:lpstr>Transect</vt:lpstr>
      <vt:lpstr>Survey design</vt:lpstr>
      <vt:lpstr>Swept area (random)</vt:lpstr>
      <vt:lpstr>Swept-area (stratified)</vt:lpstr>
      <vt:lpstr>Exercise scaling (1)</vt:lpstr>
      <vt:lpstr>Exercise scaling (2)</vt:lpstr>
      <vt:lpstr>License &amp; Reference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factor</vt:lpstr>
      <vt:lpstr>N_tot</vt:lpstr>
      <vt:lpstr>N_totr</vt:lpstr>
      <vt:lpstr>Ni</vt:lpstr>
      <vt:lpstr>nr</vt:lpstr>
      <vt:lpstr>ns</vt:lpstr>
      <vt:lpstr>sd_random</vt:lpstr>
      <vt:lpstr>sd_strx</vt:lpstr>
      <vt:lpstr>sd_totr</vt:lpstr>
      <vt:lpstr>sd_totst</vt:lpstr>
      <vt:lpstr>sdst1</vt:lpstr>
      <vt:lpstr>sdst2</vt:lpstr>
      <vt:lpstr>sdst3</vt:lpstr>
      <vt:lpstr>str_mean</vt:lpstr>
      <vt:lpstr>str_tot</vt:lpstr>
      <vt:lpstr>tot_r</vt:lpstr>
      <vt:lpstr>var_strx</vt:lpstr>
      <vt:lpstr>var_totr</vt:lpstr>
      <vt:lpstr>var_totst</vt:lpstr>
      <vt:lpstr>x_random</vt:lpstr>
      <vt:lpstr>xst1</vt:lpstr>
      <vt:lpstr>xst2</vt:lpstr>
      <vt:lpstr>xst3</vt:lpstr>
    </vt:vector>
  </TitlesOfParts>
  <Company>NFH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Santos</dc:creator>
  <cp:lastModifiedBy>Ekanger Aysa Arylova</cp:lastModifiedBy>
  <cp:lastPrinted>2004-11-23T16:56:26Z</cp:lastPrinted>
  <dcterms:created xsi:type="dcterms:W3CDTF">1998-10-28T22:34:14Z</dcterms:created>
  <dcterms:modified xsi:type="dcterms:W3CDTF">2015-09-22T08:44:17Z</dcterms:modified>
</cp:coreProperties>
</file>