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Introduction" sheetId="11" r:id="rId1"/>
    <sheet name="Forecast Quotas" sheetId="9" r:id="rId2"/>
    <sheet name="License &amp; Reference" sheetId="13" r:id="rId3"/>
    <sheet name="Sheet1" sheetId="12" r:id="rId4"/>
  </sheets>
  <externalReferences>
    <externalReference r:id="rId5"/>
  </externalReferences>
  <definedNames>
    <definedName name="a" localSheetId="2">#REF!</definedName>
    <definedName name="a">#REF!</definedName>
    <definedName name="a_2" localSheetId="2">#REF!</definedName>
    <definedName name="a_2">#REF!</definedName>
    <definedName name="a_3" localSheetId="2">#REF!</definedName>
    <definedName name="a_3">#REF!</definedName>
    <definedName name="a_4" localSheetId="2">#REF!</definedName>
    <definedName name="a_4">#REF!</definedName>
    <definedName name="aBH">[1]motor!$B$14</definedName>
    <definedName name="aLW">[1]motor!$B$11</definedName>
    <definedName name="b" localSheetId="2">#REF!</definedName>
    <definedName name="b">#REF!</definedName>
    <definedName name="b_2" localSheetId="2">#REF!</definedName>
    <definedName name="b_2">#REF!</definedName>
    <definedName name="b_3" localSheetId="2">#REF!</definedName>
    <definedName name="b_3">#REF!</definedName>
    <definedName name="b_4" localSheetId="2">#REF!</definedName>
    <definedName name="b_4">#REF!</definedName>
    <definedName name="bBH">[1]motor!$B$15</definedName>
    <definedName name="bLW">[1]motor!$B$12</definedName>
    <definedName name="boats">[1]motor!$L$7</definedName>
    <definedName name="F">[1]motor!$L$9</definedName>
    <definedName name="K" localSheetId="2">[1]motor!$B$8</definedName>
    <definedName name="K">#REF!</definedName>
    <definedName name="Lmax">[1]motor!$B$7</definedName>
    <definedName name="M">[1]motor!$B$17</definedName>
    <definedName name="pricekga">[1]motor!$B$20</definedName>
    <definedName name="pricekgb">[1]motor!$B$21</definedName>
    <definedName name="q" localSheetId="2">[1]motor!$B$18</definedName>
    <definedName name="q">#REF!</definedName>
    <definedName name="rate" localSheetId="2">#REF!</definedName>
    <definedName name="rate">#REF!</definedName>
    <definedName name="solver_adj" localSheetId="1" hidden="1">'Forecast Quotas'!$B$29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'Forecast Quotas'!$D$48</definedName>
    <definedName name="solver_lin" localSheetId="1" hidden="1">2</definedName>
    <definedName name="solver_neg" localSheetId="1" hidden="1">2</definedName>
    <definedName name="solver_num" localSheetId="1" hidden="1">1</definedName>
    <definedName name="solver_nwt" localSheetId="1" hidden="1">1</definedName>
    <definedName name="solver_opt" localSheetId="1" hidden="1">'Forecast Quotas'!$C$50</definedName>
    <definedName name="solver_pre" localSheetId="1" hidden="1">0.000001</definedName>
    <definedName name="solver_rel1" localSheetId="1" hidden="1">3</definedName>
    <definedName name="solver_rhs1" localSheetId="1" hidden="1">1800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t0">[1]motor!$B$9</definedName>
  </definedNames>
  <calcPr calcId="152511"/>
</workbook>
</file>

<file path=xl/calcChain.xml><?xml version="1.0" encoding="utf-8"?>
<calcChain xmlns="http://schemas.openxmlformats.org/spreadsheetml/2006/main">
  <c r="D29" i="9" l="1"/>
  <c r="C29" i="9"/>
  <c r="G29" i="9" s="1"/>
  <c r="H29" i="9" s="1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I28" i="9"/>
  <c r="G28" i="9"/>
  <c r="H28" i="9" s="1"/>
  <c r="E29" i="9"/>
  <c r="F333" i="9"/>
  <c r="F334" i="9"/>
  <c r="D333" i="9"/>
  <c r="E333" i="9"/>
  <c r="D334" i="9"/>
  <c r="E334" i="9"/>
  <c r="C334" i="9"/>
  <c r="C333" i="9"/>
  <c r="E18" i="9"/>
  <c r="E17" i="9"/>
  <c r="J28" i="9" l="1"/>
  <c r="I29" i="9"/>
  <c r="J29" i="9" s="1"/>
  <c r="D30" i="9"/>
  <c r="C30" i="9" l="1"/>
  <c r="D31" i="9" s="1"/>
  <c r="E30" i="9"/>
  <c r="G30" i="9" l="1"/>
  <c r="H30" i="9" s="1"/>
  <c r="I30" i="9"/>
  <c r="E31" i="9"/>
  <c r="C31" i="9"/>
  <c r="G31" i="9" l="1"/>
  <c r="H31" i="9" s="1"/>
  <c r="I31" i="9"/>
  <c r="D32" i="9"/>
  <c r="J30" i="9"/>
  <c r="C32" i="9" l="1"/>
  <c r="D33" i="9" s="1"/>
  <c r="E32" i="9"/>
  <c r="J31" i="9"/>
  <c r="E33" i="9" l="1"/>
  <c r="C33" i="9"/>
  <c r="I32" i="9"/>
  <c r="G32" i="9"/>
  <c r="H32" i="9" s="1"/>
  <c r="J32" i="9" l="1"/>
  <c r="I33" i="9"/>
  <c r="G33" i="9"/>
  <c r="H33" i="9" s="1"/>
  <c r="D34" i="9"/>
  <c r="C34" i="9" l="1"/>
  <c r="E34" i="9"/>
  <c r="J33" i="9"/>
  <c r="G34" i="9" l="1"/>
  <c r="H34" i="9" s="1"/>
  <c r="I34" i="9"/>
  <c r="D35" i="9"/>
  <c r="J34" i="9" l="1"/>
  <c r="E35" i="9"/>
  <c r="C35" i="9"/>
  <c r="D36" i="9" s="1"/>
  <c r="C36" i="9" l="1"/>
  <c r="E36" i="9"/>
  <c r="G35" i="9"/>
  <c r="H35" i="9" s="1"/>
  <c r="I35" i="9"/>
  <c r="J35" i="9" l="1"/>
  <c r="I36" i="9"/>
  <c r="G36" i="9"/>
  <c r="H36" i="9" s="1"/>
  <c r="D37" i="9"/>
  <c r="E37" i="9" l="1"/>
  <c r="C37" i="9"/>
  <c r="D38" i="9" s="1"/>
  <c r="J36" i="9"/>
  <c r="C38" i="9" l="1"/>
  <c r="E38" i="9"/>
  <c r="I37" i="9"/>
  <c r="G37" i="9"/>
  <c r="H37" i="9" s="1"/>
  <c r="J37" i="9" l="1"/>
  <c r="G38" i="9"/>
  <c r="H38" i="9" s="1"/>
  <c r="I38" i="9"/>
  <c r="D39" i="9"/>
  <c r="E39" i="9" l="1"/>
  <c r="C39" i="9"/>
  <c r="D40" i="9" s="1"/>
  <c r="J38" i="9"/>
  <c r="C40" i="9" l="1"/>
  <c r="E40" i="9"/>
  <c r="G39" i="9"/>
  <c r="H39" i="9" s="1"/>
  <c r="I39" i="9"/>
  <c r="J39" i="9" l="1"/>
  <c r="I40" i="9"/>
  <c r="G40" i="9"/>
  <c r="H40" i="9" s="1"/>
  <c r="D41" i="9"/>
  <c r="E41" i="9" l="1"/>
  <c r="C41" i="9"/>
  <c r="J40" i="9"/>
  <c r="I41" i="9" l="1"/>
  <c r="G41" i="9"/>
  <c r="H41" i="9" s="1"/>
  <c r="D42" i="9"/>
  <c r="C42" i="9" l="1"/>
  <c r="E42" i="9"/>
  <c r="J41" i="9"/>
  <c r="G42" i="9" l="1"/>
  <c r="H42" i="9" s="1"/>
  <c r="I42" i="9"/>
  <c r="D43" i="9"/>
  <c r="J42" i="9" l="1"/>
  <c r="E43" i="9"/>
  <c r="C43" i="9"/>
  <c r="G43" i="9" l="1"/>
  <c r="H43" i="9" s="1"/>
  <c r="I43" i="9"/>
  <c r="D44" i="9"/>
  <c r="J43" i="9" l="1"/>
  <c r="C44" i="9"/>
  <c r="E44" i="9"/>
  <c r="I44" i="9" l="1"/>
  <c r="G44" i="9"/>
  <c r="H44" i="9" s="1"/>
  <c r="D45" i="9"/>
  <c r="E45" i="9" l="1"/>
  <c r="C45" i="9"/>
  <c r="D46" i="9" s="1"/>
  <c r="J44" i="9"/>
  <c r="C46" i="9" l="1"/>
  <c r="E46" i="9"/>
  <c r="I45" i="9"/>
  <c r="G45" i="9"/>
  <c r="H45" i="9" s="1"/>
  <c r="J45" i="9" l="1"/>
  <c r="G46" i="9"/>
  <c r="H46" i="9" s="1"/>
  <c r="I46" i="9"/>
  <c r="J46" i="9" s="1"/>
  <c r="D47" i="9"/>
  <c r="E47" i="9" l="1"/>
  <c r="C47" i="9"/>
  <c r="G47" i="9" l="1"/>
  <c r="H47" i="9" s="1"/>
  <c r="I47" i="9"/>
  <c r="D48" i="9"/>
  <c r="J47" i="9" l="1"/>
  <c r="C48" i="9"/>
  <c r="E48" i="9"/>
  <c r="C54" i="9" s="1"/>
  <c r="I48" i="9" l="1"/>
  <c r="G48" i="9"/>
  <c r="H48" i="9" s="1"/>
  <c r="C52" i="9"/>
  <c r="J48" i="9" l="1"/>
  <c r="C53" i="9" s="1"/>
</calcChain>
</file>

<file path=xl/sharedStrings.xml><?xml version="1.0" encoding="utf-8"?>
<sst xmlns="http://schemas.openxmlformats.org/spreadsheetml/2006/main" count="127" uniqueCount="110">
  <si>
    <t>Time</t>
  </si>
  <si>
    <t>Year</t>
  </si>
  <si>
    <t>MSY</t>
  </si>
  <si>
    <t>fMSY</t>
  </si>
  <si>
    <t>Effort</t>
  </si>
  <si>
    <t>r</t>
  </si>
  <si>
    <t>K</t>
  </si>
  <si>
    <t>q</t>
  </si>
  <si>
    <t>JdS</t>
  </si>
  <si>
    <t>Forecast. Study of different management strategies</t>
  </si>
  <si>
    <t>Output control (quotas)</t>
  </si>
  <si>
    <t>Tot Allowable</t>
  </si>
  <si>
    <t>Realised</t>
  </si>
  <si>
    <t>Real</t>
  </si>
  <si>
    <t xml:space="preserve">Catch </t>
  </si>
  <si>
    <t>(TACy)</t>
  </si>
  <si>
    <t>(Cy)</t>
  </si>
  <si>
    <t>Biomass</t>
  </si>
  <si>
    <t xml:space="preserve"> (By)</t>
  </si>
  <si>
    <t>Assessed</t>
  </si>
  <si>
    <t xml:space="preserve"> (B^y)</t>
  </si>
  <si>
    <t xml:space="preserve"> (qy)</t>
  </si>
  <si>
    <t>cathabil.</t>
  </si>
  <si>
    <t>sigma impl</t>
  </si>
  <si>
    <t>phi impl</t>
  </si>
  <si>
    <t>N(0,1)</t>
  </si>
  <si>
    <t>implementation error</t>
  </si>
  <si>
    <t>extent of implementation error</t>
  </si>
  <si>
    <t>RB</t>
  </si>
  <si>
    <t>avg</t>
  </si>
  <si>
    <t>stdev</t>
  </si>
  <si>
    <t>sigma proc</t>
  </si>
  <si>
    <t>phi proc</t>
  </si>
  <si>
    <t>process error</t>
  </si>
  <si>
    <t>extent of processor error (scales variance)</t>
  </si>
  <si>
    <t>sigma assess</t>
  </si>
  <si>
    <t>phi assess</t>
  </si>
  <si>
    <t>extent of error in stock assessment (scales variance)</t>
  </si>
  <si>
    <t>assessment error</t>
  </si>
  <si>
    <t>sigma q</t>
  </si>
  <si>
    <t>phi q</t>
  </si>
  <si>
    <t xml:space="preserve"> (fy)</t>
  </si>
  <si>
    <t>catchability error</t>
  </si>
  <si>
    <t>extent of variance in catchability (scales variance)</t>
  </si>
  <si>
    <t>Cost</t>
  </si>
  <si>
    <t>(c$)</t>
  </si>
  <si>
    <t>Revenue</t>
  </si>
  <si>
    <t>(r$)</t>
  </si>
  <si>
    <t>Profit</t>
  </si>
  <si>
    <t>(p$)</t>
  </si>
  <si>
    <t>fix cost$</t>
  </si>
  <si>
    <t>var cost$</t>
  </si>
  <si>
    <t>price$</t>
  </si>
  <si>
    <t>disc rate%</t>
  </si>
  <si>
    <t>OUTPUT OF FORECAST</t>
  </si>
  <si>
    <t>Sum realised catch</t>
  </si>
  <si>
    <t>Net PV Profit  (pvp$)</t>
  </si>
  <si>
    <t>Average Asses Biomass</t>
  </si>
  <si>
    <t>In the Council of fisheries two proposals have been put forward. Investigate them</t>
  </si>
  <si>
    <t>Additional uncertainty</t>
  </si>
  <si>
    <t xml:space="preserve">a) Trawler owner association: wants predictable TACs (5 year plans) and targets MSY </t>
  </si>
  <si>
    <t>In this 20 year forecast you will be able to change the annual quotas. In addition to the following scenario you can try any values or estrategies you might like.</t>
  </si>
  <si>
    <t>As precautionary approach several sources of uncertainty were used in the predictive model. Read more below</t>
  </si>
  <si>
    <r>
      <t xml:space="preserve">The parameters from the historical model, </t>
    </r>
    <r>
      <rPr>
        <sz val="10"/>
        <color indexed="21"/>
        <rFont val="MS Sans Serif"/>
        <family val="2"/>
      </rPr>
      <t>and economic parameters.</t>
    </r>
  </si>
  <si>
    <t>Why uncertainty in the model?</t>
  </si>
  <si>
    <t>We simulate this uncertainty by adding statistical 'error' to the quantities:</t>
  </si>
  <si>
    <t>Variation in catchability - catchability is known to vary from year to year, as a result e.g. of different spatial distribution of stocks.</t>
  </si>
  <si>
    <t>Process error - the logistic equation describing the population is not perfect. There are e.g. variations in recruitment.</t>
  </si>
  <si>
    <t>The error utilised in this example is very 'mild' and has simple structure (e.g auto-correlation is neglected).</t>
  </si>
  <si>
    <t>In the real world that you try to simulate in this risk analysis many processes are poorly known or variable.</t>
  </si>
  <si>
    <t>Implementation error - some years the TAC are not achieved. In other years the TAC is passed. (Realised catches are different from TACs.)</t>
  </si>
  <si>
    <t>Assessment error - the error intrinsic to the assessment method. (Assessed biomass is different from True biomass)</t>
  </si>
  <si>
    <t>b) Biologists suggest fine annual tuning of TACs (max change +-10%) and biomass never lower than K/2</t>
  </si>
  <si>
    <t>What you see below is a scenario of permanent closure (TAC=0). Notice development in Biomass.</t>
  </si>
  <si>
    <t>Scenario:</t>
  </si>
  <si>
    <t>Further, the error is constant, i.e. it does not change between simulations.</t>
  </si>
  <si>
    <t xml:space="preserve"> by Jorge Santos</t>
  </si>
  <si>
    <t>What you should achieve in the present lab</t>
  </si>
  <si>
    <t>Progression</t>
  </si>
  <si>
    <t>Software</t>
  </si>
  <si>
    <t>Forecasts - Advice to Management</t>
  </si>
  <si>
    <t>Utilize a fishery model to make forecasts useful for management advice</t>
  </si>
  <si>
    <t>Deal with natural and institutional uncertainty</t>
  </si>
  <si>
    <t>Make simple definitions of risk</t>
  </si>
  <si>
    <t>Develop harvest rules</t>
  </si>
  <si>
    <t>Only worksheet Forecast Quota is for utilization in this class</t>
  </si>
  <si>
    <t>Develop and test individual harvest rules</t>
  </si>
  <si>
    <t>Further reading and exercises</t>
  </si>
  <si>
    <t>In this course you will be drilled in the provision of advice to management</t>
  </si>
  <si>
    <t>We start with a relatively simple single-species, single-flet, situation</t>
  </si>
  <si>
    <t>Include biological and economic criteria, and different revision time, in harvest rules</t>
  </si>
  <si>
    <t>The example is based on the Hake-Namibia data set (solved with biomass dynamic)</t>
  </si>
  <si>
    <t>Begin by choosing a Target and a Limit Reference Points (biologic, economic)</t>
  </si>
  <si>
    <t>Understand Limit and Target Reference Points (parametric)</t>
  </si>
  <si>
    <t>Harvest Decision Rule</t>
  </si>
  <si>
    <t>should include:</t>
  </si>
  <si>
    <t>1. Target and time horizon</t>
  </si>
  <si>
    <t>2. Limit</t>
  </si>
  <si>
    <t>3. Adjustment when limit reached</t>
  </si>
  <si>
    <t>4. Emergency clausules</t>
  </si>
  <si>
    <t>Make a risk analysis (chances and costs of good and bad outcomes)</t>
  </si>
  <si>
    <t>Namibian hake. Parameters as estimated with the bio-dynamic model. Remember, these parameters are relatively uncertain.</t>
  </si>
  <si>
    <t>Input (only)</t>
  </si>
  <si>
    <t>for which a fishery model is available (parametric)</t>
  </si>
  <si>
    <t>Exercise inspired in the FAO manual by Hilborn and Punt (1996) - recommended reading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</si>
  <si>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</si>
  <si>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</si>
  <si>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</si>
  <si>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http://dx.doi.org/10.7557/8.3604</t>
  </si>
  <si>
    <t>Chapter 9 - Rules for the future: forecasts and hindcasts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</si>
</sst>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3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b/>
      <sz val="10"/>
      <color indexed="10"/>
      <name val="MS Sans Serif"/>
      <family val="2"/>
    </font>
    <font>
      <b/>
      <sz val="13.5"/>
      <name val="MS Sans Serif"/>
      <family val="2"/>
    </font>
    <font>
      <sz val="8"/>
      <name val="MS Sans Serif"/>
    </font>
    <font>
      <sz val="10"/>
      <color indexed="18"/>
      <name val="MS Sans Serif"/>
    </font>
    <font>
      <sz val="10"/>
      <color indexed="21"/>
      <name val="MS Sans Serif"/>
      <family val="2"/>
    </font>
    <font>
      <sz val="10"/>
      <color indexed="21"/>
      <name val="MS Sans Serif"/>
    </font>
    <font>
      <b/>
      <sz val="12"/>
      <name val="MS Sans Serif"/>
      <family val="2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1" fillId="7" borderId="12" applyNumberFormat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08">
    <xf numFmtId="0" fontId="0" fillId="0" borderId="0" xfId="0"/>
    <xf numFmtId="0" fontId="0" fillId="3" borderId="0" xfId="0" applyFill="1" applyBorder="1"/>
    <xf numFmtId="0" fontId="0" fillId="5" borderId="11" xfId="0" applyFill="1" applyBorder="1"/>
    <xf numFmtId="0" fontId="0" fillId="3" borderId="11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3" xfId="0" applyFill="1" applyBorder="1"/>
    <xf numFmtId="0" fontId="0" fillId="3" borderId="9" xfId="0" applyFill="1" applyBorder="1"/>
    <xf numFmtId="0" fontId="0" fillId="3" borderId="2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2" xfId="0" applyFill="1" applyBorder="1"/>
    <xf numFmtId="0" fontId="10" fillId="0" borderId="0" xfId="0" applyFont="1"/>
    <xf numFmtId="0" fontId="13" fillId="10" borderId="0" xfId="0" applyFont="1" applyFill="1"/>
    <xf numFmtId="0" fontId="13" fillId="0" borderId="0" xfId="0" applyFont="1"/>
    <xf numFmtId="0" fontId="13" fillId="3" borderId="0" xfId="0" applyFont="1" applyFill="1"/>
    <xf numFmtId="0" fontId="14" fillId="3" borderId="0" xfId="0" applyFont="1" applyFill="1"/>
    <xf numFmtId="0" fontId="15" fillId="4" borderId="0" xfId="0" applyFont="1" applyFill="1"/>
    <xf numFmtId="0" fontId="16" fillId="3" borderId="0" xfId="0" applyFont="1" applyFill="1"/>
    <xf numFmtId="0" fontId="13" fillId="4" borderId="0" xfId="0" applyFont="1" applyFill="1"/>
    <xf numFmtId="0" fontId="12" fillId="9" borderId="0" xfId="3"/>
    <xf numFmtId="0" fontId="12" fillId="8" borderId="0" xfId="2"/>
    <xf numFmtId="0" fontId="18" fillId="9" borderId="0" xfId="3" applyFont="1"/>
    <xf numFmtId="1" fontId="11" fillId="7" borderId="12" xfId="1" applyNumberFormat="1" applyAlignment="1" applyProtection="1">
      <alignment horizontal="center"/>
      <protection locked="0"/>
    </xf>
    <xf numFmtId="0" fontId="19" fillId="8" borderId="0" xfId="2" applyFont="1" applyProtection="1"/>
    <xf numFmtId="0" fontId="12" fillId="8" borderId="0" xfId="2" applyProtection="1"/>
    <xf numFmtId="0" fontId="17" fillId="8" borderId="0" xfId="2" applyFont="1" applyProtection="1"/>
    <xf numFmtId="0" fontId="11" fillId="7" borderId="12" xfId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Fill="1" applyBorder="1" applyProtection="1"/>
    <xf numFmtId="0" fontId="7" fillId="0" borderId="0" xfId="0" applyFont="1" applyProtection="1"/>
    <xf numFmtId="0" fontId="7" fillId="3" borderId="7" xfId="0" applyFont="1" applyFill="1" applyBorder="1" applyProtection="1"/>
    <xf numFmtId="0" fontId="7" fillId="5" borderId="10" xfId="0" applyFont="1" applyFill="1" applyBorder="1" applyAlignment="1" applyProtection="1">
      <alignment horizontal="center"/>
    </xf>
    <xf numFmtId="0" fontId="7" fillId="3" borderId="10" xfId="0" applyFont="1" applyFill="1" applyBorder="1" applyProtection="1"/>
    <xf numFmtId="0" fontId="7" fillId="3" borderId="1" xfId="0" applyFont="1" applyFill="1" applyBorder="1" applyProtection="1"/>
    <xf numFmtId="0" fontId="7" fillId="0" borderId="0" xfId="0" applyFont="1" applyFill="1" applyBorder="1" applyProtection="1"/>
    <xf numFmtId="0" fontId="7" fillId="3" borderId="8" xfId="0" applyFont="1" applyFill="1" applyBorder="1" applyProtection="1"/>
    <xf numFmtId="0" fontId="7" fillId="5" borderId="0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7" fillId="3" borderId="3" xfId="0" applyFont="1" applyFill="1" applyBorder="1" applyProtection="1"/>
    <xf numFmtId="0" fontId="7" fillId="3" borderId="4" xfId="0" applyFont="1" applyFill="1" applyBorder="1" applyProtection="1"/>
    <xf numFmtId="2" fontId="0" fillId="5" borderId="4" xfId="0" applyNumberFormat="1" applyFill="1" applyBorder="1" applyProtection="1"/>
    <xf numFmtId="0" fontId="7" fillId="2" borderId="4" xfId="0" applyFont="1" applyFill="1" applyBorder="1" applyProtection="1"/>
    <xf numFmtId="1" fontId="4" fillId="5" borderId="1" xfId="0" applyNumberFormat="1" applyFont="1" applyFill="1" applyBorder="1" applyAlignment="1" applyProtection="1">
      <alignment horizontal="center"/>
    </xf>
    <xf numFmtId="0" fontId="7" fillId="3" borderId="6" xfId="0" applyFont="1" applyFill="1" applyBorder="1" applyProtection="1"/>
    <xf numFmtId="1" fontId="0" fillId="5" borderId="6" xfId="0" applyNumberFormat="1" applyFill="1" applyBorder="1" applyProtection="1"/>
    <xf numFmtId="0" fontId="7" fillId="2" borderId="5" xfId="0" applyFont="1" applyFill="1" applyBorder="1" applyProtection="1"/>
    <xf numFmtId="1" fontId="4" fillId="5" borderId="2" xfId="0" applyNumberFormat="1" applyFont="1" applyFill="1" applyBorder="1" applyAlignment="1" applyProtection="1">
      <alignment horizontal="center"/>
    </xf>
    <xf numFmtId="164" fontId="0" fillId="5" borderId="6" xfId="0" applyNumberFormat="1" applyFill="1" applyBorder="1" applyProtection="1"/>
    <xf numFmtId="0" fontId="9" fillId="3" borderId="6" xfId="0" applyFont="1" applyFill="1" applyBorder="1" applyProtection="1"/>
    <xf numFmtId="0" fontId="0" fillId="5" borderId="6" xfId="0" applyFill="1" applyBorder="1" applyProtection="1"/>
    <xf numFmtId="0" fontId="7" fillId="3" borderId="9" xfId="0" applyFont="1" applyFill="1" applyBorder="1" applyProtection="1"/>
    <xf numFmtId="0" fontId="7" fillId="5" borderId="11" xfId="0" applyFont="1" applyFill="1" applyBorder="1" applyAlignment="1" applyProtection="1">
      <alignment horizontal="center"/>
    </xf>
    <xf numFmtId="0" fontId="7" fillId="3" borderId="11" xfId="0" applyFont="1" applyFill="1" applyBorder="1" applyProtection="1"/>
    <xf numFmtId="0" fontId="7" fillId="3" borderId="2" xfId="0" applyFont="1" applyFill="1" applyBorder="1" applyProtection="1"/>
    <xf numFmtId="0" fontId="9" fillId="3" borderId="5" xfId="0" applyFont="1" applyFill="1" applyBorder="1" applyProtection="1"/>
    <xf numFmtId="0" fontId="0" fillId="5" borderId="5" xfId="0" applyFill="1" applyBorder="1" applyProtection="1"/>
    <xf numFmtId="0" fontId="0" fillId="6" borderId="0" xfId="0" applyFill="1" applyProtection="1"/>
    <xf numFmtId="0" fontId="0" fillId="2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4" xfId="0" applyBorder="1" applyProtection="1"/>
    <xf numFmtId="0" fontId="1" fillId="6" borderId="0" xfId="0" applyFont="1" applyFill="1" applyProtection="1"/>
    <xf numFmtId="0" fontId="0" fillId="2" borderId="6" xfId="0" applyFill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Alignment="1" applyProtection="1">
      <alignment horizontal="center"/>
    </xf>
    <xf numFmtId="0" fontId="0" fillId="3" borderId="3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1" fontId="0" fillId="5" borderId="1" xfId="0" applyNumberFormat="1" applyFill="1" applyBorder="1" applyAlignment="1" applyProtection="1">
      <alignment horizontal="center"/>
    </xf>
    <xf numFmtId="1" fontId="0" fillId="5" borderId="4" xfId="0" applyNumberFormat="1" applyFill="1" applyBorder="1" applyAlignment="1" applyProtection="1">
      <alignment horizontal="center"/>
    </xf>
    <xf numFmtId="164" fontId="0" fillId="5" borderId="7" xfId="0" applyNumberFormat="1" applyFill="1" applyBorder="1" applyAlignment="1" applyProtection="1">
      <alignment horizontal="center"/>
    </xf>
    <xf numFmtId="1" fontId="0" fillId="5" borderId="4" xfId="0" applyNumberFormat="1" applyFill="1" applyBorder="1" applyProtection="1"/>
    <xf numFmtId="1" fontId="0" fillId="5" borderId="1" xfId="0" applyNumberFormat="1" applyFill="1" applyBorder="1" applyProtection="1"/>
    <xf numFmtId="0" fontId="0" fillId="0" borderId="6" xfId="0" applyFill="1" applyBorder="1" applyAlignment="1" applyProtection="1">
      <alignment horizontal="center"/>
    </xf>
    <xf numFmtId="1" fontId="0" fillId="5" borderId="3" xfId="0" applyNumberFormat="1" applyFill="1" applyBorder="1" applyAlignment="1" applyProtection="1">
      <alignment horizontal="center"/>
    </xf>
    <xf numFmtId="164" fontId="0" fillId="5" borderId="0" xfId="0" applyNumberFormat="1" applyFill="1" applyBorder="1" applyAlignment="1" applyProtection="1">
      <alignment horizontal="center"/>
    </xf>
    <xf numFmtId="1" fontId="0" fillId="5" borderId="6" xfId="0" applyNumberFormat="1" applyFill="1" applyBorder="1" applyAlignment="1" applyProtection="1">
      <alignment horizontal="center"/>
    </xf>
    <xf numFmtId="1" fontId="0" fillId="5" borderId="3" xfId="0" applyNumberFormat="1" applyFill="1" applyBorder="1" applyProtection="1"/>
    <xf numFmtId="0" fontId="0" fillId="0" borderId="5" xfId="0" applyFill="1" applyBorder="1" applyAlignment="1" applyProtection="1">
      <alignment horizontal="center"/>
    </xf>
    <xf numFmtId="1" fontId="0" fillId="5" borderId="2" xfId="0" applyNumberFormat="1" applyFill="1" applyBorder="1" applyAlignment="1" applyProtection="1">
      <alignment horizontal="center"/>
    </xf>
    <xf numFmtId="164" fontId="0" fillId="5" borderId="11" xfId="0" applyNumberFormat="1" applyFill="1" applyBorder="1" applyAlignment="1" applyProtection="1">
      <alignment horizontal="center"/>
    </xf>
    <xf numFmtId="1" fontId="0" fillId="5" borderId="5" xfId="0" applyNumberFormat="1" applyFill="1" applyBorder="1" applyAlignment="1" applyProtection="1">
      <alignment horizontal="center"/>
    </xf>
    <xf numFmtId="1" fontId="0" fillId="5" borderId="5" xfId="0" applyNumberFormat="1" applyFill="1" applyBorder="1" applyProtection="1"/>
    <xf numFmtId="1" fontId="0" fillId="5" borderId="2" xfId="0" applyNumberFormat="1" applyFill="1" applyBorder="1" applyProtection="1"/>
    <xf numFmtId="1" fontId="0" fillId="0" borderId="0" xfId="0" applyNumberFormat="1" applyProtection="1"/>
    <xf numFmtId="0" fontId="5" fillId="0" borderId="0" xfId="0" applyFont="1" applyProtection="1"/>
    <xf numFmtId="0" fontId="21" fillId="0" borderId="0" xfId="4" applyFont="1"/>
    <xf numFmtId="0" fontId="20" fillId="0" borderId="0" xfId="4"/>
    <xf numFmtId="0" fontId="22" fillId="0" borderId="0" xfId="5"/>
    <xf numFmtId="0" fontId="22" fillId="0" borderId="0" xfId="5" applyFont="1"/>
    <xf numFmtId="0" fontId="20" fillId="0" borderId="0" xfId="5" applyFont="1"/>
    <xf numFmtId="0" fontId="22" fillId="0" borderId="0" xfId="5" applyFill="1"/>
    <xf numFmtId="0" fontId="20" fillId="0" borderId="0" xfId="4" applyFill="1"/>
  </cellXfs>
  <cellStyles count="6">
    <cellStyle name="Accent1" xfId="2" builtinId="29"/>
    <cellStyle name="Accent2" xfId="3" builtinId="33"/>
    <cellStyle name="Hyperlink" xfId="5" builtinId="8"/>
    <cellStyle name="Input" xfId="1" builtinId="20"/>
    <cellStyle name="Normal" xfId="0" builtinId="0"/>
    <cellStyle name="Normal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6391386633577"/>
          <c:y val="8.6805849900478446E-2"/>
          <c:w val="0.59842577204740943"/>
          <c:h val="0.69444679920382757"/>
        </c:manualLayout>
      </c:layout>
      <c:scatterChart>
        <c:scatterStyle val="lineMarker"/>
        <c:varyColors val="0"/>
        <c:ser>
          <c:idx val="1"/>
          <c:order val="0"/>
          <c:tx>
            <c:strRef>
              <c:f>'Forecast Quotas'!$E$27</c:f>
              <c:strCache>
                <c:ptCount val="1"/>
                <c:pt idx="0">
                  <c:v> (B^y)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'Forecast Quotas'!$A$28:$A$48</c:f>
              <c:numCache>
                <c:formatCode>General</c:formatCode>
                <c:ptCount val="2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</c:numCache>
            </c:numRef>
          </c:xVal>
          <c:yVal>
            <c:numRef>
              <c:f>'Forecast Quotas'!$E$28:$E$48</c:f>
              <c:numCache>
                <c:formatCode>0</c:formatCode>
                <c:ptCount val="21"/>
                <c:pt idx="0">
                  <c:v>1765.2599244302737</c:v>
                </c:pt>
                <c:pt idx="1">
                  <c:v>1616.4031747141241</c:v>
                </c:pt>
                <c:pt idx="2">
                  <c:v>2468.3034467573266</c:v>
                </c:pt>
                <c:pt idx="3">
                  <c:v>2487.352441172045</c:v>
                </c:pt>
                <c:pt idx="4">
                  <c:v>1895.3307128449146</c:v>
                </c:pt>
                <c:pt idx="5">
                  <c:v>2028.2423463084317</c:v>
                </c:pt>
                <c:pt idx="6">
                  <c:v>2155.097422795121</c:v>
                </c:pt>
                <c:pt idx="7">
                  <c:v>2254.4238049291162</c:v>
                </c:pt>
                <c:pt idx="8">
                  <c:v>2813.4291049066928</c:v>
                </c:pt>
                <c:pt idx="9">
                  <c:v>3270.492345839531</c:v>
                </c:pt>
                <c:pt idx="10">
                  <c:v>3242.8846727463574</c:v>
                </c:pt>
                <c:pt idx="11">
                  <c:v>2834.0498457224985</c:v>
                </c:pt>
                <c:pt idx="12">
                  <c:v>3280.1451647708996</c:v>
                </c:pt>
                <c:pt idx="13">
                  <c:v>3175.7982080605416</c:v>
                </c:pt>
                <c:pt idx="14">
                  <c:v>2448.9523481715678</c:v>
                </c:pt>
                <c:pt idx="15">
                  <c:v>2612.0473747069304</c:v>
                </c:pt>
                <c:pt idx="16">
                  <c:v>3240.7765312631027</c:v>
                </c:pt>
                <c:pt idx="17">
                  <c:v>1920.590760513114</c:v>
                </c:pt>
                <c:pt idx="18">
                  <c:v>2138.3934779469223</c:v>
                </c:pt>
                <c:pt idx="19">
                  <c:v>2796.9628165761928</c:v>
                </c:pt>
                <c:pt idx="20">
                  <c:v>2065.1252728829377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35328"/>
        <c:axId val="367109904"/>
      </c:scatterChart>
      <c:scatterChart>
        <c:scatterStyle val="lineMarker"/>
        <c:varyColors val="0"/>
        <c:ser>
          <c:idx val="0"/>
          <c:order val="1"/>
          <c:tx>
            <c:strRef>
              <c:f>'Forecast Quotas'!$C$27</c:f>
              <c:strCache>
                <c:ptCount val="1"/>
                <c:pt idx="0">
                  <c:v>(Cy)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'Forecast Quotas'!$A$28:$A$48</c:f>
              <c:numCache>
                <c:formatCode>General</c:formatCode>
                <c:ptCount val="2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</c:numCache>
            </c:numRef>
          </c:xVal>
          <c:yVal>
            <c:numRef>
              <c:f>'Forecast Quotas'!$C$28:$C$48</c:f>
              <c:numCache>
                <c:formatCode>0</c:formatCode>
                <c:ptCount val="21"/>
                <c:pt idx="0">
                  <c:v>223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10296"/>
        <c:axId val="367110688"/>
      </c:scatterChart>
      <c:valAx>
        <c:axId val="36713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Year</a:t>
                </a:r>
              </a:p>
            </c:rich>
          </c:tx>
          <c:layout>
            <c:manualLayout>
              <c:xMode val="edge"/>
              <c:yMode val="edge"/>
              <c:x val="0.41141771828259399"/>
              <c:y val="0.87500296699682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09904"/>
        <c:crosses val="autoZero"/>
        <c:crossBetween val="midCat"/>
      </c:valAx>
      <c:valAx>
        <c:axId val="367109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Biomass (assessed)</a:t>
                </a:r>
              </a:p>
            </c:rich>
          </c:tx>
          <c:layout>
            <c:manualLayout>
              <c:xMode val="edge"/>
              <c:yMode val="edge"/>
              <c:x val="3.1496093265653127E-2"/>
              <c:y val="0.229167443737263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35328"/>
        <c:crosses val="autoZero"/>
        <c:crossBetween val="midCat"/>
      </c:valAx>
      <c:valAx>
        <c:axId val="367110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110688"/>
        <c:crosses val="autoZero"/>
        <c:crossBetween val="midCat"/>
      </c:valAx>
      <c:valAx>
        <c:axId val="3671106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Catch (realised)</a:t>
                </a:r>
              </a:p>
            </c:rich>
          </c:tx>
          <c:layout>
            <c:manualLayout>
              <c:xMode val="edge"/>
              <c:yMode val="edge"/>
              <c:x val="0.79330784912863817"/>
              <c:y val="0.277778719681531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10296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26854148904774"/>
          <c:y val="0.36805680357802861"/>
          <c:w val="0.12598437306261251"/>
          <c:h val="0.13541712584474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6064850467389"/>
          <c:y val="8.8967971530249115E-2"/>
          <c:w val="0.6933874520402642"/>
          <c:h val="0.686832740213523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'Forecast Quotas'!$H$27</c:f>
              <c:strCache>
                <c:ptCount val="1"/>
                <c:pt idx="0">
                  <c:v>(c$)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'Forecast Quotas'!$A$28:$A$48</c:f>
              <c:numCache>
                <c:formatCode>General</c:formatCode>
                <c:ptCount val="2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</c:numCache>
            </c:numRef>
          </c:xVal>
          <c:yVal>
            <c:numRef>
              <c:f>'Forecast Quotas'!$H$28:$H$48</c:f>
              <c:numCache>
                <c:formatCode>0</c:formatCode>
                <c:ptCount val="21"/>
                <c:pt idx="0">
                  <c:v>403.96825396825403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'Forecast Quotas'!$I$27</c:f>
              <c:strCache>
                <c:ptCount val="1"/>
                <c:pt idx="0">
                  <c:v>(r$)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'Forecast Quotas'!$A$28:$A$48</c:f>
              <c:numCache>
                <c:formatCode>General</c:formatCode>
                <c:ptCount val="2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</c:numCache>
            </c:numRef>
          </c:xVal>
          <c:yVal>
            <c:numRef>
              <c:f>'Forecast Quotas'!$I$28:$I$48</c:f>
              <c:numCache>
                <c:formatCode>0</c:formatCode>
                <c:ptCount val="21"/>
                <c:pt idx="0">
                  <c:v>446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11472"/>
        <c:axId val="301226296"/>
      </c:scatterChart>
      <c:valAx>
        <c:axId val="36711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Year</a:t>
                </a:r>
              </a:p>
            </c:rich>
          </c:tx>
          <c:layout>
            <c:manualLayout>
              <c:xMode val="edge"/>
              <c:yMode val="edge"/>
              <c:x val="0.44889823484687624"/>
              <c:y val="0.871886120996441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1226296"/>
        <c:crosses val="autoZero"/>
        <c:crossBetween val="midCat"/>
      </c:valAx>
      <c:valAx>
        <c:axId val="301226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 sz="825" b="1" i="0" u="none" strike="noStrike" baseline="0">
                    <a:solidFill>
                      <a:srgbClr val="FF0000"/>
                    </a:solidFill>
                    <a:latin typeface="Arial"/>
                    <a:cs typeface="Arial"/>
                  </a:rPr>
                  <a:t>Cost</a:t>
                </a:r>
                <a:r>
                  <a:rPr lang="nb-NO" sz="8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and </a:t>
                </a:r>
                <a:r>
                  <a:rPr lang="nb-NO" sz="825" b="1" i="0" u="none" strike="noStrike" baseline="0">
                    <a:solidFill>
                      <a:srgbClr val="008080"/>
                    </a:solidFill>
                    <a:latin typeface="Arial"/>
                    <a:cs typeface="Arial"/>
                  </a:rPr>
                  <a:t>revenue </a:t>
                </a:r>
                <a:r>
                  <a:rPr lang="nb-NO" sz="8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$</a:t>
                </a:r>
              </a:p>
            </c:rich>
          </c:tx>
          <c:layout>
            <c:manualLayout>
              <c:xMode val="edge"/>
              <c:yMode val="edge"/>
              <c:x val="3.2064159631919727E-2"/>
              <c:y val="0.234875444839857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71114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74834996981265"/>
          <c:y val="0.36298932384341637"/>
          <c:w val="0.11022054873472407"/>
          <c:h val="0.13879003558718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22</xdr:row>
      <xdr:rowOff>113109</xdr:rowOff>
    </xdr:from>
    <xdr:to>
      <xdr:col>11</xdr:col>
      <xdr:colOff>238125</xdr:colOff>
      <xdr:row>26</xdr:row>
      <xdr:rowOff>59531</xdr:rowOff>
    </xdr:to>
    <xdr:sp macro="" textlink="">
      <xdr:nvSpPr>
        <xdr:cNvPr id="3" name="TextBox 2"/>
        <xdr:cNvSpPr txBox="1"/>
      </xdr:nvSpPr>
      <xdr:spPr>
        <a:xfrm>
          <a:off x="5048250" y="3786187"/>
          <a:ext cx="1869281" cy="589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8</xdr:col>
      <xdr:colOff>190500</xdr:colOff>
      <xdr:row>22</xdr:row>
      <xdr:rowOff>113109</xdr:rowOff>
    </xdr:from>
    <xdr:to>
      <xdr:col>11</xdr:col>
      <xdr:colOff>255985</xdr:colOff>
      <xdr:row>27</xdr:row>
      <xdr:rowOff>71437</xdr:rowOff>
    </xdr:to>
    <xdr:sp macro="" textlink="">
      <xdr:nvSpPr>
        <xdr:cNvPr id="4" name="TextBox 3"/>
        <xdr:cNvSpPr txBox="1"/>
      </xdr:nvSpPr>
      <xdr:spPr>
        <a:xfrm>
          <a:off x="5048250" y="3786187"/>
          <a:ext cx="1887141" cy="762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Punt, A. E., &amp; Hilborn, R. (1996). Biomass dynamic models: User’s Manual. Computarized Information Series (Fisheries) No. 10. FAO, Rome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28</xdr:row>
      <xdr:rowOff>123825</xdr:rowOff>
    </xdr:from>
    <xdr:to>
      <xdr:col>12</xdr:col>
      <xdr:colOff>228600</xdr:colOff>
      <xdr:row>45</xdr:row>
      <xdr:rowOff>114300</xdr:rowOff>
    </xdr:to>
    <xdr:graphicFrame macro="">
      <xdr:nvGraphicFramePr>
        <xdr:cNvPr id="61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43</xdr:row>
      <xdr:rowOff>104775</xdr:rowOff>
    </xdr:from>
    <xdr:to>
      <xdr:col>12</xdr:col>
      <xdr:colOff>142875</xdr:colOff>
      <xdr:row>59</xdr:row>
      <xdr:rowOff>104775</xdr:rowOff>
    </xdr:to>
    <xdr:graphicFrame macro="">
      <xdr:nvGraphicFramePr>
        <xdr:cNvPr id="61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002\Box%20Sync\Shared\FISH%20IT%201.0\Ch9b%20Adaptive%20harvest%20rules%20-%20non-parametric%20J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tro"/>
      <sheetName val="Interface"/>
      <sheetName val="Design"/>
      <sheetName val="License &amp; Reference"/>
      <sheetName val="Sheet3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B7">
            <v>30</v>
          </cell>
          <cell r="L7">
            <v>0</v>
          </cell>
        </row>
        <row r="8">
          <cell r="B8">
            <v>0.59</v>
          </cell>
        </row>
        <row r="9">
          <cell r="B9">
            <v>0</v>
          </cell>
          <cell r="L9">
            <v>0</v>
          </cell>
        </row>
        <row r="11">
          <cell r="B11">
            <v>8.9999999999999993E-3</v>
          </cell>
        </row>
        <row r="12">
          <cell r="B12">
            <v>3</v>
          </cell>
        </row>
        <row r="14">
          <cell r="B14">
            <v>3.0000000000000001E-6</v>
          </cell>
        </row>
        <row r="15">
          <cell r="B15">
            <v>1.7296035331190156E-8</v>
          </cell>
        </row>
        <row r="17">
          <cell r="B17">
            <v>0.9</v>
          </cell>
        </row>
        <row r="18">
          <cell r="B18">
            <v>2.7322404371584699E-5</v>
          </cell>
        </row>
        <row r="20">
          <cell r="B20">
            <v>8.1999999999999993</v>
          </cell>
        </row>
        <row r="21">
          <cell r="B21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150" zoomScaleNormal="150" workbookViewId="0"/>
  </sheetViews>
  <sheetFormatPr defaultRowHeight="12.75" x14ac:dyDescent="0.2"/>
  <sheetData>
    <row r="1" spans="1:10" ht="23.25" x14ac:dyDescent="0.35">
      <c r="A1" s="26" t="s">
        <v>80</v>
      </c>
      <c r="B1" s="26"/>
      <c r="C1" s="26"/>
      <c r="D1" s="26"/>
      <c r="E1" s="24"/>
      <c r="F1" s="24"/>
      <c r="G1" s="24" t="s">
        <v>76</v>
      </c>
      <c r="H1" s="24"/>
      <c r="I1" s="24"/>
      <c r="J1" s="24"/>
    </row>
    <row r="2" spans="1:10" x14ac:dyDescent="0.2">
      <c r="A2" s="19"/>
      <c r="B2" s="19"/>
      <c r="C2" s="19"/>
      <c r="D2" s="19"/>
      <c r="E2" s="19"/>
      <c r="F2" s="18"/>
      <c r="G2" s="19"/>
      <c r="H2" s="19"/>
      <c r="I2" s="19"/>
      <c r="J2" s="17"/>
    </row>
    <row r="3" spans="1:10" x14ac:dyDescent="0.2">
      <c r="A3" s="19"/>
      <c r="B3" s="20" t="s">
        <v>88</v>
      </c>
      <c r="C3" s="19"/>
      <c r="D3" s="19"/>
      <c r="E3" s="19"/>
      <c r="F3" s="18"/>
      <c r="G3" s="19"/>
      <c r="H3" s="19"/>
      <c r="I3" s="19"/>
      <c r="J3" s="17"/>
    </row>
    <row r="4" spans="1:10" x14ac:dyDescent="0.2">
      <c r="A4" s="19"/>
      <c r="B4" s="20" t="s">
        <v>89</v>
      </c>
      <c r="C4" s="19"/>
      <c r="D4" s="19"/>
      <c r="E4" s="19"/>
      <c r="F4" s="18"/>
      <c r="G4" s="19"/>
      <c r="H4" s="19"/>
      <c r="I4" s="19"/>
      <c r="J4" s="17"/>
    </row>
    <row r="5" spans="1:10" x14ac:dyDescent="0.2">
      <c r="A5" s="19"/>
      <c r="B5" s="20" t="s">
        <v>103</v>
      </c>
      <c r="C5" s="19"/>
      <c r="D5" s="19"/>
      <c r="E5" s="19"/>
      <c r="F5" s="18"/>
      <c r="G5" s="19"/>
      <c r="H5" s="19"/>
      <c r="I5" s="19"/>
      <c r="J5" s="17"/>
    </row>
    <row r="6" spans="1:10" x14ac:dyDescent="0.2">
      <c r="A6" s="19"/>
      <c r="B6" s="19"/>
      <c r="C6" s="19"/>
      <c r="D6" s="19"/>
      <c r="E6" s="19"/>
      <c r="F6" s="18"/>
      <c r="G6" s="19"/>
      <c r="H6" s="19"/>
      <c r="I6" s="19"/>
      <c r="J6" s="17"/>
    </row>
    <row r="7" spans="1:10" x14ac:dyDescent="0.2">
      <c r="A7" s="18"/>
      <c r="B7" s="21" t="s">
        <v>77</v>
      </c>
      <c r="C7" s="21"/>
      <c r="D7" s="21"/>
      <c r="E7" s="21"/>
      <c r="F7" s="21"/>
      <c r="G7" s="21"/>
      <c r="H7" s="21"/>
      <c r="I7" s="19"/>
      <c r="J7" s="17"/>
    </row>
    <row r="8" spans="1:10" x14ac:dyDescent="0.2">
      <c r="A8" s="19"/>
      <c r="B8" s="22" t="s">
        <v>81</v>
      </c>
      <c r="C8" s="19"/>
      <c r="D8" s="19"/>
      <c r="E8" s="19"/>
      <c r="F8" s="19"/>
      <c r="G8" s="19"/>
      <c r="H8" s="19"/>
      <c r="I8" s="19"/>
      <c r="J8" s="17"/>
    </row>
    <row r="9" spans="1:10" x14ac:dyDescent="0.2">
      <c r="A9" s="19"/>
      <c r="B9" s="22" t="s">
        <v>82</v>
      </c>
      <c r="C9" s="19"/>
      <c r="D9" s="19"/>
      <c r="E9" s="19"/>
      <c r="F9" s="19"/>
      <c r="G9" s="19"/>
      <c r="H9" s="19"/>
      <c r="I9" s="19"/>
      <c r="J9" s="17"/>
    </row>
    <row r="10" spans="1:10" x14ac:dyDescent="0.2">
      <c r="A10" s="19"/>
      <c r="B10" s="22" t="s">
        <v>83</v>
      </c>
      <c r="C10" s="19"/>
      <c r="D10" s="19"/>
      <c r="E10" s="19"/>
      <c r="F10" s="19"/>
      <c r="G10" s="19"/>
      <c r="H10" s="19"/>
      <c r="I10" s="19"/>
      <c r="J10" s="17"/>
    </row>
    <row r="11" spans="1:10" x14ac:dyDescent="0.2">
      <c r="A11" s="19"/>
      <c r="B11" s="22" t="s">
        <v>93</v>
      </c>
      <c r="C11" s="19"/>
      <c r="D11" s="19"/>
      <c r="E11" s="19"/>
      <c r="F11" s="19"/>
      <c r="G11" s="19"/>
      <c r="H11" s="19"/>
      <c r="I11" s="19"/>
      <c r="J11" s="17"/>
    </row>
    <row r="12" spans="1:10" x14ac:dyDescent="0.2">
      <c r="A12" s="19"/>
      <c r="B12" s="22" t="s">
        <v>84</v>
      </c>
      <c r="C12" s="19"/>
      <c r="D12" s="19"/>
      <c r="E12" s="19"/>
      <c r="F12" s="19"/>
      <c r="G12" s="19"/>
      <c r="H12" s="19"/>
      <c r="I12" s="19"/>
      <c r="J12" s="17"/>
    </row>
    <row r="13" spans="1:10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7"/>
    </row>
    <row r="14" spans="1:10" x14ac:dyDescent="0.2">
      <c r="A14" s="19"/>
      <c r="B14" s="21" t="s">
        <v>78</v>
      </c>
      <c r="C14" s="23"/>
      <c r="D14" s="23"/>
      <c r="E14" s="23"/>
      <c r="F14" s="23"/>
      <c r="G14" s="23"/>
      <c r="H14" s="23"/>
      <c r="I14" s="19"/>
      <c r="J14" s="17"/>
    </row>
    <row r="15" spans="1:10" x14ac:dyDescent="0.2">
      <c r="A15" s="19"/>
      <c r="B15" s="22" t="s">
        <v>92</v>
      </c>
      <c r="C15" s="19"/>
      <c r="D15" s="19"/>
      <c r="E15" s="19"/>
      <c r="F15" s="19"/>
      <c r="G15" s="19"/>
      <c r="H15" s="19"/>
      <c r="I15" s="19"/>
      <c r="J15" s="17"/>
    </row>
    <row r="16" spans="1:10" x14ac:dyDescent="0.2">
      <c r="A16" s="19"/>
      <c r="B16" s="22" t="s">
        <v>100</v>
      </c>
      <c r="C16" s="19"/>
      <c r="D16" s="19"/>
      <c r="E16" s="19"/>
      <c r="F16" s="19"/>
      <c r="G16" s="19"/>
      <c r="H16" s="19"/>
      <c r="I16" s="19"/>
      <c r="J16" s="17"/>
    </row>
    <row r="17" spans="1:10" x14ac:dyDescent="0.2">
      <c r="A17" s="19"/>
      <c r="B17" s="22" t="s">
        <v>86</v>
      </c>
      <c r="C17" s="19"/>
      <c r="D17" s="19"/>
      <c r="E17" s="19"/>
      <c r="F17" s="19"/>
      <c r="G17" s="19"/>
      <c r="H17" s="19"/>
      <c r="I17" s="19"/>
      <c r="J17" s="17"/>
    </row>
    <row r="18" spans="1:10" x14ac:dyDescent="0.2">
      <c r="A18" s="19"/>
      <c r="B18" s="22" t="s">
        <v>90</v>
      </c>
      <c r="C18" s="19"/>
      <c r="D18" s="19"/>
      <c r="E18" s="19"/>
      <c r="F18" s="19"/>
      <c r="G18" s="19"/>
      <c r="H18" s="19"/>
      <c r="I18" s="19"/>
      <c r="J18" s="17"/>
    </row>
    <row r="19" spans="1:10" x14ac:dyDescent="0.2">
      <c r="A19" s="19"/>
      <c r="B19" s="20"/>
      <c r="C19" s="19"/>
      <c r="D19" s="19"/>
      <c r="E19" s="19"/>
      <c r="F19" s="19"/>
      <c r="G19" s="19"/>
      <c r="H19" s="19"/>
      <c r="I19" s="19"/>
      <c r="J19" s="17"/>
    </row>
    <row r="20" spans="1:10" x14ac:dyDescent="0.2">
      <c r="A20" s="19"/>
      <c r="B20" s="21" t="s">
        <v>79</v>
      </c>
      <c r="C20" s="23"/>
      <c r="D20" s="23"/>
      <c r="E20" s="23"/>
      <c r="F20" s="23"/>
      <c r="G20" s="23"/>
      <c r="H20" s="23"/>
      <c r="I20" s="19"/>
      <c r="J20" s="17"/>
    </row>
    <row r="21" spans="1:10" x14ac:dyDescent="0.2">
      <c r="A21" s="19"/>
      <c r="B21" s="22" t="s">
        <v>91</v>
      </c>
      <c r="C21" s="19"/>
      <c r="D21" s="19"/>
      <c r="E21" s="19"/>
      <c r="F21" s="19"/>
      <c r="G21" s="19"/>
      <c r="H21" s="19"/>
      <c r="I21" s="19"/>
      <c r="J21" s="17"/>
    </row>
    <row r="22" spans="1:10" x14ac:dyDescent="0.2">
      <c r="A22" s="19"/>
      <c r="B22" s="22" t="s">
        <v>85</v>
      </c>
      <c r="C22" s="19"/>
      <c r="D22" s="19"/>
      <c r="E22" s="19"/>
      <c r="F22" s="19"/>
      <c r="G22" s="19"/>
      <c r="H22" s="19"/>
      <c r="I22" s="19"/>
      <c r="J22" s="17"/>
    </row>
    <row r="23" spans="1:10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7"/>
    </row>
    <row r="24" spans="1:10" x14ac:dyDescent="0.2">
      <c r="A24" s="19"/>
      <c r="B24" s="21" t="s">
        <v>87</v>
      </c>
      <c r="C24" s="23"/>
      <c r="D24" s="23"/>
      <c r="E24" s="23"/>
      <c r="F24" s="23"/>
      <c r="G24" s="23"/>
      <c r="H24" s="23"/>
      <c r="I24" s="19"/>
      <c r="J24" s="17"/>
    </row>
    <row r="25" spans="1:10" x14ac:dyDescent="0.2">
      <c r="A25" s="19"/>
      <c r="B25" s="22" t="s">
        <v>104</v>
      </c>
      <c r="C25" s="19"/>
      <c r="D25" s="19"/>
      <c r="E25" s="19"/>
      <c r="F25" s="19"/>
      <c r="G25" s="19"/>
      <c r="H25" s="19"/>
      <c r="I25" s="19"/>
      <c r="J25" s="17"/>
    </row>
    <row r="26" spans="1:10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34"/>
  <sheetViews>
    <sheetView zoomScale="80" workbookViewId="0"/>
  </sheetViews>
  <sheetFormatPr defaultRowHeight="12.75" x14ac:dyDescent="0.2"/>
  <cols>
    <col min="2" max="2" width="11.5703125" customWidth="1"/>
    <col min="3" max="3" width="10.140625" customWidth="1"/>
    <col min="5" max="5" width="10.85546875" customWidth="1"/>
    <col min="7" max="7" width="9.42578125" bestFit="1" customWidth="1"/>
    <col min="9" max="9" width="11.85546875" customWidth="1"/>
    <col min="11" max="11" width="12" customWidth="1"/>
  </cols>
  <sheetData>
    <row r="1" spans="1:22" ht="26.25" x14ac:dyDescent="0.4">
      <c r="A1" s="28" t="s">
        <v>9</v>
      </c>
      <c r="B1" s="29"/>
      <c r="C1" s="29"/>
      <c r="D1" s="29"/>
      <c r="E1" s="29"/>
      <c r="F1" s="29"/>
      <c r="G1" s="29"/>
      <c r="H1" s="29"/>
      <c r="I1" s="29"/>
      <c r="J1" s="30" t="s">
        <v>8</v>
      </c>
      <c r="K1" s="29"/>
      <c r="L1" s="29"/>
      <c r="M1" s="29"/>
      <c r="N1" s="29"/>
      <c r="O1" s="29"/>
      <c r="P1" s="29"/>
      <c r="Q1" s="29"/>
      <c r="R1" s="29"/>
      <c r="S1" s="29"/>
      <c r="T1" s="25"/>
      <c r="U1" s="25"/>
      <c r="V1" s="25"/>
    </row>
    <row r="2" spans="1:22" ht="26.25" x14ac:dyDescent="0.4">
      <c r="A2" s="28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5"/>
      <c r="U2" s="25"/>
      <c r="V2" s="25"/>
    </row>
    <row r="3" spans="1:22" ht="15" x14ac:dyDescent="0.25">
      <c r="A3" s="31" t="s">
        <v>102</v>
      </c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2" x14ac:dyDescent="0.2">
      <c r="A5" s="32" t="s">
        <v>101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22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22" x14ac:dyDescent="0.2">
      <c r="A7" s="32" t="s">
        <v>61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2" x14ac:dyDescent="0.2">
      <c r="A8" s="33" t="s">
        <v>74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2" x14ac:dyDescent="0.2">
      <c r="A9" s="32" t="s">
        <v>58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2" x14ac:dyDescent="0.2">
      <c r="A10" s="32" t="s">
        <v>60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22" x14ac:dyDescent="0.2">
      <c r="A11" s="32" t="s">
        <v>72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2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22" x14ac:dyDescent="0.2">
      <c r="A13" s="32" t="s">
        <v>62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22" x14ac:dyDescent="0.2">
      <c r="A14" s="32" t="s">
        <v>73</v>
      </c>
      <c r="B14" s="34"/>
      <c r="C14" s="32"/>
      <c r="D14" s="32"/>
      <c r="E14" s="32"/>
      <c r="F14" s="32"/>
      <c r="G14" s="32"/>
      <c r="H14" s="32"/>
      <c r="I14" s="32"/>
      <c r="J14" s="32"/>
      <c r="K14" s="32"/>
      <c r="L14" s="35" t="s">
        <v>59</v>
      </c>
      <c r="M14" s="32"/>
      <c r="N14" s="32"/>
      <c r="O14" s="32"/>
      <c r="P14" s="32"/>
      <c r="Q14" s="32"/>
      <c r="R14" s="32"/>
      <c r="S14" s="32"/>
    </row>
    <row r="15" spans="1:22" x14ac:dyDescent="0.2">
      <c r="A15" s="34"/>
      <c r="B15" s="34"/>
      <c r="C15" s="32"/>
      <c r="D15" s="32"/>
      <c r="E15" s="32"/>
      <c r="F15" s="32"/>
      <c r="G15" s="32"/>
      <c r="H15" s="32"/>
      <c r="I15" s="36" t="s">
        <v>23</v>
      </c>
      <c r="J15" s="37">
        <v>0.05</v>
      </c>
      <c r="K15" s="38" t="s">
        <v>27</v>
      </c>
      <c r="L15" s="38"/>
      <c r="M15" s="38"/>
      <c r="N15" s="38"/>
      <c r="O15" s="39"/>
      <c r="P15" s="32"/>
      <c r="Q15" s="32"/>
      <c r="R15" s="32"/>
      <c r="S15" s="32"/>
    </row>
    <row r="16" spans="1:22" x14ac:dyDescent="0.2">
      <c r="A16" s="40" t="s">
        <v>63</v>
      </c>
      <c r="B16" s="32"/>
      <c r="C16" s="32"/>
      <c r="D16" s="32"/>
      <c r="E16" s="32"/>
      <c r="F16" s="32"/>
      <c r="G16" s="32"/>
      <c r="H16" s="32"/>
      <c r="I16" s="41" t="s">
        <v>24</v>
      </c>
      <c r="J16" s="42" t="s">
        <v>25</v>
      </c>
      <c r="K16" s="43" t="s">
        <v>26</v>
      </c>
      <c r="L16" s="43"/>
      <c r="M16" s="43"/>
      <c r="N16" s="43"/>
      <c r="O16" s="44"/>
      <c r="P16" s="32"/>
      <c r="Q16" s="32"/>
      <c r="R16" s="32"/>
      <c r="S16" s="32"/>
    </row>
    <row r="17" spans="1:19" x14ac:dyDescent="0.2">
      <c r="A17" s="45" t="s">
        <v>5</v>
      </c>
      <c r="B17" s="46">
        <v>0.38135337966425248</v>
      </c>
      <c r="C17" s="32"/>
      <c r="D17" s="47" t="s">
        <v>2</v>
      </c>
      <c r="E17" s="48">
        <f>B17*B18/4</f>
        <v>267.79696431582846</v>
      </c>
      <c r="F17" s="32"/>
      <c r="G17" s="32"/>
      <c r="H17" s="32"/>
      <c r="I17" s="41" t="s">
        <v>31</v>
      </c>
      <c r="J17" s="42">
        <v>0.1</v>
      </c>
      <c r="K17" s="43" t="s">
        <v>34</v>
      </c>
      <c r="L17" s="43"/>
      <c r="M17" s="43"/>
      <c r="N17" s="43"/>
      <c r="O17" s="44"/>
      <c r="P17" s="32"/>
      <c r="Q17" s="32"/>
      <c r="R17" s="32"/>
      <c r="S17" s="32"/>
    </row>
    <row r="18" spans="1:19" x14ac:dyDescent="0.2">
      <c r="A18" s="49" t="s">
        <v>6</v>
      </c>
      <c r="B18" s="50">
        <v>2808.9114044469698</v>
      </c>
      <c r="C18" s="32"/>
      <c r="D18" s="51" t="s">
        <v>3</v>
      </c>
      <c r="E18" s="52">
        <f>(B17/2)/B19</f>
        <v>510.94052207208273</v>
      </c>
      <c r="F18" s="32"/>
      <c r="G18" s="32"/>
      <c r="H18" s="32"/>
      <c r="I18" s="41" t="s">
        <v>32</v>
      </c>
      <c r="J18" s="42" t="s">
        <v>25</v>
      </c>
      <c r="K18" s="43" t="s">
        <v>33</v>
      </c>
      <c r="L18" s="43"/>
      <c r="M18" s="43"/>
      <c r="N18" s="43"/>
      <c r="O18" s="44"/>
      <c r="P18" s="32"/>
      <c r="Q18" s="32"/>
      <c r="R18" s="32"/>
      <c r="S18" s="32"/>
    </row>
    <row r="19" spans="1:19" x14ac:dyDescent="0.2">
      <c r="A19" s="49" t="s">
        <v>7</v>
      </c>
      <c r="B19" s="53">
        <v>3.7318764434429778E-4</v>
      </c>
      <c r="C19" s="32"/>
      <c r="D19" s="32"/>
      <c r="E19" s="32"/>
      <c r="F19" s="32"/>
      <c r="G19" s="32"/>
      <c r="H19" s="32"/>
      <c r="I19" s="41" t="s">
        <v>35</v>
      </c>
      <c r="J19" s="42">
        <v>0.1</v>
      </c>
      <c r="K19" s="43" t="s">
        <v>37</v>
      </c>
      <c r="L19" s="43"/>
      <c r="M19" s="43"/>
      <c r="N19" s="43"/>
      <c r="O19" s="44"/>
      <c r="P19" s="32"/>
      <c r="Q19" s="32"/>
      <c r="R19" s="32"/>
      <c r="S19" s="32"/>
    </row>
    <row r="20" spans="1:19" x14ac:dyDescent="0.2">
      <c r="A20" s="54" t="s">
        <v>50</v>
      </c>
      <c r="B20" s="55">
        <v>50</v>
      </c>
      <c r="C20" s="32"/>
      <c r="D20" s="32"/>
      <c r="E20" s="32"/>
      <c r="F20" s="32"/>
      <c r="G20" s="32"/>
      <c r="H20" s="32"/>
      <c r="I20" s="41" t="s">
        <v>36</v>
      </c>
      <c r="J20" s="42" t="s">
        <v>25</v>
      </c>
      <c r="K20" s="43" t="s">
        <v>38</v>
      </c>
      <c r="L20" s="43"/>
      <c r="M20" s="43"/>
      <c r="N20" s="43"/>
      <c r="O20" s="44"/>
      <c r="P20" s="32"/>
      <c r="Q20" s="32"/>
      <c r="R20" s="32"/>
      <c r="S20" s="32"/>
    </row>
    <row r="21" spans="1:19" x14ac:dyDescent="0.2">
      <c r="A21" s="54" t="s">
        <v>51</v>
      </c>
      <c r="B21" s="55">
        <v>1</v>
      </c>
      <c r="C21" s="32"/>
      <c r="D21" s="32"/>
      <c r="E21" s="32"/>
      <c r="F21" s="32"/>
      <c r="G21" s="32"/>
      <c r="H21" s="32"/>
      <c r="I21" s="41" t="s">
        <v>39</v>
      </c>
      <c r="J21" s="42">
        <v>0.2</v>
      </c>
      <c r="K21" s="43" t="s">
        <v>43</v>
      </c>
      <c r="L21" s="43"/>
      <c r="M21" s="43"/>
      <c r="N21" s="43"/>
      <c r="O21" s="44"/>
      <c r="P21" s="32"/>
      <c r="Q21" s="32"/>
      <c r="R21" s="32"/>
      <c r="S21" s="32"/>
    </row>
    <row r="22" spans="1:19" x14ac:dyDescent="0.2">
      <c r="A22" s="54" t="s">
        <v>52</v>
      </c>
      <c r="B22" s="55">
        <v>2</v>
      </c>
      <c r="C22" s="32"/>
      <c r="D22" s="32"/>
      <c r="E22" s="32"/>
      <c r="F22" s="32"/>
      <c r="G22" s="32"/>
      <c r="H22" s="32"/>
      <c r="I22" s="56" t="s">
        <v>40</v>
      </c>
      <c r="J22" s="57" t="s">
        <v>25</v>
      </c>
      <c r="K22" s="58" t="s">
        <v>42</v>
      </c>
      <c r="L22" s="58"/>
      <c r="M22" s="58"/>
      <c r="N22" s="58"/>
      <c r="O22" s="59"/>
      <c r="P22" s="32"/>
      <c r="Q22" s="32"/>
      <c r="R22" s="32"/>
      <c r="S22" s="32"/>
    </row>
    <row r="23" spans="1:19" x14ac:dyDescent="0.2">
      <c r="A23" s="60" t="s">
        <v>53</v>
      </c>
      <c r="B23" s="61">
        <v>0.05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62"/>
      <c r="Q24" s="62"/>
      <c r="R24" s="62"/>
      <c r="S24" s="62"/>
    </row>
    <row r="25" spans="1:19" x14ac:dyDescent="0.2">
      <c r="A25" s="63" t="s">
        <v>0</v>
      </c>
      <c r="B25" s="64" t="s">
        <v>11</v>
      </c>
      <c r="C25" s="65" t="s">
        <v>12</v>
      </c>
      <c r="D25" s="65" t="s">
        <v>28</v>
      </c>
      <c r="E25" s="65" t="s">
        <v>19</v>
      </c>
      <c r="F25" s="66" t="s">
        <v>13</v>
      </c>
      <c r="G25" s="67" t="s">
        <v>13</v>
      </c>
      <c r="H25" s="68"/>
      <c r="I25" s="68"/>
      <c r="J25" s="68"/>
      <c r="K25" s="32"/>
      <c r="L25" s="32"/>
      <c r="M25" s="32"/>
      <c r="N25" s="32"/>
      <c r="O25" s="32"/>
      <c r="P25" s="69" t="s">
        <v>94</v>
      </c>
      <c r="Q25" s="62"/>
      <c r="R25" s="62"/>
      <c r="S25" s="62"/>
    </row>
    <row r="26" spans="1:19" x14ac:dyDescent="0.2">
      <c r="A26" s="70"/>
      <c r="B26" s="71" t="s">
        <v>14</v>
      </c>
      <c r="C26" s="72" t="s">
        <v>14</v>
      </c>
      <c r="D26" s="73"/>
      <c r="E26" s="73" t="s">
        <v>17</v>
      </c>
      <c r="F26" s="74" t="s">
        <v>22</v>
      </c>
      <c r="G26" s="75" t="s">
        <v>4</v>
      </c>
      <c r="H26" s="75" t="s">
        <v>44</v>
      </c>
      <c r="I26" s="75" t="s">
        <v>46</v>
      </c>
      <c r="J26" s="75" t="s">
        <v>48</v>
      </c>
      <c r="K26" s="32"/>
      <c r="L26" s="32"/>
      <c r="M26" s="32"/>
      <c r="N26" s="32"/>
      <c r="O26" s="32"/>
      <c r="P26" s="62" t="s">
        <v>95</v>
      </c>
      <c r="Q26" s="62"/>
      <c r="R26" s="62"/>
      <c r="S26" s="62"/>
    </row>
    <row r="27" spans="1:19" x14ac:dyDescent="0.2">
      <c r="A27" s="76" t="s">
        <v>1</v>
      </c>
      <c r="B27" s="77" t="s">
        <v>15</v>
      </c>
      <c r="C27" s="78" t="s">
        <v>16</v>
      </c>
      <c r="D27" s="79" t="s">
        <v>18</v>
      </c>
      <c r="E27" s="79" t="s">
        <v>20</v>
      </c>
      <c r="F27" s="80" t="s">
        <v>21</v>
      </c>
      <c r="G27" s="81" t="s">
        <v>41</v>
      </c>
      <c r="H27" s="81" t="s">
        <v>45</v>
      </c>
      <c r="I27" s="81" t="s">
        <v>47</v>
      </c>
      <c r="J27" s="81" t="s">
        <v>49</v>
      </c>
      <c r="K27" s="32"/>
      <c r="L27" s="32"/>
      <c r="M27" s="32"/>
      <c r="N27" s="32"/>
      <c r="O27" s="32"/>
      <c r="P27" s="69" t="s">
        <v>96</v>
      </c>
      <c r="Q27" s="62"/>
      <c r="R27" s="62"/>
      <c r="S27" s="62"/>
    </row>
    <row r="28" spans="1:19" x14ac:dyDescent="0.2">
      <c r="A28" s="82">
        <v>2023</v>
      </c>
      <c r="B28" s="83">
        <v>223</v>
      </c>
      <c r="C28" s="83">
        <v>223</v>
      </c>
      <c r="D28" s="84">
        <v>1765.2599244302737</v>
      </c>
      <c r="E28" s="84">
        <v>1765.2599244302737</v>
      </c>
      <c r="F28" s="85">
        <v>3.5688795246588309E-4</v>
      </c>
      <c r="G28" s="84">
        <f>C28/(F28*D28)</f>
        <v>353.96825396825403</v>
      </c>
      <c r="H28" s="84">
        <f t="shared" ref="H28:H48" si="0">$B$20+G28*$B$21</f>
        <v>403.96825396825403</v>
      </c>
      <c r="I28" s="86">
        <f t="shared" ref="I28:I48" si="1">C28*$B$22</f>
        <v>446</v>
      </c>
      <c r="J28" s="87">
        <f>I28-H28</f>
        <v>42.031746031745968</v>
      </c>
      <c r="K28" s="32"/>
      <c r="L28" s="32"/>
      <c r="M28" s="32"/>
      <c r="N28" s="32"/>
      <c r="O28" s="32"/>
      <c r="P28" s="69" t="s">
        <v>97</v>
      </c>
      <c r="Q28" s="62"/>
      <c r="R28" s="62"/>
      <c r="S28" s="62"/>
    </row>
    <row r="29" spans="1:19" ht="15" x14ac:dyDescent="0.25">
      <c r="A29" s="88">
        <v>2024</v>
      </c>
      <c r="B29" s="27">
        <v>0</v>
      </c>
      <c r="C29" s="89">
        <f t="shared" ref="C29:C48" si="2">IF(B29&lt;D29,B29*EXP($J$15*C310),D29)</f>
        <v>0</v>
      </c>
      <c r="D29" s="89">
        <f t="shared" ref="D29:D48" si="3">MAX(0.001,(D28+D28*$B$17*(1-D28/$B$18)-C28)*EXP($J$17*D310))</f>
        <v>1577.3996301499633</v>
      </c>
      <c r="E29" s="89">
        <f t="shared" ref="E29:E48" si="4">D29*EXP($J$19*E310)</f>
        <v>1616.4031747141241</v>
      </c>
      <c r="F29" s="90">
        <f t="shared" ref="F29:F48" si="5">$B$19*EXP($J$21*F310)</f>
        <v>5.1439856620526356E-4</v>
      </c>
      <c r="G29" s="91">
        <f t="shared" ref="G29:G48" si="6">C29/(F29*D29)</f>
        <v>0</v>
      </c>
      <c r="H29" s="91">
        <f t="shared" si="0"/>
        <v>50</v>
      </c>
      <c r="I29" s="50">
        <f t="shared" si="1"/>
        <v>0</v>
      </c>
      <c r="J29" s="92">
        <f t="shared" ref="J29:J48" si="7">I29-H29</f>
        <v>-50</v>
      </c>
      <c r="K29" s="32"/>
      <c r="L29" s="32"/>
      <c r="M29" s="32"/>
      <c r="N29" s="32"/>
      <c r="O29" s="32"/>
      <c r="P29" s="69" t="s">
        <v>98</v>
      </c>
      <c r="Q29" s="62"/>
      <c r="R29" s="62"/>
      <c r="S29" s="62"/>
    </row>
    <row r="30" spans="1:19" ht="15" x14ac:dyDescent="0.25">
      <c r="A30" s="88">
        <v>2025</v>
      </c>
      <c r="B30" s="27">
        <v>0</v>
      </c>
      <c r="C30" s="89">
        <f t="shared" si="2"/>
        <v>0</v>
      </c>
      <c r="D30" s="89">
        <f t="shared" si="3"/>
        <v>2075.532486186049</v>
      </c>
      <c r="E30" s="89">
        <f t="shared" si="4"/>
        <v>2468.3034467573266</v>
      </c>
      <c r="F30" s="90">
        <f t="shared" si="5"/>
        <v>4.3782790403722958E-4</v>
      </c>
      <c r="G30" s="91">
        <f t="shared" si="6"/>
        <v>0</v>
      </c>
      <c r="H30" s="91">
        <f t="shared" si="0"/>
        <v>50</v>
      </c>
      <c r="I30" s="50">
        <f t="shared" si="1"/>
        <v>0</v>
      </c>
      <c r="J30" s="92">
        <f t="shared" si="7"/>
        <v>-50</v>
      </c>
      <c r="K30" s="32"/>
      <c r="L30" s="32"/>
      <c r="M30" s="32"/>
      <c r="N30" s="32"/>
      <c r="O30" s="32"/>
      <c r="P30" s="69" t="s">
        <v>99</v>
      </c>
      <c r="Q30" s="62"/>
      <c r="R30" s="62"/>
      <c r="S30" s="62"/>
    </row>
    <row r="31" spans="1:19" ht="15" x14ac:dyDescent="0.25">
      <c r="A31" s="88">
        <v>2026</v>
      </c>
      <c r="B31" s="27">
        <v>0</v>
      </c>
      <c r="C31" s="89">
        <f t="shared" si="2"/>
        <v>0</v>
      </c>
      <c r="D31" s="89">
        <f t="shared" si="3"/>
        <v>2229.3646076354516</v>
      </c>
      <c r="E31" s="89">
        <f t="shared" si="4"/>
        <v>2487.352441172045</v>
      </c>
      <c r="F31" s="90">
        <f t="shared" si="5"/>
        <v>3.0079166573209707E-4</v>
      </c>
      <c r="G31" s="91">
        <f t="shared" si="6"/>
        <v>0</v>
      </c>
      <c r="H31" s="91">
        <f t="shared" si="0"/>
        <v>50</v>
      </c>
      <c r="I31" s="50">
        <f t="shared" si="1"/>
        <v>0</v>
      </c>
      <c r="J31" s="92">
        <f t="shared" si="7"/>
        <v>-50</v>
      </c>
      <c r="K31" s="32"/>
      <c r="L31" s="32"/>
      <c r="M31" s="32"/>
      <c r="N31" s="32"/>
      <c r="O31" s="32"/>
      <c r="P31" s="62"/>
      <c r="Q31" s="62"/>
      <c r="R31" s="62"/>
      <c r="S31" s="62"/>
    </row>
    <row r="32" spans="1:19" ht="15" x14ac:dyDescent="0.25">
      <c r="A32" s="88">
        <v>2027</v>
      </c>
      <c r="B32" s="27">
        <v>0</v>
      </c>
      <c r="C32" s="89">
        <f t="shared" si="2"/>
        <v>0</v>
      </c>
      <c r="D32" s="89">
        <f t="shared" si="3"/>
        <v>2244.3962963161634</v>
      </c>
      <c r="E32" s="89">
        <f t="shared" si="4"/>
        <v>1895.3307128449146</v>
      </c>
      <c r="F32" s="90">
        <f t="shared" si="5"/>
        <v>4.2240258813044712E-4</v>
      </c>
      <c r="G32" s="91">
        <f t="shared" si="6"/>
        <v>0</v>
      </c>
      <c r="H32" s="91">
        <f t="shared" si="0"/>
        <v>50</v>
      </c>
      <c r="I32" s="50">
        <f t="shared" si="1"/>
        <v>0</v>
      </c>
      <c r="J32" s="92">
        <f t="shared" si="7"/>
        <v>-50</v>
      </c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5" x14ac:dyDescent="0.25">
      <c r="A33" s="88">
        <v>2028</v>
      </c>
      <c r="B33" s="27">
        <v>0</v>
      </c>
      <c r="C33" s="89">
        <f t="shared" si="2"/>
        <v>0</v>
      </c>
      <c r="D33" s="89">
        <f t="shared" si="3"/>
        <v>2191.3554605734412</v>
      </c>
      <c r="E33" s="89">
        <f t="shared" si="4"/>
        <v>2028.2423463084317</v>
      </c>
      <c r="F33" s="90">
        <f t="shared" si="5"/>
        <v>4.0262963522987234E-4</v>
      </c>
      <c r="G33" s="91">
        <f t="shared" si="6"/>
        <v>0</v>
      </c>
      <c r="H33" s="91">
        <f t="shared" si="0"/>
        <v>50</v>
      </c>
      <c r="I33" s="50">
        <f t="shared" si="1"/>
        <v>0</v>
      </c>
      <c r="J33" s="92">
        <f t="shared" si="7"/>
        <v>-50</v>
      </c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15" x14ac:dyDescent="0.25">
      <c r="A34" s="88">
        <v>2029</v>
      </c>
      <c r="B34" s="27">
        <v>0</v>
      </c>
      <c r="C34" s="89">
        <f t="shared" si="2"/>
        <v>0</v>
      </c>
      <c r="D34" s="89">
        <f t="shared" si="3"/>
        <v>2243.9566901870407</v>
      </c>
      <c r="E34" s="89">
        <f t="shared" si="4"/>
        <v>2155.097422795121</v>
      </c>
      <c r="F34" s="90">
        <f t="shared" si="5"/>
        <v>3.5619032548997421E-4</v>
      </c>
      <c r="G34" s="91">
        <f t="shared" si="6"/>
        <v>0</v>
      </c>
      <c r="H34" s="91">
        <f t="shared" si="0"/>
        <v>50</v>
      </c>
      <c r="I34" s="50">
        <f t="shared" si="1"/>
        <v>0</v>
      </c>
      <c r="J34" s="92">
        <f t="shared" si="7"/>
        <v>-50</v>
      </c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15" x14ac:dyDescent="0.25">
      <c r="A35" s="88">
        <v>2030</v>
      </c>
      <c r="B35" s="27">
        <v>0</v>
      </c>
      <c r="C35" s="89">
        <f t="shared" si="2"/>
        <v>0</v>
      </c>
      <c r="D35" s="89">
        <f t="shared" si="3"/>
        <v>2329.3598432421209</v>
      </c>
      <c r="E35" s="89">
        <f t="shared" si="4"/>
        <v>2254.4238049291162</v>
      </c>
      <c r="F35" s="90">
        <f t="shared" si="5"/>
        <v>3.4882321594050517E-4</v>
      </c>
      <c r="G35" s="91">
        <f t="shared" si="6"/>
        <v>0</v>
      </c>
      <c r="H35" s="91">
        <f t="shared" si="0"/>
        <v>50</v>
      </c>
      <c r="I35" s="50">
        <f t="shared" si="1"/>
        <v>0</v>
      </c>
      <c r="J35" s="92">
        <f t="shared" si="7"/>
        <v>-50</v>
      </c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15" x14ac:dyDescent="0.25">
      <c r="A36" s="88">
        <v>2031</v>
      </c>
      <c r="B36" s="27">
        <v>0</v>
      </c>
      <c r="C36" s="89">
        <f t="shared" si="2"/>
        <v>0</v>
      </c>
      <c r="D36" s="89">
        <f t="shared" si="3"/>
        <v>2837.5258897139115</v>
      </c>
      <c r="E36" s="89">
        <f t="shared" si="4"/>
        <v>2813.4291049066928</v>
      </c>
      <c r="F36" s="90">
        <f t="shared" si="5"/>
        <v>5.7484813700175151E-4</v>
      </c>
      <c r="G36" s="91">
        <f t="shared" si="6"/>
        <v>0</v>
      </c>
      <c r="H36" s="91">
        <f t="shared" si="0"/>
        <v>50</v>
      </c>
      <c r="I36" s="50">
        <f t="shared" si="1"/>
        <v>0</v>
      </c>
      <c r="J36" s="92">
        <f t="shared" si="7"/>
        <v>-50</v>
      </c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15" x14ac:dyDescent="0.25">
      <c r="A37" s="88">
        <v>2032</v>
      </c>
      <c r="B37" s="27">
        <v>0</v>
      </c>
      <c r="C37" s="89">
        <f t="shared" si="2"/>
        <v>0</v>
      </c>
      <c r="D37" s="89">
        <f t="shared" si="3"/>
        <v>2685.1036765539093</v>
      </c>
      <c r="E37" s="89">
        <f t="shared" si="4"/>
        <v>3270.492345839531</v>
      </c>
      <c r="F37" s="90">
        <f t="shared" si="5"/>
        <v>3.7226659990065411E-4</v>
      </c>
      <c r="G37" s="91">
        <f t="shared" si="6"/>
        <v>0</v>
      </c>
      <c r="H37" s="91">
        <f t="shared" si="0"/>
        <v>50</v>
      </c>
      <c r="I37" s="50">
        <f t="shared" si="1"/>
        <v>0</v>
      </c>
      <c r="J37" s="92">
        <f t="shared" si="7"/>
        <v>-50</v>
      </c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15" x14ac:dyDescent="0.25">
      <c r="A38" s="88">
        <v>2033</v>
      </c>
      <c r="B38" s="27">
        <v>0</v>
      </c>
      <c r="C38" s="89">
        <f t="shared" si="2"/>
        <v>0</v>
      </c>
      <c r="D38" s="89">
        <f t="shared" si="3"/>
        <v>3462.372098953319</v>
      </c>
      <c r="E38" s="89">
        <f t="shared" si="4"/>
        <v>3242.8846727463574</v>
      </c>
      <c r="F38" s="90">
        <f t="shared" si="5"/>
        <v>4.5101719294791536E-4</v>
      </c>
      <c r="G38" s="91">
        <f t="shared" si="6"/>
        <v>0</v>
      </c>
      <c r="H38" s="91">
        <f t="shared" si="0"/>
        <v>50</v>
      </c>
      <c r="I38" s="50">
        <f t="shared" si="1"/>
        <v>0</v>
      </c>
      <c r="J38" s="92">
        <f t="shared" si="7"/>
        <v>-50</v>
      </c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15" x14ac:dyDescent="0.25">
      <c r="A39" s="88">
        <v>2034</v>
      </c>
      <c r="B39" s="27">
        <v>0</v>
      </c>
      <c r="C39" s="89">
        <f t="shared" si="2"/>
        <v>0</v>
      </c>
      <c r="D39" s="89">
        <f t="shared" si="3"/>
        <v>2685.3522000077737</v>
      </c>
      <c r="E39" s="89">
        <f t="shared" si="4"/>
        <v>2834.0498457224985</v>
      </c>
      <c r="F39" s="90">
        <f t="shared" si="5"/>
        <v>4.7942025655843562E-4</v>
      </c>
      <c r="G39" s="91">
        <f t="shared" si="6"/>
        <v>0</v>
      </c>
      <c r="H39" s="91">
        <f t="shared" si="0"/>
        <v>50</v>
      </c>
      <c r="I39" s="50">
        <f t="shared" si="1"/>
        <v>0</v>
      </c>
      <c r="J39" s="92">
        <f t="shared" si="7"/>
        <v>-50</v>
      </c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15" x14ac:dyDescent="0.25">
      <c r="A40" s="88">
        <v>2035</v>
      </c>
      <c r="B40" s="27">
        <v>0</v>
      </c>
      <c r="C40" s="89">
        <f t="shared" si="2"/>
        <v>0</v>
      </c>
      <c r="D40" s="89">
        <f t="shared" si="3"/>
        <v>3307.9854736024799</v>
      </c>
      <c r="E40" s="89">
        <f t="shared" si="4"/>
        <v>3280.1451647708996</v>
      </c>
      <c r="F40" s="90">
        <f t="shared" si="5"/>
        <v>2.455612608788844E-4</v>
      </c>
      <c r="G40" s="91">
        <f t="shared" si="6"/>
        <v>0</v>
      </c>
      <c r="H40" s="91">
        <f t="shared" si="0"/>
        <v>50</v>
      </c>
      <c r="I40" s="50">
        <f t="shared" si="1"/>
        <v>0</v>
      </c>
      <c r="J40" s="92">
        <f t="shared" si="7"/>
        <v>-50</v>
      </c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15" x14ac:dyDescent="0.25">
      <c r="A41" s="88">
        <v>2036</v>
      </c>
      <c r="B41" s="27">
        <v>0</v>
      </c>
      <c r="C41" s="89">
        <f t="shared" si="2"/>
        <v>0</v>
      </c>
      <c r="D41" s="89">
        <f t="shared" si="3"/>
        <v>3299.2375265752489</v>
      </c>
      <c r="E41" s="89">
        <f t="shared" si="4"/>
        <v>3175.7982080605416</v>
      </c>
      <c r="F41" s="90">
        <f t="shared" si="5"/>
        <v>3.9576968760033742E-4</v>
      </c>
      <c r="G41" s="91">
        <f t="shared" si="6"/>
        <v>0</v>
      </c>
      <c r="H41" s="91">
        <f t="shared" si="0"/>
        <v>50</v>
      </c>
      <c r="I41" s="50">
        <f t="shared" si="1"/>
        <v>0</v>
      </c>
      <c r="J41" s="92">
        <f t="shared" si="7"/>
        <v>-50</v>
      </c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15" x14ac:dyDescent="0.25">
      <c r="A42" s="88">
        <v>2037</v>
      </c>
      <c r="B42" s="27">
        <v>0</v>
      </c>
      <c r="C42" s="89">
        <f t="shared" si="2"/>
        <v>0</v>
      </c>
      <c r="D42" s="89">
        <f t="shared" si="3"/>
        <v>2665.4797806658448</v>
      </c>
      <c r="E42" s="89">
        <f t="shared" si="4"/>
        <v>2448.9523481715678</v>
      </c>
      <c r="F42" s="90">
        <f t="shared" si="5"/>
        <v>3.9460435731846887E-4</v>
      </c>
      <c r="G42" s="91">
        <f t="shared" si="6"/>
        <v>0</v>
      </c>
      <c r="H42" s="91">
        <f t="shared" si="0"/>
        <v>50</v>
      </c>
      <c r="I42" s="50">
        <f t="shared" si="1"/>
        <v>0</v>
      </c>
      <c r="J42" s="92">
        <f t="shared" si="7"/>
        <v>-50</v>
      </c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15" x14ac:dyDescent="0.25">
      <c r="A43" s="88">
        <v>2038</v>
      </c>
      <c r="B43" s="27">
        <v>0</v>
      </c>
      <c r="C43" s="89">
        <f t="shared" si="2"/>
        <v>0</v>
      </c>
      <c r="D43" s="89">
        <f t="shared" si="3"/>
        <v>2620.5448858462855</v>
      </c>
      <c r="E43" s="89">
        <f t="shared" si="4"/>
        <v>2612.0473747069304</v>
      </c>
      <c r="F43" s="90">
        <f t="shared" si="5"/>
        <v>4.1466571832942485E-4</v>
      </c>
      <c r="G43" s="91">
        <f t="shared" si="6"/>
        <v>0</v>
      </c>
      <c r="H43" s="91">
        <f t="shared" si="0"/>
        <v>50</v>
      </c>
      <c r="I43" s="50">
        <f t="shared" si="1"/>
        <v>0</v>
      </c>
      <c r="J43" s="92">
        <f t="shared" si="7"/>
        <v>-50</v>
      </c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15" x14ac:dyDescent="0.25">
      <c r="A44" s="88">
        <v>2039</v>
      </c>
      <c r="B44" s="27">
        <v>0</v>
      </c>
      <c r="C44" s="89">
        <f t="shared" si="2"/>
        <v>0</v>
      </c>
      <c r="D44" s="89">
        <f t="shared" si="3"/>
        <v>2602.2145009098349</v>
      </c>
      <c r="E44" s="89">
        <f t="shared" si="4"/>
        <v>3240.7765312631027</v>
      </c>
      <c r="F44" s="90">
        <f t="shared" si="5"/>
        <v>3.5592154578353071E-4</v>
      </c>
      <c r="G44" s="91">
        <f t="shared" si="6"/>
        <v>0</v>
      </c>
      <c r="H44" s="91">
        <f t="shared" si="0"/>
        <v>50</v>
      </c>
      <c r="I44" s="50">
        <f t="shared" si="1"/>
        <v>0</v>
      </c>
      <c r="J44" s="92">
        <f t="shared" si="7"/>
        <v>-50</v>
      </c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15" x14ac:dyDescent="0.25">
      <c r="A45" s="88">
        <v>2040</v>
      </c>
      <c r="B45" s="27">
        <v>0</v>
      </c>
      <c r="C45" s="89">
        <f t="shared" si="2"/>
        <v>0</v>
      </c>
      <c r="D45" s="89">
        <f t="shared" si="3"/>
        <v>2485.2938471821049</v>
      </c>
      <c r="E45" s="89">
        <f t="shared" si="4"/>
        <v>1920.590760513114</v>
      </c>
      <c r="F45" s="90">
        <f t="shared" si="5"/>
        <v>3.2655754863358035E-4</v>
      </c>
      <c r="G45" s="91">
        <f t="shared" si="6"/>
        <v>0</v>
      </c>
      <c r="H45" s="91">
        <f t="shared" si="0"/>
        <v>50</v>
      </c>
      <c r="I45" s="50">
        <f t="shared" si="1"/>
        <v>0</v>
      </c>
      <c r="J45" s="92">
        <f t="shared" si="7"/>
        <v>-50</v>
      </c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15" x14ac:dyDescent="0.25">
      <c r="A46" s="88">
        <v>2041</v>
      </c>
      <c r="B46" s="27">
        <v>0</v>
      </c>
      <c r="C46" s="89">
        <f t="shared" si="2"/>
        <v>0</v>
      </c>
      <c r="D46" s="89">
        <f t="shared" si="3"/>
        <v>2282.8229896484449</v>
      </c>
      <c r="E46" s="89">
        <f t="shared" si="4"/>
        <v>2138.3934779469223</v>
      </c>
      <c r="F46" s="90">
        <f t="shared" si="5"/>
        <v>3.995516450979636E-4</v>
      </c>
      <c r="G46" s="91">
        <f t="shared" si="6"/>
        <v>0</v>
      </c>
      <c r="H46" s="91">
        <f t="shared" si="0"/>
        <v>50</v>
      </c>
      <c r="I46" s="50">
        <f t="shared" si="1"/>
        <v>0</v>
      </c>
      <c r="J46" s="92">
        <f t="shared" si="7"/>
        <v>-50</v>
      </c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15" x14ac:dyDescent="0.25">
      <c r="A47" s="88">
        <v>2042</v>
      </c>
      <c r="B47" s="27">
        <v>0</v>
      </c>
      <c r="C47" s="89">
        <f t="shared" si="2"/>
        <v>0</v>
      </c>
      <c r="D47" s="89">
        <f t="shared" si="3"/>
        <v>2562.7303784752962</v>
      </c>
      <c r="E47" s="89">
        <f t="shared" si="4"/>
        <v>2796.9628165761928</v>
      </c>
      <c r="F47" s="90">
        <f t="shared" si="5"/>
        <v>4.4626666125672712E-4</v>
      </c>
      <c r="G47" s="91">
        <f t="shared" si="6"/>
        <v>0</v>
      </c>
      <c r="H47" s="91">
        <f t="shared" si="0"/>
        <v>50</v>
      </c>
      <c r="I47" s="50">
        <f t="shared" si="1"/>
        <v>0</v>
      </c>
      <c r="J47" s="92">
        <f t="shared" si="7"/>
        <v>-50</v>
      </c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15" x14ac:dyDescent="0.25">
      <c r="A48" s="93">
        <v>2043</v>
      </c>
      <c r="B48" s="27">
        <v>0</v>
      </c>
      <c r="C48" s="94">
        <f t="shared" si="2"/>
        <v>0</v>
      </c>
      <c r="D48" s="94">
        <f t="shared" si="3"/>
        <v>2308.8850451189119</v>
      </c>
      <c r="E48" s="94">
        <f t="shared" si="4"/>
        <v>2065.1252728829377</v>
      </c>
      <c r="F48" s="95">
        <f t="shared" si="5"/>
        <v>3.8329504454964394E-4</v>
      </c>
      <c r="G48" s="96">
        <f t="shared" si="6"/>
        <v>0</v>
      </c>
      <c r="H48" s="96">
        <f t="shared" si="0"/>
        <v>50</v>
      </c>
      <c r="I48" s="97">
        <f t="shared" si="1"/>
        <v>0</v>
      </c>
      <c r="J48" s="98">
        <f t="shared" si="7"/>
        <v>-50</v>
      </c>
      <c r="K48" s="32"/>
      <c r="L48" s="32"/>
      <c r="M48" s="32"/>
      <c r="N48" s="32"/>
      <c r="O48" s="32"/>
      <c r="P48" s="32"/>
      <c r="Q48" s="32"/>
      <c r="R48" s="32"/>
      <c r="S48" s="32"/>
    </row>
    <row r="49" spans="1:19" x14ac:dyDescent="0.2">
      <c r="A49" s="32"/>
      <c r="B49" s="32"/>
      <c r="C49" s="32"/>
      <c r="D49" s="32"/>
      <c r="E49" s="32"/>
      <c r="F49" s="32"/>
      <c r="G49" s="32"/>
      <c r="H49" s="99"/>
      <c r="I49" s="99"/>
      <c r="J49" s="99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19.5" x14ac:dyDescent="0.35">
      <c r="A50" s="100" t="s">
        <v>54</v>
      </c>
      <c r="B50" s="32"/>
      <c r="C50" s="9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x14ac:dyDescent="0.2">
      <c r="A51" s="32"/>
      <c r="B51" s="99"/>
      <c r="C51" s="32"/>
      <c r="D51" s="99"/>
      <c r="E51" s="99"/>
      <c r="F51" s="99"/>
      <c r="G51" s="99"/>
      <c r="H51" s="99"/>
      <c r="I51" s="99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x14ac:dyDescent="0.2">
      <c r="A52" s="32" t="s">
        <v>55</v>
      </c>
      <c r="B52" s="32"/>
      <c r="C52" s="99">
        <f>SUM(C28:C51)</f>
        <v>223</v>
      </c>
      <c r="D52" s="99"/>
      <c r="E52" s="99"/>
      <c r="F52" s="99"/>
      <c r="G52" s="99"/>
      <c r="H52" s="99"/>
      <c r="I52" s="99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x14ac:dyDescent="0.2">
      <c r="A53" s="32" t="s">
        <v>56</v>
      </c>
      <c r="B53" s="32"/>
      <c r="C53" s="99">
        <f>NPV($B$23,$J$28:$J$48)</f>
        <v>-553.40835342405057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x14ac:dyDescent="0.2">
      <c r="A54" s="32" t="s">
        <v>57</v>
      </c>
      <c r="B54" s="32"/>
      <c r="C54" s="99">
        <f>AVERAGE(E28:E48)</f>
        <v>2500.4791046694586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62" spans="1:19" ht="15.75" x14ac:dyDescent="0.25">
      <c r="A62" s="16" t="s">
        <v>64</v>
      </c>
    </row>
    <row r="63" spans="1:19" x14ac:dyDescent="0.2">
      <c r="A63" t="s">
        <v>69</v>
      </c>
    </row>
    <row r="64" spans="1:19" x14ac:dyDescent="0.2">
      <c r="A64" t="s">
        <v>65</v>
      </c>
    </row>
    <row r="65" spans="1:1" x14ac:dyDescent="0.2">
      <c r="A65" t="s">
        <v>70</v>
      </c>
    </row>
    <row r="66" spans="1:1" x14ac:dyDescent="0.2">
      <c r="A66" t="s">
        <v>67</v>
      </c>
    </row>
    <row r="67" spans="1:1" x14ac:dyDescent="0.2">
      <c r="A67" t="s">
        <v>71</v>
      </c>
    </row>
    <row r="68" spans="1:1" x14ac:dyDescent="0.2">
      <c r="A68" t="s">
        <v>66</v>
      </c>
    </row>
    <row r="70" spans="1:1" x14ac:dyDescent="0.2">
      <c r="A70" t="s">
        <v>68</v>
      </c>
    </row>
    <row r="71" spans="1:1" x14ac:dyDescent="0.2">
      <c r="A71" t="s">
        <v>75</v>
      </c>
    </row>
    <row r="307" spans="3:6" x14ac:dyDescent="0.2">
      <c r="C307" s="4" t="s">
        <v>23</v>
      </c>
      <c r="D307" s="5" t="s">
        <v>31</v>
      </c>
      <c r="E307" s="5" t="s">
        <v>35</v>
      </c>
      <c r="F307" s="6" t="s">
        <v>39</v>
      </c>
    </row>
    <row r="308" spans="3:6" x14ac:dyDescent="0.2">
      <c r="C308" s="7" t="s">
        <v>24</v>
      </c>
      <c r="D308" s="1" t="s">
        <v>32</v>
      </c>
      <c r="E308" s="1" t="s">
        <v>36</v>
      </c>
      <c r="F308" s="8" t="s">
        <v>40</v>
      </c>
    </row>
    <row r="309" spans="3:6" x14ac:dyDescent="0.2">
      <c r="C309" s="9" t="s">
        <v>25</v>
      </c>
      <c r="D309" s="3" t="s">
        <v>25</v>
      </c>
      <c r="E309" s="3" t="s">
        <v>25</v>
      </c>
      <c r="F309" s="10" t="s">
        <v>25</v>
      </c>
    </row>
    <row r="310" spans="3:6" x14ac:dyDescent="0.2">
      <c r="C310" s="11">
        <v>-0.30023215913388412</v>
      </c>
      <c r="D310" s="12">
        <v>-1.2776831681549083</v>
      </c>
      <c r="E310" s="12">
        <v>0.24425730771326926</v>
      </c>
      <c r="F310" s="13">
        <v>1.6045851225499064</v>
      </c>
    </row>
    <row r="311" spans="3:6" x14ac:dyDescent="0.2">
      <c r="C311" s="11">
        <v>1.2764735402015503</v>
      </c>
      <c r="D311" s="12">
        <v>1.1983502190560102</v>
      </c>
      <c r="E311" s="12">
        <v>1.7331331036984921</v>
      </c>
      <c r="F311" s="13">
        <v>0.79872279457049444</v>
      </c>
    </row>
    <row r="312" spans="3:6" x14ac:dyDescent="0.2">
      <c r="C312" s="11">
        <v>-2.1835876395925879</v>
      </c>
      <c r="D312" s="12">
        <v>-0.23418124328600243</v>
      </c>
      <c r="E312" s="12">
        <v>1.0950225259875879</v>
      </c>
      <c r="F312" s="13">
        <v>-1.0783173820527736</v>
      </c>
    </row>
    <row r="313" spans="3:6" x14ac:dyDescent="0.2">
      <c r="C313" s="11">
        <v>-1.0867006494663656</v>
      </c>
      <c r="D313" s="12">
        <v>-0.69020416049170308</v>
      </c>
      <c r="E313" s="12">
        <v>-1.6904323274502531</v>
      </c>
      <c r="F313" s="13">
        <v>0.61938749240653124</v>
      </c>
    </row>
    <row r="314" spans="3:6" x14ac:dyDescent="0.2">
      <c r="C314" s="11">
        <v>-1.8469108908902854</v>
      </c>
      <c r="D314" s="12">
        <v>-0.97762949735624716</v>
      </c>
      <c r="E314" s="12">
        <v>-0.77350705396384001</v>
      </c>
      <c r="F314" s="13">
        <v>0.37967879507050384</v>
      </c>
    </row>
    <row r="315" spans="3:6" x14ac:dyDescent="0.2">
      <c r="C315" s="11">
        <v>-2.1179312170716003</v>
      </c>
      <c r="D315" s="12">
        <v>-0.56792487157508731</v>
      </c>
      <c r="E315" s="12">
        <v>-0.40404756873613223</v>
      </c>
      <c r="F315" s="13">
        <v>-0.23308075469685718</v>
      </c>
    </row>
    <row r="316" spans="3:6" x14ac:dyDescent="0.2">
      <c r="C316" s="11">
        <v>0.1348530531686265</v>
      </c>
      <c r="D316" s="12">
        <v>-0.36549295145960059</v>
      </c>
      <c r="E316" s="12">
        <v>-0.32699063012842089</v>
      </c>
      <c r="F316" s="13">
        <v>-0.33758055906218942</v>
      </c>
    </row>
    <row r="317" spans="3:6" x14ac:dyDescent="0.2">
      <c r="C317" s="11">
        <v>-0.37024051380285528</v>
      </c>
      <c r="D317" s="12">
        <v>1.3426415534922853</v>
      </c>
      <c r="E317" s="12">
        <v>-8.5284455053624697E-2</v>
      </c>
      <c r="F317" s="13">
        <v>2.1601226762868464</v>
      </c>
    </row>
    <row r="318" spans="3:6" x14ac:dyDescent="0.2">
      <c r="C318" s="11">
        <v>-0.18615764929563738</v>
      </c>
      <c r="D318" s="12">
        <v>-0.51320739657967351</v>
      </c>
      <c r="E318" s="12">
        <v>1.9722119759535417</v>
      </c>
      <c r="F318" s="13">
        <v>-1.235548552358523E-2</v>
      </c>
    </row>
    <row r="319" spans="3:6" x14ac:dyDescent="0.2">
      <c r="C319" s="11">
        <v>0.86567297330475412</v>
      </c>
      <c r="D319" s="12">
        <v>2.3756547307129949</v>
      </c>
      <c r="E319" s="12">
        <v>-0.65490667111589573</v>
      </c>
      <c r="F319" s="13">
        <v>0.94712049758527428</v>
      </c>
    </row>
    <row r="320" spans="3:6" x14ac:dyDescent="0.2">
      <c r="C320" s="11">
        <v>1.6614558262517676</v>
      </c>
      <c r="D320" s="12">
        <v>-1.6123976820381358</v>
      </c>
      <c r="E320" s="12">
        <v>0.53894837037660182</v>
      </c>
      <c r="F320" s="13">
        <v>1.2524810699687805</v>
      </c>
    </row>
    <row r="321" spans="2:6" x14ac:dyDescent="0.2">
      <c r="C321" s="11">
        <v>0.90219145931769162</v>
      </c>
      <c r="D321" s="12">
        <v>1.9189155864296481</v>
      </c>
      <c r="E321" s="12">
        <v>-8.4517068899003789E-2</v>
      </c>
      <c r="F321" s="13">
        <v>-2.092674549203366</v>
      </c>
    </row>
    <row r="322" spans="2:6" x14ac:dyDescent="0.2">
      <c r="C322" s="11">
        <v>-0.52379505177668761</v>
      </c>
      <c r="D322" s="12">
        <v>0.67513838075683452</v>
      </c>
      <c r="E322" s="12">
        <v>-0.38132384361233562</v>
      </c>
      <c r="F322" s="13">
        <v>0.29375541998888366</v>
      </c>
    </row>
    <row r="323" spans="2:6" x14ac:dyDescent="0.2">
      <c r="C323" s="11">
        <v>0.75761136031360365</v>
      </c>
      <c r="D323" s="12">
        <v>-1.4441866369452327</v>
      </c>
      <c r="E323" s="12">
        <v>-0.84723751569981687</v>
      </c>
      <c r="F323" s="13">
        <v>0.27901137400476728</v>
      </c>
    </row>
    <row r="324" spans="2:6" x14ac:dyDescent="0.2">
      <c r="C324" s="11">
        <v>-1.5215709936455823</v>
      </c>
      <c r="D324" s="12">
        <v>-0.36287701732362621</v>
      </c>
      <c r="E324" s="12">
        <v>-3.2479192668688484E-2</v>
      </c>
      <c r="F324" s="13">
        <v>0.52695668273372576</v>
      </c>
    </row>
    <row r="325" spans="2:6" x14ac:dyDescent="0.2">
      <c r="C325" s="11">
        <v>2.8117028705310076E-2</v>
      </c>
      <c r="D325" s="12">
        <v>-0.32271600503008813</v>
      </c>
      <c r="E325" s="12">
        <v>2.1945015760138631</v>
      </c>
      <c r="F325" s="13">
        <v>-0.23685515770921484</v>
      </c>
    </row>
    <row r="326" spans="2:6" x14ac:dyDescent="0.2">
      <c r="C326" s="11">
        <v>-1.7424827092327178</v>
      </c>
      <c r="D326" s="12">
        <v>-0.73647697718115523</v>
      </c>
      <c r="E326" s="12">
        <v>-2.5775807444006205</v>
      </c>
      <c r="F326" s="13">
        <v>-0.66737584347720258</v>
      </c>
    </row>
    <row r="327" spans="2:6" x14ac:dyDescent="0.2">
      <c r="C327" s="11">
        <v>1.4476700016530231</v>
      </c>
      <c r="D327" s="12">
        <v>-1.2797636372852139</v>
      </c>
      <c r="E327" s="12">
        <v>-0.65357994571968447</v>
      </c>
      <c r="F327" s="13">
        <v>0.34130835047108121</v>
      </c>
    </row>
    <row r="328" spans="2:6" x14ac:dyDescent="0.2">
      <c r="C328" s="11">
        <v>0.75771367846755311</v>
      </c>
      <c r="D328" s="12">
        <v>0.46671175368828699</v>
      </c>
      <c r="E328" s="12">
        <v>0.87460875874967314</v>
      </c>
      <c r="F328" s="13">
        <v>0.89417653725831769</v>
      </c>
    </row>
    <row r="329" spans="2:6" x14ac:dyDescent="0.2">
      <c r="C329" s="11">
        <v>0.59574176702881232</v>
      </c>
      <c r="D329" s="12">
        <v>-1.3718499758397229</v>
      </c>
      <c r="E329" s="12">
        <v>-1.1157385415572207</v>
      </c>
      <c r="F329" s="13">
        <v>0.13361841411096975</v>
      </c>
    </row>
    <row r="330" spans="2:6" x14ac:dyDescent="0.2">
      <c r="C330" s="14">
        <v>0.69399447966134176</v>
      </c>
      <c r="D330" s="2">
        <v>0.322636424243683</v>
      </c>
      <c r="E330" s="2">
        <v>-0.93983771876082756</v>
      </c>
      <c r="F330" s="15">
        <v>-0.74836862040683627</v>
      </c>
    </row>
    <row r="333" spans="2:6" x14ac:dyDescent="0.2">
      <c r="B333" t="s">
        <v>29</v>
      </c>
      <c r="C333">
        <f>AVERAGE(C310:C330)</f>
        <v>-0.13133877646829378</v>
      </c>
      <c r="D333">
        <f>AVERAGE(D310:D330)</f>
        <v>-0.16459726534126926</v>
      </c>
      <c r="E333">
        <f>AVERAGE(E310:E330)</f>
        <v>-9.1179983774920745E-2</v>
      </c>
      <c r="F333">
        <f>AVERAGE(F310:F330)</f>
        <v>0.22972937499400273</v>
      </c>
    </row>
    <row r="334" spans="2:6" x14ac:dyDescent="0.2">
      <c r="B334" t="s">
        <v>30</v>
      </c>
      <c r="C334">
        <f>STDEV(C310:C330)</f>
        <v>1.2129225287273198</v>
      </c>
      <c r="D334">
        <f>STDEV(D310:D330)</f>
        <v>1.1312812381414403</v>
      </c>
      <c r="E334">
        <f>STDEV(E310:E330)</f>
        <v>1.1849401231863765</v>
      </c>
      <c r="F334">
        <f>STDEV(F310:F330)</f>
        <v>0.94635613154236631</v>
      </c>
    </row>
  </sheetData>
  <sheetProtection password="DA71" sheet="1" objects="1" scenarios="1"/>
  <phoneticPr fontId="6" type="noConversion"/>
  <pageMargins left="0.75" right="0.75" top="1" bottom="1" header="0.5" footer="0.5"/>
  <pageSetup paperSize="9" orientation="portrait" r:id="rId1"/>
  <headerFooter alignWithMargins="0">
    <oddHeader>&amp;C&amp;F   &amp;A&amp;RJdS // Bio-3553 / NFH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2.75" x14ac:dyDescent="0.2"/>
  <cols>
    <col min="1" max="16384" width="9.140625" style="102"/>
  </cols>
  <sheetData>
    <row r="1" spans="1:6" x14ac:dyDescent="0.2">
      <c r="A1" s="101" t="s">
        <v>105</v>
      </c>
    </row>
    <row r="2" spans="1:6" x14ac:dyDescent="0.2">
      <c r="A2" s="103" t="s">
        <v>106</v>
      </c>
    </row>
    <row r="3" spans="1:6" x14ac:dyDescent="0.2">
      <c r="A3" s="103"/>
    </row>
    <row r="4" spans="1:6" x14ac:dyDescent="0.2">
      <c r="A4" s="105" t="s">
        <v>109</v>
      </c>
    </row>
    <row r="5" spans="1:6" x14ac:dyDescent="0.2">
      <c r="A5" s="106" t="s">
        <v>108</v>
      </c>
      <c r="B5" s="107"/>
      <c r="C5" s="107"/>
      <c r="D5" s="107"/>
      <c r="E5" s="107"/>
      <c r="F5" s="107"/>
    </row>
    <row r="6" spans="1:6" x14ac:dyDescent="0.2">
      <c r="A6" s="103"/>
    </row>
    <row r="8" spans="1:6" x14ac:dyDescent="0.2">
      <c r="A8" s="104" t="s">
        <v>107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Forecast Quotas</vt:lpstr>
      <vt:lpstr>License &amp; Reference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Jorge</dc:creator>
  <cp:lastModifiedBy>Ekanger Aysa Arylova</cp:lastModifiedBy>
  <cp:lastPrinted>2009-01-30T09:57:46Z</cp:lastPrinted>
  <dcterms:created xsi:type="dcterms:W3CDTF">1998-11-03T10:34:18Z</dcterms:created>
  <dcterms:modified xsi:type="dcterms:W3CDTF">2015-09-22T08:45:29Z</dcterms:modified>
</cp:coreProperties>
</file>