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homer.uit.no\aaa024\My Documents\Septentrio\Santos sin bok\FISH IT\"/>
    </mc:Choice>
  </mc:AlternateContent>
  <bookViews>
    <workbookView xWindow="0" yWindow="0" windowWidth="28800" windowHeight="14235"/>
  </bookViews>
  <sheets>
    <sheet name="Intro" sheetId="5" r:id="rId1"/>
    <sheet name="Parameters" sheetId="6" r:id="rId2"/>
    <sheet name="Simulations" sheetId="4" r:id="rId3"/>
    <sheet name="Design" sheetId="2" r:id="rId4"/>
    <sheet name="License &amp; Reference" sheetId="10" r:id="rId5"/>
    <sheet name="Sheet2" sheetId="11" r:id="rId6"/>
    <sheet name="Sheet3" sheetId="12" r:id="rId7"/>
    <sheet name="Sheet4" sheetId="3" r:id="rId8"/>
    <sheet name="motor1(shrimp)" sheetId="1" state="hidden" r:id="rId9"/>
    <sheet name="motor2(Tvi)" sheetId="7" state="hidden" r:id="rId10"/>
  </sheets>
  <definedNames>
    <definedName name="aLW">'motor1(shrimp)'!$B$9</definedName>
    <definedName name="assesserr">'motor1(shrimp)'!$B$33</definedName>
    <definedName name="assesserrTvi">'motor2(Tvi)'!$B$25</definedName>
    <definedName name="B0Tvi">'motor2(Tvi)'!$B$7</definedName>
    <definedName name="bLW">'motor1(shrimp)'!$B$10</definedName>
    <definedName name="CostFArt">'motor1(shrimp)'!$B$44</definedName>
    <definedName name="CostFInd">'motor1(shrimp)'!$B$46</definedName>
    <definedName name="CostVArt">'motor1(shrimp)'!$B$43</definedName>
    <definedName name="CostVInd">'motor1(shrimp)'!$B$45</definedName>
    <definedName name="cvRec">'motor1(shrimp)'!$B$16</definedName>
    <definedName name="K">'motor1(shrimp)'!$B$6</definedName>
    <definedName name="KTvi">'motor2(Tvi)'!$B$6</definedName>
    <definedName name="L50Art">'motor1(shrimp)'!$B$30</definedName>
    <definedName name="L50ArtTvi">'motor2(Tvi)'!$B$17</definedName>
    <definedName name="Lmax">'motor1(shrimp)'!$B$5</definedName>
    <definedName name="M">'motor1(shrimp)'!$B$20</definedName>
    <definedName name="OtherSppInd">'motor1(shrimp)'!$B$40</definedName>
    <definedName name="priceTvi">'motor2(Tvi)'!$B$28</definedName>
    <definedName name="PriSkgArta">'motor1(shrimp)'!$B$36</definedName>
    <definedName name="PriSkgArtb">'motor1(shrimp)'!$B$37</definedName>
    <definedName name="PriSkgInda">'motor1(shrimp)'!$B$38</definedName>
    <definedName name="PriSkgIndb">'motor1(shrimp)'!$B$39</definedName>
    <definedName name="procerrorTvi">'motor2(Tvi)'!$B$8</definedName>
    <definedName name="qArtCV">'motor1(shrimp)'!$B$27</definedName>
    <definedName name="qArtCVTvi">'motor2(Tvi)'!$B$13</definedName>
    <definedName name="qArtinfl">'motor1(shrimp)'!$B$28</definedName>
    <definedName name="qArtinflTvi">'motor2(Tvi)'!$B$14</definedName>
    <definedName name="qArtTvi">'motor2(Tvi)'!$B$12</definedName>
    <definedName name="qIndCV">'motor1(shrimp)'!$B$22</definedName>
    <definedName name="qIndinfl">'motor1(shrimp)'!$B$23</definedName>
    <definedName name="r_base">'motor2(Tvi)'!$B$9</definedName>
    <definedName name="Rec">'motor1(shrimp)'!$B$15</definedName>
    <definedName name="S50_">'motor1(shrimp)'!$B$12</definedName>
    <definedName name="sel_fact_c">'motor2(Tvi)'!$B$20</definedName>
    <definedName name="selFact">'motor2(Tvi)'!$B$18</definedName>
    <definedName name="solver_adj" localSheetId="8" hidden="1">'motor1(shrimp)'!$K$4</definedName>
    <definedName name="solver_cvg" localSheetId="8" hidden="1">0.0001</definedName>
    <definedName name="solver_drv" localSheetId="8" hidden="1">1</definedName>
    <definedName name="solver_est" localSheetId="8" hidden="1">1</definedName>
    <definedName name="solver_itr" localSheetId="8" hidden="1">100</definedName>
    <definedName name="solver_lhs1" localSheetId="8" hidden="1">'motor1(shrimp)'!$Q$16</definedName>
    <definedName name="solver_lin" localSheetId="8" hidden="1">2</definedName>
    <definedName name="solver_neg" localSheetId="8" hidden="1">2</definedName>
    <definedName name="solver_num" localSheetId="8" hidden="1">0</definedName>
    <definedName name="solver_nwt" localSheetId="8" hidden="1">1</definedName>
    <definedName name="solver_opt" localSheetId="8" hidden="1">'motor1(shrimp)'!$K$36</definedName>
    <definedName name="solver_pre" localSheetId="8" hidden="1">0.000001</definedName>
    <definedName name="solver_rel1" localSheetId="8" hidden="1">2</definedName>
    <definedName name="solver_rhs1" localSheetId="8" hidden="1">0</definedName>
    <definedName name="solver_scl" localSheetId="8" hidden="1">2</definedName>
    <definedName name="solver_sho" localSheetId="8" hidden="1">2</definedName>
    <definedName name="solver_tim" localSheetId="8" hidden="1">100</definedName>
    <definedName name="solver_tol" localSheetId="8" hidden="1">0.05</definedName>
    <definedName name="solver_typ" localSheetId="8" hidden="1">1</definedName>
    <definedName name="solver_val" localSheetId="8" hidden="1">0</definedName>
    <definedName name="t0">'motor1(shrimp)'!$B$7</definedName>
    <definedName name="tcArt">'motor1(shrimp)'!$B$29</definedName>
    <definedName name="tcInd">'motor1(shrimp)'!$B$24</definedName>
  </definedNames>
  <calcPr calcId="152511"/>
</workbook>
</file>

<file path=xl/calcChain.xml><?xml version="1.0" encoding="utf-8"?>
<calcChain xmlns="http://schemas.openxmlformats.org/spreadsheetml/2006/main">
  <c r="X15" i="2" l="1"/>
  <c r="Y15" i="2"/>
  <c r="X14" i="2"/>
  <c r="Z14" i="2" s="1"/>
  <c r="Y14" i="2"/>
  <c r="X13" i="2"/>
  <c r="Y13" i="2"/>
  <c r="X12" i="2"/>
  <c r="Z12" i="2" s="1"/>
  <c r="Y12" i="2"/>
  <c r="X11" i="2"/>
  <c r="Y11" i="2"/>
  <c r="X10" i="2"/>
  <c r="Z10" i="2" s="1"/>
  <c r="Y10" i="2"/>
  <c r="X9" i="2"/>
  <c r="Y9" i="2"/>
  <c r="Z15" i="2"/>
  <c r="Z13" i="2"/>
  <c r="Z11" i="2"/>
  <c r="Z9" i="2"/>
  <c r="U15" i="2"/>
  <c r="V15" i="2"/>
  <c r="W15" i="2" s="1"/>
  <c r="U14" i="2"/>
  <c r="V14" i="2"/>
  <c r="W14" i="2"/>
  <c r="U13" i="2"/>
  <c r="W13" i="2" s="1"/>
  <c r="V13" i="2"/>
  <c r="U12" i="2"/>
  <c r="W12" i="2" s="1"/>
  <c r="V12" i="2"/>
  <c r="U11" i="2"/>
  <c r="V11" i="2"/>
  <c r="W11" i="2" s="1"/>
  <c r="U10" i="2"/>
  <c r="V10" i="2"/>
  <c r="W10" i="2"/>
  <c r="U9" i="2"/>
  <c r="W9" i="2" s="1"/>
  <c r="V9" i="2"/>
  <c r="T15" i="2"/>
  <c r="T14" i="2"/>
  <c r="T13" i="2"/>
  <c r="T12" i="2"/>
  <c r="T11" i="2"/>
  <c r="T10" i="2"/>
  <c r="T9" i="2"/>
  <c r="N15" i="2"/>
  <c r="N14" i="2"/>
  <c r="N13" i="2"/>
  <c r="N12" i="2"/>
  <c r="N11" i="2"/>
  <c r="N10" i="2"/>
  <c r="N9" i="2"/>
  <c r="X8" i="2"/>
  <c r="AA8" i="2" s="1"/>
  <c r="Y8" i="2"/>
  <c r="U8" i="2"/>
  <c r="W8" i="2" s="1"/>
  <c r="V8" i="2"/>
  <c r="T8" i="2"/>
  <c r="N8" i="2"/>
  <c r="B30" i="1"/>
  <c r="B17" i="7" s="1"/>
  <c r="H14" i="4" s="1"/>
  <c r="AB5" i="7"/>
  <c r="AB6" i="7" s="1"/>
  <c r="AB8" i="7" s="1"/>
  <c r="AC5" i="7"/>
  <c r="AC6" i="7"/>
  <c r="AC8" i="7" s="1"/>
  <c r="AC7" i="7"/>
  <c r="AD5" i="7"/>
  <c r="AD6" i="7"/>
  <c r="AD8" i="7" s="1"/>
  <c r="AD7" i="7"/>
  <c r="AE5" i="7"/>
  <c r="AE6" i="7"/>
  <c r="AE8" i="7" s="1"/>
  <c r="AE7" i="7"/>
  <c r="AF5" i="7"/>
  <c r="AF6" i="7"/>
  <c r="AF8" i="7" s="1"/>
  <c r="AF7" i="7"/>
  <c r="AG5" i="7"/>
  <c r="AG6" i="7"/>
  <c r="AG8" i="7" s="1"/>
  <c r="AG7" i="7"/>
  <c r="AH5" i="7"/>
  <c r="AH6" i="7"/>
  <c r="AH8" i="7" s="1"/>
  <c r="AH7" i="7"/>
  <c r="AI5" i="7"/>
  <c r="AI6" i="7"/>
  <c r="AI8" i="7" s="1"/>
  <c r="AI7" i="7"/>
  <c r="AJ5" i="7"/>
  <c r="AJ6" i="7"/>
  <c r="AJ8" i="7" s="1"/>
  <c r="AJ7" i="7"/>
  <c r="AK5" i="7"/>
  <c r="AK6" i="7"/>
  <c r="AK8" i="7" s="1"/>
  <c r="AK7" i="7"/>
  <c r="AL5" i="7"/>
  <c r="AL6" i="7"/>
  <c r="AL8" i="7" s="1"/>
  <c r="AL7" i="7"/>
  <c r="AM5" i="7"/>
  <c r="AM6" i="7"/>
  <c r="AM8" i="7" s="1"/>
  <c r="AM7" i="7"/>
  <c r="AN5" i="7"/>
  <c r="AN6" i="7"/>
  <c r="AN8" i="7" s="1"/>
  <c r="AN7" i="7"/>
  <c r="AO5" i="7"/>
  <c r="AO6" i="7"/>
  <c r="AO8" i="7" s="1"/>
  <c r="AO7" i="7"/>
  <c r="AP5" i="7"/>
  <c r="AP6" i="7"/>
  <c r="AP8" i="7" s="1"/>
  <c r="AP7" i="7"/>
  <c r="AQ5" i="7"/>
  <c r="AQ6" i="7"/>
  <c r="AQ8" i="7" s="1"/>
  <c r="AQ7" i="7"/>
  <c r="AR5" i="7"/>
  <c r="AR6" i="7"/>
  <c r="AR8" i="7" s="1"/>
  <c r="AR7" i="7"/>
  <c r="AS5" i="7"/>
  <c r="AS6" i="7"/>
  <c r="AS8" i="7" s="1"/>
  <c r="AS7" i="7"/>
  <c r="AT5" i="7"/>
  <c r="AT6" i="7"/>
  <c r="AT8" i="7" s="1"/>
  <c r="AT7" i="7"/>
  <c r="AU5" i="7"/>
  <c r="AU6" i="7"/>
  <c r="AU8" i="7" s="1"/>
  <c r="AU7" i="7"/>
  <c r="AV5" i="7"/>
  <c r="AV6" i="7"/>
  <c r="AV8" i="7" s="1"/>
  <c r="AV7" i="7"/>
  <c r="AW5" i="7"/>
  <c r="AW6" i="7"/>
  <c r="AW8" i="7" s="1"/>
  <c r="AW7" i="7"/>
  <c r="AX5" i="7"/>
  <c r="AX6" i="7"/>
  <c r="AX8" i="7" s="1"/>
  <c r="AX7" i="7"/>
  <c r="AY5" i="7"/>
  <c r="AY6" i="7"/>
  <c r="AY8" i="7" s="1"/>
  <c r="AY7" i="7"/>
  <c r="AZ5" i="7"/>
  <c r="AZ6" i="7"/>
  <c r="AZ8" i="7" s="1"/>
  <c r="AZ7" i="7"/>
  <c r="L22" i="7"/>
  <c r="L21" i="7"/>
  <c r="B14" i="7"/>
  <c r="M4" i="7"/>
  <c r="D200" i="7" s="1"/>
  <c r="G44" i="7"/>
  <c r="L4" i="7"/>
  <c r="C272" i="7" s="1"/>
  <c r="M5" i="7"/>
  <c r="D117" i="7" s="1"/>
  <c r="L5" i="7"/>
  <c r="C117" i="7" s="1"/>
  <c r="M6" i="7"/>
  <c r="D46" i="7" s="1"/>
  <c r="L6" i="7"/>
  <c r="C154" i="7" s="1"/>
  <c r="M7" i="7"/>
  <c r="L7" i="7"/>
  <c r="C143" i="7" s="1"/>
  <c r="M8" i="7"/>
  <c r="D60" i="7" s="1"/>
  <c r="L8" i="7"/>
  <c r="C180" i="7" s="1"/>
  <c r="M9" i="7"/>
  <c r="D85" i="7" s="1"/>
  <c r="L9" i="7"/>
  <c r="C49" i="7" s="1"/>
  <c r="M10" i="7"/>
  <c r="D278" i="7" s="1"/>
  <c r="L10" i="7"/>
  <c r="C182" i="7" s="1"/>
  <c r="M11" i="7"/>
  <c r="L11" i="7"/>
  <c r="C195" i="7" s="1"/>
  <c r="M12" i="7"/>
  <c r="D52" i="7" s="1"/>
  <c r="L12" i="7"/>
  <c r="C256" i="7" s="1"/>
  <c r="M13" i="7"/>
  <c r="D89" i="7" s="1"/>
  <c r="L13" i="7"/>
  <c r="C53" i="7" s="1"/>
  <c r="M14" i="7"/>
  <c r="D66" i="7" s="1"/>
  <c r="L14" i="7"/>
  <c r="C66" i="7" s="1"/>
  <c r="M15" i="7"/>
  <c r="L15" i="7"/>
  <c r="C91" i="7" s="1"/>
  <c r="D106" i="7"/>
  <c r="D262" i="7"/>
  <c r="R43" i="7"/>
  <c r="AE140" i="4"/>
  <c r="AE141" i="4"/>
  <c r="AE142" i="4"/>
  <c r="AE143" i="4"/>
  <c r="AE144" i="4"/>
  <c r="AE145" i="4"/>
  <c r="AE146" i="4"/>
  <c r="AE147" i="4"/>
  <c r="AE148" i="4"/>
  <c r="AE149" i="4"/>
  <c r="AE150" i="4"/>
  <c r="AE139" i="4"/>
  <c r="I44" i="7"/>
  <c r="Q43" i="7"/>
  <c r="P43" i="7"/>
  <c r="S43" i="7"/>
  <c r="O43" i="7"/>
  <c r="K4" i="1"/>
  <c r="M311" i="1" s="1"/>
  <c r="N141" i="4" s="1"/>
  <c r="K5" i="1"/>
  <c r="B23" i="1"/>
  <c r="S4" i="1"/>
  <c r="BN57" i="1" s="1"/>
  <c r="N4" i="1"/>
  <c r="N5" i="1"/>
  <c r="B28" i="1"/>
  <c r="R4" i="1"/>
  <c r="AG57" i="1" s="1"/>
  <c r="S5" i="1"/>
  <c r="R5" i="1"/>
  <c r="S6" i="1"/>
  <c r="R6" i="1"/>
  <c r="S7" i="1"/>
  <c r="R7" i="1"/>
  <c r="S8" i="1"/>
  <c r="R8" i="1"/>
  <c r="S9" i="1"/>
  <c r="R9" i="1"/>
  <c r="S10" i="1"/>
  <c r="R10" i="1"/>
  <c r="S11" i="1"/>
  <c r="R11" i="1"/>
  <c r="S12" i="1"/>
  <c r="R12" i="1"/>
  <c r="S13" i="1"/>
  <c r="R13" i="1"/>
  <c r="S14" i="1"/>
  <c r="R14" i="1"/>
  <c r="S15" i="1"/>
  <c r="R15" i="1"/>
  <c r="B44" i="1"/>
  <c r="Q15" i="1"/>
  <c r="E212" i="1" s="1"/>
  <c r="B20" i="1"/>
  <c r="B6" i="1"/>
  <c r="B24" i="1" s="1"/>
  <c r="K52" i="1" s="1"/>
  <c r="AL52" i="1" s="1"/>
  <c r="BN52" i="1" s="1"/>
  <c r="CP52" i="1" s="1"/>
  <c r="DR52" i="1" s="1"/>
  <c r="Q14" i="1"/>
  <c r="E187" i="1" s="1"/>
  <c r="Q13" i="1"/>
  <c r="E234" i="1" s="1"/>
  <c r="Q12" i="1"/>
  <c r="E221" i="1" s="1"/>
  <c r="Q11" i="1"/>
  <c r="E244" i="1" s="1"/>
  <c r="Q10" i="1"/>
  <c r="Q9" i="1"/>
  <c r="E194" i="1" s="1"/>
  <c r="Q8" i="1"/>
  <c r="E193" i="1" s="1"/>
  <c r="Q7" i="1"/>
  <c r="E216" i="1" s="1"/>
  <c r="Q6" i="1"/>
  <c r="Q5" i="1"/>
  <c r="E226" i="1" s="1"/>
  <c r="Q4" i="1"/>
  <c r="E177" i="1" s="1"/>
  <c r="J45" i="1"/>
  <c r="J44" i="1"/>
  <c r="AC309" i="1"/>
  <c r="AB309" i="1"/>
  <c r="AA309" i="1"/>
  <c r="D28" i="4"/>
  <c r="BP11" i="4"/>
  <c r="BP12" i="4" s="1"/>
  <c r="BP13" i="4" s="1"/>
  <c r="BP14" i="4" s="1"/>
  <c r="BP15" i="4" s="1"/>
  <c r="BP16" i="4" s="1"/>
  <c r="BP17" i="4" s="1"/>
  <c r="BP18" i="4" s="1"/>
  <c r="BP19" i="4" s="1"/>
  <c r="BP20" i="4" s="1"/>
  <c r="BP21" i="4" s="1"/>
  <c r="BP22" i="4" s="1"/>
  <c r="BP23" i="4" s="1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P32" i="7"/>
  <c r="BK11" i="4"/>
  <c r="BL11" i="4" s="1"/>
  <c r="BO11" i="4"/>
  <c r="BO12" i="4"/>
  <c r="BO13" i="4" s="1"/>
  <c r="BO14" i="4" s="1"/>
  <c r="BO15" i="4" s="1"/>
  <c r="BO16" i="4" s="1"/>
  <c r="BO17" i="4" s="1"/>
  <c r="BO18" i="4" s="1"/>
  <c r="BO19" i="4" s="1"/>
  <c r="BO20" i="4" s="1"/>
  <c r="BO21" i="4" s="1"/>
  <c r="BO22" i="4" s="1"/>
  <c r="BO23" i="4" s="1"/>
  <c r="J12" i="1"/>
  <c r="B45" i="1"/>
  <c r="B46" i="1"/>
  <c r="B152" i="4"/>
  <c r="C152" i="4"/>
  <c r="B153" i="4"/>
  <c r="C153" i="4"/>
  <c r="B154" i="4"/>
  <c r="C154" i="4"/>
  <c r="B155" i="4"/>
  <c r="C155" i="4"/>
  <c r="B156" i="4"/>
  <c r="C156" i="4"/>
  <c r="B157" i="4"/>
  <c r="C157" i="4"/>
  <c r="B158" i="4"/>
  <c r="C158" i="4"/>
  <c r="B159" i="4"/>
  <c r="C159" i="4"/>
  <c r="B160" i="4"/>
  <c r="C160" i="4"/>
  <c r="B161" i="4"/>
  <c r="C161" i="4"/>
  <c r="B162" i="4"/>
  <c r="C162" i="4"/>
  <c r="B163" i="4"/>
  <c r="C163" i="4"/>
  <c r="B164" i="4"/>
  <c r="C164" i="4"/>
  <c r="B165" i="4"/>
  <c r="C165" i="4"/>
  <c r="B166" i="4"/>
  <c r="C166" i="4"/>
  <c r="B167" i="4"/>
  <c r="C167" i="4"/>
  <c r="B168" i="4"/>
  <c r="C168" i="4"/>
  <c r="B169" i="4"/>
  <c r="C169" i="4"/>
  <c r="B170" i="4"/>
  <c r="C170" i="4"/>
  <c r="B171" i="4"/>
  <c r="C171" i="4"/>
  <c r="B172" i="4"/>
  <c r="C172" i="4"/>
  <c r="B173" i="4"/>
  <c r="C173" i="4"/>
  <c r="B174" i="4"/>
  <c r="C174" i="4"/>
  <c r="B175" i="4"/>
  <c r="C175" i="4"/>
  <c r="B176" i="4"/>
  <c r="C176" i="4"/>
  <c r="B177" i="4"/>
  <c r="C177" i="4"/>
  <c r="B178" i="4"/>
  <c r="C178" i="4"/>
  <c r="B179" i="4"/>
  <c r="C179" i="4"/>
  <c r="B180" i="4"/>
  <c r="C180" i="4"/>
  <c r="B181" i="4"/>
  <c r="C181" i="4"/>
  <c r="B182" i="4"/>
  <c r="C182" i="4"/>
  <c r="B183" i="4"/>
  <c r="C183" i="4"/>
  <c r="B184" i="4"/>
  <c r="C184" i="4"/>
  <c r="B185" i="4"/>
  <c r="C185" i="4"/>
  <c r="B186" i="4"/>
  <c r="C186" i="4"/>
  <c r="B187" i="4"/>
  <c r="C187" i="4"/>
  <c r="B188" i="4"/>
  <c r="C188" i="4"/>
  <c r="B189" i="4"/>
  <c r="C189" i="4"/>
  <c r="B190" i="4"/>
  <c r="C190" i="4"/>
  <c r="B191" i="4"/>
  <c r="C191" i="4"/>
  <c r="B192" i="4"/>
  <c r="C192" i="4"/>
  <c r="B193" i="4"/>
  <c r="C193" i="4"/>
  <c r="B194" i="4"/>
  <c r="C194" i="4"/>
  <c r="B195" i="4"/>
  <c r="C195" i="4"/>
  <c r="B196" i="4"/>
  <c r="C196" i="4"/>
  <c r="B197" i="4"/>
  <c r="C197" i="4"/>
  <c r="B198" i="4"/>
  <c r="C198" i="4"/>
  <c r="B199" i="4"/>
  <c r="C199" i="4"/>
  <c r="B200" i="4"/>
  <c r="C200" i="4"/>
  <c r="B201" i="4"/>
  <c r="C201" i="4"/>
  <c r="B202" i="4"/>
  <c r="C202" i="4"/>
  <c r="B203" i="4"/>
  <c r="C203" i="4"/>
  <c r="B204" i="4"/>
  <c r="C204" i="4"/>
  <c r="B205" i="4"/>
  <c r="C205" i="4"/>
  <c r="B206" i="4"/>
  <c r="C206" i="4"/>
  <c r="B207" i="4"/>
  <c r="C207" i="4"/>
  <c r="B208" i="4"/>
  <c r="C208" i="4"/>
  <c r="B209" i="4"/>
  <c r="C209" i="4"/>
  <c r="B210" i="4"/>
  <c r="C210" i="4"/>
  <c r="B211" i="4"/>
  <c r="C211" i="4"/>
  <c r="B212" i="4"/>
  <c r="C212" i="4"/>
  <c r="B213" i="4"/>
  <c r="C213" i="4"/>
  <c r="B214" i="4"/>
  <c r="C214" i="4"/>
  <c r="B215" i="4"/>
  <c r="C215" i="4"/>
  <c r="B216" i="4"/>
  <c r="C216" i="4"/>
  <c r="B217" i="4"/>
  <c r="C217" i="4"/>
  <c r="B218" i="4"/>
  <c r="C218" i="4"/>
  <c r="B219" i="4"/>
  <c r="C219" i="4"/>
  <c r="B220" i="4"/>
  <c r="C220" i="4"/>
  <c r="B221" i="4"/>
  <c r="C221" i="4"/>
  <c r="B222" i="4"/>
  <c r="C222" i="4"/>
  <c r="B223" i="4"/>
  <c r="C223" i="4"/>
  <c r="B224" i="4"/>
  <c r="C224" i="4"/>
  <c r="B225" i="4"/>
  <c r="C225" i="4"/>
  <c r="B226" i="4"/>
  <c r="C226" i="4"/>
  <c r="B227" i="4"/>
  <c r="C227" i="4"/>
  <c r="B228" i="4"/>
  <c r="C228" i="4"/>
  <c r="B229" i="4"/>
  <c r="C229" i="4"/>
  <c r="B230" i="4"/>
  <c r="C230" i="4"/>
  <c r="B231" i="4"/>
  <c r="C231" i="4"/>
  <c r="B232" i="4"/>
  <c r="C232" i="4"/>
  <c r="B233" i="4"/>
  <c r="C233" i="4"/>
  <c r="B234" i="4"/>
  <c r="C234" i="4"/>
  <c r="B235" i="4"/>
  <c r="C235" i="4"/>
  <c r="B236" i="4"/>
  <c r="C236" i="4"/>
  <c r="B237" i="4"/>
  <c r="C237" i="4"/>
  <c r="B238" i="4"/>
  <c r="C238" i="4"/>
  <c r="B239" i="4"/>
  <c r="C239" i="4"/>
  <c r="B240" i="4"/>
  <c r="C240" i="4"/>
  <c r="B241" i="4"/>
  <c r="C241" i="4"/>
  <c r="B242" i="4"/>
  <c r="C242" i="4"/>
  <c r="B243" i="4"/>
  <c r="C243" i="4"/>
  <c r="B244" i="4"/>
  <c r="C244" i="4"/>
  <c r="B245" i="4"/>
  <c r="C245" i="4"/>
  <c r="B246" i="4"/>
  <c r="C246" i="4"/>
  <c r="B247" i="4"/>
  <c r="C247" i="4"/>
  <c r="B248" i="4"/>
  <c r="C248" i="4"/>
  <c r="B249" i="4"/>
  <c r="C249" i="4"/>
  <c r="B250" i="4"/>
  <c r="C250" i="4"/>
  <c r="B251" i="4"/>
  <c r="C251" i="4"/>
  <c r="B252" i="4"/>
  <c r="C252" i="4"/>
  <c r="B253" i="4"/>
  <c r="C253" i="4"/>
  <c r="B254" i="4"/>
  <c r="C254" i="4"/>
  <c r="B255" i="4"/>
  <c r="C255" i="4"/>
  <c r="B256" i="4"/>
  <c r="C256" i="4"/>
  <c r="B257" i="4"/>
  <c r="C257" i="4"/>
  <c r="B258" i="4"/>
  <c r="C258" i="4"/>
  <c r="B259" i="4"/>
  <c r="C259" i="4"/>
  <c r="B260" i="4"/>
  <c r="C260" i="4"/>
  <c r="B261" i="4"/>
  <c r="C261" i="4"/>
  <c r="B262" i="4"/>
  <c r="C262" i="4"/>
  <c r="B263" i="4"/>
  <c r="C263" i="4"/>
  <c r="B264" i="4"/>
  <c r="C264" i="4"/>
  <c r="B265" i="4"/>
  <c r="C265" i="4"/>
  <c r="B266" i="4"/>
  <c r="C266" i="4"/>
  <c r="B267" i="4"/>
  <c r="C267" i="4"/>
  <c r="B268" i="4"/>
  <c r="C268" i="4"/>
  <c r="B269" i="4"/>
  <c r="C269" i="4"/>
  <c r="B270" i="4"/>
  <c r="C270" i="4"/>
  <c r="B271" i="4"/>
  <c r="C271" i="4"/>
  <c r="B272" i="4"/>
  <c r="C272" i="4"/>
  <c r="B273" i="4"/>
  <c r="C273" i="4"/>
  <c r="B274" i="4"/>
  <c r="C274" i="4"/>
  <c r="B275" i="4"/>
  <c r="C275" i="4"/>
  <c r="B276" i="4"/>
  <c r="C276" i="4"/>
  <c r="B277" i="4"/>
  <c r="C277" i="4"/>
  <c r="B278" i="4"/>
  <c r="C278" i="4"/>
  <c r="B279" i="4"/>
  <c r="C279" i="4"/>
  <c r="B280" i="4"/>
  <c r="C280" i="4"/>
  <c r="B281" i="4"/>
  <c r="C281" i="4"/>
  <c r="B282" i="4"/>
  <c r="C282" i="4"/>
  <c r="B283" i="4"/>
  <c r="C283" i="4"/>
  <c r="B284" i="4"/>
  <c r="C284" i="4"/>
  <c r="B285" i="4"/>
  <c r="C285" i="4"/>
  <c r="B286" i="4"/>
  <c r="C286" i="4"/>
  <c r="B287" i="4"/>
  <c r="C287" i="4"/>
  <c r="B288" i="4"/>
  <c r="C288" i="4"/>
  <c r="B289" i="4"/>
  <c r="C289" i="4"/>
  <c r="B290" i="4"/>
  <c r="C290" i="4"/>
  <c r="B291" i="4"/>
  <c r="C291" i="4"/>
  <c r="B292" i="4"/>
  <c r="C292" i="4"/>
  <c r="B293" i="4"/>
  <c r="C293" i="4"/>
  <c r="B294" i="4"/>
  <c r="C294" i="4"/>
  <c r="B295" i="4"/>
  <c r="C295" i="4"/>
  <c r="B296" i="4"/>
  <c r="C296" i="4"/>
  <c r="B297" i="4"/>
  <c r="C297" i="4"/>
  <c r="B298" i="4"/>
  <c r="C298" i="4"/>
  <c r="B299" i="4"/>
  <c r="C299" i="4"/>
  <c r="B300" i="4"/>
  <c r="C300" i="4"/>
  <c r="B301" i="4"/>
  <c r="C301" i="4"/>
  <c r="B302" i="4"/>
  <c r="C302" i="4"/>
  <c r="B303" i="4"/>
  <c r="C303" i="4"/>
  <c r="B304" i="4"/>
  <c r="C304" i="4"/>
  <c r="B305" i="4"/>
  <c r="C305" i="4"/>
  <c r="B306" i="4"/>
  <c r="C306" i="4"/>
  <c r="B307" i="4"/>
  <c r="C307" i="4"/>
  <c r="B308" i="4"/>
  <c r="C308" i="4"/>
  <c r="B309" i="4"/>
  <c r="C309" i="4"/>
  <c r="B310" i="4"/>
  <c r="C310" i="4"/>
  <c r="B311" i="4"/>
  <c r="C311" i="4"/>
  <c r="B312" i="4"/>
  <c r="C312" i="4"/>
  <c r="B313" i="4"/>
  <c r="C313" i="4"/>
  <c r="B314" i="4"/>
  <c r="C314" i="4"/>
  <c r="B315" i="4"/>
  <c r="C315" i="4"/>
  <c r="B316" i="4"/>
  <c r="C316" i="4"/>
  <c r="B317" i="4"/>
  <c r="C317" i="4"/>
  <c r="B318" i="4"/>
  <c r="C318" i="4"/>
  <c r="B319" i="4"/>
  <c r="C319" i="4"/>
  <c r="B320" i="4"/>
  <c r="C320" i="4"/>
  <c r="B321" i="4"/>
  <c r="C321" i="4"/>
  <c r="B322" i="4"/>
  <c r="C322" i="4"/>
  <c r="B323" i="4"/>
  <c r="C323" i="4"/>
  <c r="B324" i="4"/>
  <c r="C324" i="4"/>
  <c r="B325" i="4"/>
  <c r="C325" i="4"/>
  <c r="B326" i="4"/>
  <c r="C326" i="4"/>
  <c r="B327" i="4"/>
  <c r="C327" i="4"/>
  <c r="B328" i="4"/>
  <c r="C328" i="4"/>
  <c r="B329" i="4"/>
  <c r="C329" i="4"/>
  <c r="B330" i="4"/>
  <c r="C330" i="4"/>
  <c r="B331" i="4"/>
  <c r="C331" i="4"/>
  <c r="B332" i="4"/>
  <c r="C332" i="4"/>
  <c r="B333" i="4"/>
  <c r="C333" i="4"/>
  <c r="B334" i="4"/>
  <c r="C334" i="4"/>
  <c r="B335" i="4"/>
  <c r="C335" i="4"/>
  <c r="B336" i="4"/>
  <c r="C336" i="4"/>
  <c r="B337" i="4"/>
  <c r="C337" i="4"/>
  <c r="B338" i="4"/>
  <c r="C338" i="4"/>
  <c r="B339" i="4"/>
  <c r="C339" i="4"/>
  <c r="B340" i="4"/>
  <c r="C340" i="4"/>
  <c r="B341" i="4"/>
  <c r="C341" i="4"/>
  <c r="B342" i="4"/>
  <c r="C342" i="4"/>
  <c r="B343" i="4"/>
  <c r="C343" i="4"/>
  <c r="B344" i="4"/>
  <c r="C344" i="4"/>
  <c r="B345" i="4"/>
  <c r="C345" i="4"/>
  <c r="B346" i="4"/>
  <c r="C346" i="4"/>
  <c r="B347" i="4"/>
  <c r="C347" i="4"/>
  <c r="B348" i="4"/>
  <c r="C348" i="4"/>
  <c r="B349" i="4"/>
  <c r="C349" i="4"/>
  <c r="B350" i="4"/>
  <c r="C350" i="4"/>
  <c r="B351" i="4"/>
  <c r="C351" i="4"/>
  <c r="B352" i="4"/>
  <c r="C352" i="4"/>
  <c r="B353" i="4"/>
  <c r="C353" i="4"/>
  <c r="B354" i="4"/>
  <c r="C354" i="4"/>
  <c r="B355" i="4"/>
  <c r="C355" i="4"/>
  <c r="B356" i="4"/>
  <c r="C356" i="4"/>
  <c r="B357" i="4"/>
  <c r="C357" i="4"/>
  <c r="B358" i="4"/>
  <c r="C358" i="4"/>
  <c r="B359" i="4"/>
  <c r="C359" i="4"/>
  <c r="B360" i="4"/>
  <c r="C360" i="4"/>
  <c r="B361" i="4"/>
  <c r="C361" i="4"/>
  <c r="B362" i="4"/>
  <c r="C362" i="4"/>
  <c r="B363" i="4"/>
  <c r="C363" i="4"/>
  <c r="B364" i="4"/>
  <c r="C364" i="4"/>
  <c r="B365" i="4"/>
  <c r="C365" i="4"/>
  <c r="B366" i="4"/>
  <c r="C366" i="4"/>
  <c r="B367" i="4"/>
  <c r="C367" i="4"/>
  <c r="B368" i="4"/>
  <c r="C368" i="4"/>
  <c r="B369" i="4"/>
  <c r="C369" i="4"/>
  <c r="B370" i="4"/>
  <c r="C370" i="4"/>
  <c r="B371" i="4"/>
  <c r="C371" i="4"/>
  <c r="B372" i="4"/>
  <c r="C372" i="4"/>
  <c r="B373" i="4"/>
  <c r="C373" i="4"/>
  <c r="B374" i="4"/>
  <c r="C374" i="4"/>
  <c r="B375" i="4"/>
  <c r="C375" i="4"/>
  <c r="B376" i="4"/>
  <c r="C376" i="4"/>
  <c r="B377" i="4"/>
  <c r="C377" i="4"/>
  <c r="B378" i="4"/>
  <c r="C378" i="4"/>
  <c r="B379" i="4"/>
  <c r="C379" i="4"/>
  <c r="B380" i="4"/>
  <c r="C380" i="4"/>
  <c r="B381" i="4"/>
  <c r="C381" i="4"/>
  <c r="B382" i="4"/>
  <c r="C382" i="4"/>
  <c r="B383" i="4"/>
  <c r="C383" i="4"/>
  <c r="B384" i="4"/>
  <c r="C384" i="4"/>
  <c r="B385" i="4"/>
  <c r="C385" i="4"/>
  <c r="B386" i="4"/>
  <c r="C386" i="4"/>
  <c r="B387" i="4"/>
  <c r="C387" i="4"/>
  <c r="B388" i="4"/>
  <c r="C388" i="4"/>
  <c r="B389" i="4"/>
  <c r="C389" i="4"/>
  <c r="B390" i="4"/>
  <c r="C390" i="4"/>
  <c r="C151" i="4"/>
  <c r="B151" i="4"/>
  <c r="BH12" i="4"/>
  <c r="BI12" i="4" s="1"/>
  <c r="BH13" i="4"/>
  <c r="BI13" i="4" s="1"/>
  <c r="BH14" i="4"/>
  <c r="BI14" i="4" s="1"/>
  <c r="BH15" i="4"/>
  <c r="BI15" i="4" s="1"/>
  <c r="BH16" i="4"/>
  <c r="BI16" i="4" s="1"/>
  <c r="BH17" i="4"/>
  <c r="BI17" i="4" s="1"/>
  <c r="BH18" i="4"/>
  <c r="BI18" i="4" s="1"/>
  <c r="BH19" i="4"/>
  <c r="BI19" i="4" s="1"/>
  <c r="BH20" i="4"/>
  <c r="BI20" i="4" s="1"/>
  <c r="BH21" i="4"/>
  <c r="BI21" i="4" s="1"/>
  <c r="BH22" i="4"/>
  <c r="BI22" i="4" s="1"/>
  <c r="BH23" i="4"/>
  <c r="BI23" i="4" s="1"/>
  <c r="BH11" i="4"/>
  <c r="BI11" i="4" s="1"/>
  <c r="C45" i="4"/>
  <c r="C28" i="4"/>
  <c r="D309" i="1"/>
  <c r="E309" i="1"/>
  <c r="C309" i="1"/>
  <c r="DL50" i="1"/>
  <c r="E53" i="1"/>
  <c r="AF53" i="1"/>
  <c r="BH53" i="1" s="1"/>
  <c r="CJ53" i="1" s="1"/>
  <c r="DL53" i="1" s="1"/>
  <c r="F53" i="1"/>
  <c r="F54" i="1" s="1"/>
  <c r="G53" i="1"/>
  <c r="AH53" i="1"/>
  <c r="BJ53" i="1" s="1"/>
  <c r="CL53" i="1" s="1"/>
  <c r="DN53" i="1" s="1"/>
  <c r="H53" i="1"/>
  <c r="AI53" i="1" s="1"/>
  <c r="BK53" i="1" s="1"/>
  <c r="CM53" i="1" s="1"/>
  <c r="DO53" i="1" s="1"/>
  <c r="I53" i="1"/>
  <c r="AJ53" i="1"/>
  <c r="BL53" i="1" s="1"/>
  <c r="CN53" i="1" s="1"/>
  <c r="DP53" i="1" s="1"/>
  <c r="J53" i="1"/>
  <c r="J54" i="1" s="1"/>
  <c r="AK54" i="1" s="1"/>
  <c r="K53" i="1"/>
  <c r="AL53" i="1"/>
  <c r="BN53" i="1" s="1"/>
  <c r="CP53" i="1" s="1"/>
  <c r="DR53" i="1" s="1"/>
  <c r="L53" i="1"/>
  <c r="AM53" i="1" s="1"/>
  <c r="BO53" i="1" s="1"/>
  <c r="CQ53" i="1" s="1"/>
  <c r="DS53" i="1" s="1"/>
  <c r="M53" i="1"/>
  <c r="AN53" i="1"/>
  <c r="BP53" i="1" s="1"/>
  <c r="CR53" i="1" s="1"/>
  <c r="DT53" i="1" s="1"/>
  <c r="N53" i="1"/>
  <c r="N54" i="1" s="1"/>
  <c r="AO54" i="1" s="1"/>
  <c r="O53" i="1"/>
  <c r="AP53" i="1"/>
  <c r="BR53" i="1" s="1"/>
  <c r="CT53" i="1" s="1"/>
  <c r="DV53" i="1" s="1"/>
  <c r="P53" i="1"/>
  <c r="AQ53" i="1" s="1"/>
  <c r="BS53" i="1" s="1"/>
  <c r="CU53" i="1" s="1"/>
  <c r="DW53" i="1" s="1"/>
  <c r="Q53" i="1"/>
  <c r="AR53" i="1"/>
  <c r="BT53" i="1" s="1"/>
  <c r="CV53" i="1" s="1"/>
  <c r="DX53" i="1" s="1"/>
  <c r="R53" i="1"/>
  <c r="R54" i="1" s="1"/>
  <c r="AS54" i="1" s="1"/>
  <c r="S53" i="1"/>
  <c r="AT53" i="1"/>
  <c r="BV53" i="1" s="1"/>
  <c r="CX53" i="1" s="1"/>
  <c r="DZ53" i="1" s="1"/>
  <c r="T53" i="1"/>
  <c r="AU53" i="1" s="1"/>
  <c r="BW53" i="1" s="1"/>
  <c r="CY53" i="1" s="1"/>
  <c r="EA53" i="1" s="1"/>
  <c r="U53" i="1"/>
  <c r="AV53" i="1"/>
  <c r="BX53" i="1" s="1"/>
  <c r="CZ53" i="1" s="1"/>
  <c r="EB53" i="1" s="1"/>
  <c r="V53" i="1"/>
  <c r="V54" i="1" s="1"/>
  <c r="AW54" i="1" s="1"/>
  <c r="B9" i="1"/>
  <c r="E54" i="1"/>
  <c r="AF54" i="1" s="1"/>
  <c r="BH54" i="1" s="1"/>
  <c r="CJ54" i="1" s="1"/>
  <c r="DL54" i="1" s="1"/>
  <c r="G54" i="1"/>
  <c r="AH54" i="1" s="1"/>
  <c r="H54" i="1"/>
  <c r="AI54" i="1"/>
  <c r="BK54" i="1" s="1"/>
  <c r="I54" i="1"/>
  <c r="AJ54" i="1" s="1"/>
  <c r="K54" i="1"/>
  <c r="AL54" i="1" s="1"/>
  <c r="L54" i="1"/>
  <c r="AM54" i="1"/>
  <c r="BO54" i="1" s="1"/>
  <c r="M54" i="1"/>
  <c r="AN54" i="1" s="1"/>
  <c r="O54" i="1"/>
  <c r="AP54" i="1" s="1"/>
  <c r="P54" i="1"/>
  <c r="AQ54" i="1"/>
  <c r="BS54" i="1" s="1"/>
  <c r="Q54" i="1"/>
  <c r="AR54" i="1" s="1"/>
  <c r="S54" i="1"/>
  <c r="AT54" i="1" s="1"/>
  <c r="T54" i="1"/>
  <c r="AU54" i="1"/>
  <c r="BW54" i="1" s="1"/>
  <c r="U54" i="1"/>
  <c r="AV54" i="1" s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E55" i="1"/>
  <c r="CJ56" i="1"/>
  <c r="DL56" i="1"/>
  <c r="CK56" i="1"/>
  <c r="DM56" i="1"/>
  <c r="CL56" i="1"/>
  <c r="DN56" i="1"/>
  <c r="CM56" i="1"/>
  <c r="DO56" i="1"/>
  <c r="CN56" i="1"/>
  <c r="DP56" i="1"/>
  <c r="CO56" i="1"/>
  <c r="DQ56" i="1"/>
  <c r="CP56" i="1"/>
  <c r="DR56" i="1"/>
  <c r="CQ56" i="1"/>
  <c r="DS56" i="1"/>
  <c r="CR56" i="1"/>
  <c r="DT56" i="1"/>
  <c r="CS56" i="1"/>
  <c r="DU56" i="1"/>
  <c r="CT56" i="1"/>
  <c r="DV56" i="1"/>
  <c r="CU56" i="1"/>
  <c r="DW56" i="1"/>
  <c r="CV56" i="1"/>
  <c r="DX56" i="1"/>
  <c r="CW56" i="1"/>
  <c r="DY56" i="1"/>
  <c r="CX56" i="1"/>
  <c r="DZ56" i="1"/>
  <c r="CY56" i="1"/>
  <c r="EA56" i="1"/>
  <c r="CZ56" i="1"/>
  <c r="EB56" i="1"/>
  <c r="DA56" i="1"/>
  <c r="EC56" i="1"/>
  <c r="EE56" i="1"/>
  <c r="EF56" i="1"/>
  <c r="EG56" i="1"/>
  <c r="EH56" i="1"/>
  <c r="AE51" i="1"/>
  <c r="BG51" i="1"/>
  <c r="CI51" i="1" s="1"/>
  <c r="DK51" i="1" s="1"/>
  <c r="AE52" i="1"/>
  <c r="BG52" i="1"/>
  <c r="CI52" i="1" s="1"/>
  <c r="DK52" i="1" s="1"/>
  <c r="AE53" i="1"/>
  <c r="BG53" i="1"/>
  <c r="CI53" i="1" s="1"/>
  <c r="DK53" i="1" s="1"/>
  <c r="AE54" i="1"/>
  <c r="BG54" i="1"/>
  <c r="CI54" i="1" s="1"/>
  <c r="DK54" i="1" s="1"/>
  <c r="DK50" i="1"/>
  <c r="B21" i="1"/>
  <c r="B26" i="1"/>
  <c r="AI55" i="1"/>
  <c r="AM55" i="1"/>
  <c r="AQ55" i="1"/>
  <c r="AU55" i="1"/>
  <c r="BG55" i="1"/>
  <c r="W57" i="1"/>
  <c r="AZ57" i="1" a="1"/>
  <c r="D186" i="7" l="1"/>
  <c r="D154" i="7"/>
  <c r="D130" i="7"/>
  <c r="C101" i="7"/>
  <c r="C229" i="7"/>
  <c r="C95" i="7"/>
  <c r="E259" i="1"/>
  <c r="C215" i="7"/>
  <c r="C114" i="7"/>
  <c r="C71" i="7"/>
  <c r="C253" i="7"/>
  <c r="C227" i="7"/>
  <c r="C203" i="7"/>
  <c r="C181" i="7"/>
  <c r="C145" i="7"/>
  <c r="C121" i="7"/>
  <c r="D94" i="7"/>
  <c r="BK57" i="1"/>
  <c r="E280" i="1"/>
  <c r="D250" i="7"/>
  <c r="D222" i="7"/>
  <c r="D202" i="7"/>
  <c r="D178" i="7"/>
  <c r="D142" i="7"/>
  <c r="D118" i="7"/>
  <c r="D101" i="7"/>
  <c r="D90" i="7"/>
  <c r="D53" i="7"/>
  <c r="C51" i="7"/>
  <c r="D50" i="7"/>
  <c r="C46" i="7"/>
  <c r="D268" i="7"/>
  <c r="D244" i="7"/>
  <c r="D217" i="7"/>
  <c r="C193" i="7"/>
  <c r="D166" i="7"/>
  <c r="C133" i="7"/>
  <c r="C97" i="7"/>
  <c r="D88" i="7"/>
  <c r="AQ57" i="1"/>
  <c r="D253" i="7"/>
  <c r="D181" i="7"/>
  <c r="D124" i="7"/>
  <c r="AI57" i="1"/>
  <c r="E224" i="1"/>
  <c r="D280" i="7"/>
  <c r="C257" i="7"/>
  <c r="C233" i="7"/>
  <c r="C223" i="7"/>
  <c r="C209" i="7"/>
  <c r="C197" i="7"/>
  <c r="C185" i="7"/>
  <c r="C134" i="7"/>
  <c r="C122" i="7"/>
  <c r="D112" i="7"/>
  <c r="BQ57" i="1"/>
  <c r="C235" i="7"/>
  <c r="C161" i="7"/>
  <c r="C77" i="7"/>
  <c r="E295" i="1"/>
  <c r="C269" i="7"/>
  <c r="C254" i="7"/>
  <c r="C245" i="7"/>
  <c r="D232" i="7"/>
  <c r="D205" i="7"/>
  <c r="C194" i="7"/>
  <c r="D184" i="7"/>
  <c r="D172" i="7"/>
  <c r="C149" i="7"/>
  <c r="D97" i="7"/>
  <c r="C89" i="7"/>
  <c r="D64" i="7"/>
  <c r="E248" i="1"/>
  <c r="E222" i="1"/>
  <c r="BT57" i="1"/>
  <c r="BL57" i="1"/>
  <c r="BX57" i="1"/>
  <c r="AR57" i="1"/>
  <c r="AJ57" i="1"/>
  <c r="E236" i="1"/>
  <c r="C262" i="7"/>
  <c r="BY57" i="1"/>
  <c r="BJ57" i="1"/>
  <c r="BP57" i="1"/>
  <c r="AV57" i="1"/>
  <c r="AN57" i="1"/>
  <c r="M326" i="1"/>
  <c r="N156" i="4" s="1"/>
  <c r="BU57" i="1"/>
  <c r="BM57" i="1"/>
  <c r="BW57" i="1"/>
  <c r="AU57" i="1"/>
  <c r="AM57" i="1"/>
  <c r="E283" i="1"/>
  <c r="E242" i="1"/>
  <c r="E188" i="1"/>
  <c r="C281" i="7"/>
  <c r="D265" i="7"/>
  <c r="D256" i="7"/>
  <c r="C250" i="7"/>
  <c r="D240" i="7"/>
  <c r="D220" i="7"/>
  <c r="D208" i="7"/>
  <c r="C199" i="7"/>
  <c r="D193" i="7"/>
  <c r="D169" i="7"/>
  <c r="C151" i="7"/>
  <c r="C137" i="7"/>
  <c r="C125" i="7"/>
  <c r="D121" i="7"/>
  <c r="C106" i="7"/>
  <c r="D100" i="7"/>
  <c r="C79" i="7"/>
  <c r="D62" i="7"/>
  <c r="E292" i="1"/>
  <c r="E273" i="1"/>
  <c r="E253" i="1"/>
  <c r="E208" i="1"/>
  <c r="E184" i="1"/>
  <c r="E285" i="1"/>
  <c r="E269" i="1"/>
  <c r="E232" i="1"/>
  <c r="E205" i="1"/>
  <c r="E181" i="1"/>
  <c r="C274" i="7"/>
  <c r="C266" i="7"/>
  <c r="C259" i="7"/>
  <c r="D249" i="7"/>
  <c r="D237" i="7"/>
  <c r="C221" i="7"/>
  <c r="C211" i="7"/>
  <c r="D196" i="7"/>
  <c r="D190" i="7"/>
  <c r="C173" i="7"/>
  <c r="D168" i="7"/>
  <c r="D160" i="7"/>
  <c r="D148" i="7"/>
  <c r="D136" i="7"/>
  <c r="C127" i="7"/>
  <c r="C113" i="7"/>
  <c r="C103" i="7"/>
  <c r="D76" i="7"/>
  <c r="D58" i="7"/>
  <c r="E265" i="1"/>
  <c r="D273" i="7"/>
  <c r="D173" i="7"/>
  <c r="C166" i="7"/>
  <c r="C82" i="7"/>
  <c r="E296" i="1"/>
  <c r="M315" i="1"/>
  <c r="N145" i="4" s="1"/>
  <c r="BI57" i="1"/>
  <c r="BS57" i="1"/>
  <c r="BO57" i="1"/>
  <c r="AT57" i="1"/>
  <c r="AP57" i="1"/>
  <c r="AL57" i="1"/>
  <c r="AH57" i="1"/>
  <c r="E260" i="1"/>
  <c r="E245" i="1"/>
  <c r="E218" i="1"/>
  <c r="E200" i="1"/>
  <c r="E185" i="1"/>
  <c r="E176" i="1"/>
  <c r="C264" i="7"/>
  <c r="C261" i="7"/>
  <c r="C214" i="7"/>
  <c r="C202" i="7"/>
  <c r="C190" i="7"/>
  <c r="C159" i="7"/>
  <c r="C150" i="7"/>
  <c r="C135" i="7"/>
  <c r="D129" i="7"/>
  <c r="C123" i="7"/>
  <c r="D93" i="7"/>
  <c r="C70" i="7"/>
  <c r="M321" i="1"/>
  <c r="N151" i="4" s="1"/>
  <c r="M310" i="1"/>
  <c r="N140" i="4" s="1"/>
  <c r="BV57" i="1"/>
  <c r="BR57" i="1"/>
  <c r="AW57" i="1"/>
  <c r="AS57" i="1"/>
  <c r="AO57" i="1"/>
  <c r="AK57" i="1"/>
  <c r="E284" i="1"/>
  <c r="E272" i="1"/>
  <c r="E197" i="1"/>
  <c r="C282" i="7"/>
  <c r="D276" i="7"/>
  <c r="D264" i="7"/>
  <c r="C249" i="7"/>
  <c r="C243" i="7"/>
  <c r="D224" i="7"/>
  <c r="D212" i="7"/>
  <c r="C207" i="7"/>
  <c r="D177" i="7"/>
  <c r="D164" i="7"/>
  <c r="C138" i="7"/>
  <c r="C111" i="7"/>
  <c r="M327" i="1"/>
  <c r="N157" i="4" s="1"/>
  <c r="M317" i="1"/>
  <c r="N147" i="4" s="1"/>
  <c r="E290" i="1"/>
  <c r="E281" i="1"/>
  <c r="E271" i="1"/>
  <c r="E247" i="1"/>
  <c r="E240" i="1"/>
  <c r="E233" i="1"/>
  <c r="E223" i="1"/>
  <c r="R16" i="1"/>
  <c r="C237" i="7"/>
  <c r="C225" i="7"/>
  <c r="D162" i="7"/>
  <c r="C157" i="7"/>
  <c r="C109" i="7"/>
  <c r="M322" i="1"/>
  <c r="N152" i="4" s="1"/>
  <c r="BK12" i="4"/>
  <c r="BK13" i="4" s="1"/>
  <c r="BK14" i="4" s="1"/>
  <c r="BK15" i="4" s="1"/>
  <c r="BK16" i="4" s="1"/>
  <c r="BK17" i="4" s="1"/>
  <c r="BK18" i="4" s="1"/>
  <c r="BK19" i="4" s="1"/>
  <c r="BK20" i="4" s="1"/>
  <c r="BK21" i="4" s="1"/>
  <c r="BK22" i="4" s="1"/>
  <c r="BK23" i="4" s="1"/>
  <c r="E293" i="1"/>
  <c r="E266" i="1"/>
  <c r="E235" i="1"/>
  <c r="E211" i="1"/>
  <c r="E199" i="1"/>
  <c r="C241" i="7"/>
  <c r="C228" i="7"/>
  <c r="C169" i="7"/>
  <c r="C73" i="7"/>
  <c r="E213" i="1"/>
  <c r="E261" i="1"/>
  <c r="E180" i="1"/>
  <c r="E192" i="1"/>
  <c r="E186" i="1"/>
  <c r="E198" i="1"/>
  <c r="E246" i="1"/>
  <c r="E294" i="1"/>
  <c r="I52" i="1"/>
  <c r="AJ52" i="1" s="1"/>
  <c r="BL52" i="1" s="1"/>
  <c r="CN52" i="1" s="1"/>
  <c r="DP52" i="1" s="1"/>
  <c r="P52" i="1"/>
  <c r="AQ52" i="1" s="1"/>
  <c r="BS52" i="1" s="1"/>
  <c r="CU52" i="1" s="1"/>
  <c r="DW52" i="1" s="1"/>
  <c r="D44" i="7"/>
  <c r="D92" i="7"/>
  <c r="D104" i="7"/>
  <c r="D116" i="7"/>
  <c r="D140" i="7"/>
  <c r="D152" i="7"/>
  <c r="D188" i="7"/>
  <c r="D248" i="7"/>
  <c r="D56" i="7"/>
  <c r="E252" i="1"/>
  <c r="E237" i="1"/>
  <c r="E225" i="1"/>
  <c r="E189" i="1"/>
  <c r="E190" i="1"/>
  <c r="E202" i="1"/>
  <c r="E250" i="1"/>
  <c r="M52" i="1"/>
  <c r="AN52" i="1" s="1"/>
  <c r="BP52" i="1" s="1"/>
  <c r="CR52" i="1" s="1"/>
  <c r="DT52" i="1" s="1"/>
  <c r="G52" i="1"/>
  <c r="AH52" i="1" s="1"/>
  <c r="BJ52" i="1" s="1"/>
  <c r="BJ174" i="1" s="1"/>
  <c r="S16" i="1"/>
  <c r="M312" i="1"/>
  <c r="N142" i="4" s="1"/>
  <c r="M316" i="1"/>
  <c r="N146" i="4" s="1"/>
  <c r="M320" i="1"/>
  <c r="N150" i="4" s="1"/>
  <c r="M324" i="1"/>
  <c r="N154" i="4" s="1"/>
  <c r="M328" i="1"/>
  <c r="N158" i="4" s="1"/>
  <c r="C276" i="7"/>
  <c r="D272" i="7"/>
  <c r="D260" i="7"/>
  <c r="C252" i="7"/>
  <c r="D128" i="7"/>
  <c r="C162" i="7"/>
  <c r="C174" i="7"/>
  <c r="D149" i="7"/>
  <c r="D185" i="7"/>
  <c r="D221" i="7"/>
  <c r="D257" i="7"/>
  <c r="D281" i="7"/>
  <c r="D170" i="7"/>
  <c r="D182" i="7"/>
  <c r="D230" i="7"/>
  <c r="D242" i="7"/>
  <c r="D254" i="7"/>
  <c r="D45" i="7"/>
  <c r="D69" i="7"/>
  <c r="D81" i="7"/>
  <c r="D261" i="7"/>
  <c r="E52" i="1"/>
  <c r="AF52" i="1" s="1"/>
  <c r="BH52" i="1" s="1"/>
  <c r="CJ52" i="1" s="1"/>
  <c r="DL52" i="1" s="1"/>
  <c r="M325" i="1"/>
  <c r="N155" i="4" s="1"/>
  <c r="M319" i="1"/>
  <c r="N149" i="4" s="1"/>
  <c r="M314" i="1"/>
  <c r="N144" i="4" s="1"/>
  <c r="E276" i="1"/>
  <c r="E258" i="1"/>
  <c r="E249" i="1"/>
  <c r="E204" i="1"/>
  <c r="U52" i="1"/>
  <c r="AV52" i="1" s="1"/>
  <c r="BX52" i="1" s="1"/>
  <c r="CZ52" i="1" s="1"/>
  <c r="EB52" i="1" s="1"/>
  <c r="O52" i="1"/>
  <c r="AP52" i="1" s="1"/>
  <c r="BR52" i="1" s="1"/>
  <c r="CT52" i="1" s="1"/>
  <c r="DV52" i="1" s="1"/>
  <c r="E229" i="1"/>
  <c r="E241" i="1"/>
  <c r="E277" i="1"/>
  <c r="E289" i="1"/>
  <c r="E220" i="1"/>
  <c r="E268" i="1"/>
  <c r="C270" i="7"/>
  <c r="D266" i="7"/>
  <c r="D236" i="7"/>
  <c r="C231" i="7"/>
  <c r="C222" i="7"/>
  <c r="C219" i="7"/>
  <c r="D189" i="7"/>
  <c r="D176" i="7"/>
  <c r="D158" i="7"/>
  <c r="D153" i="7"/>
  <c r="D137" i="7"/>
  <c r="D110" i="7"/>
  <c r="D105" i="7"/>
  <c r="C90" i="7"/>
  <c r="D80" i="7"/>
  <c r="C75" i="7"/>
  <c r="D57" i="7"/>
  <c r="C47" i="7"/>
  <c r="C107" i="7"/>
  <c r="C119" i="7"/>
  <c r="C155" i="7"/>
  <c r="C179" i="7"/>
  <c r="C191" i="7"/>
  <c r="C263" i="7"/>
  <c r="Q16" i="1"/>
  <c r="M329" i="1"/>
  <c r="N159" i="4" s="1"/>
  <c r="M323" i="1"/>
  <c r="N153" i="4" s="1"/>
  <c r="M318" i="1"/>
  <c r="N148" i="4" s="1"/>
  <c r="M313" i="1"/>
  <c r="N143" i="4" s="1"/>
  <c r="E288" i="1"/>
  <c r="E282" i="1"/>
  <c r="E274" i="1"/>
  <c r="E270" i="1"/>
  <c r="E264" i="1"/>
  <c r="E256" i="1"/>
  <c r="E228" i="1"/>
  <c r="E217" i="1"/>
  <c r="E210" i="1"/>
  <c r="E201" i="1"/>
  <c r="E196" i="1"/>
  <c r="E178" i="1"/>
  <c r="T52" i="1"/>
  <c r="AU52" i="1" s="1"/>
  <c r="BW52" i="1" s="1"/>
  <c r="CY52" i="1" s="1"/>
  <c r="EA52" i="1" s="1"/>
  <c r="E209" i="1"/>
  <c r="E257" i="1"/>
  <c r="B29" i="1"/>
  <c r="S51" i="1" s="1"/>
  <c r="AT51" i="1" s="1"/>
  <c r="C279" i="7"/>
  <c r="C239" i="7"/>
  <c r="D225" i="7"/>
  <c r="D218" i="7"/>
  <c r="D213" i="7"/>
  <c r="D209" i="7"/>
  <c r="C204" i="7"/>
  <c r="D201" i="7"/>
  <c r="D197" i="7"/>
  <c r="C186" i="7"/>
  <c r="C183" i="7"/>
  <c r="D165" i="7"/>
  <c r="D161" i="7"/>
  <c r="D146" i="7"/>
  <c r="D141" i="7"/>
  <c r="D122" i="7"/>
  <c r="D113" i="7"/>
  <c r="D98" i="7"/>
  <c r="C87" i="7"/>
  <c r="D74" i="7"/>
  <c r="D68" i="7"/>
  <c r="C63" i="7"/>
  <c r="D49" i="7"/>
  <c r="D73" i="7"/>
  <c r="D133" i="7"/>
  <c r="D145" i="7"/>
  <c r="D61" i="7"/>
  <c r="D214" i="7"/>
  <c r="D226" i="7"/>
  <c r="D238" i="7"/>
  <c r="D274" i="7"/>
  <c r="D70" i="7"/>
  <c r="D82" i="7"/>
  <c r="M16" i="7"/>
  <c r="C277" i="7"/>
  <c r="C265" i="7"/>
  <c r="C217" i="7"/>
  <c r="C205" i="7"/>
  <c r="D96" i="7"/>
  <c r="C85" i="7"/>
  <c r="D102" i="7"/>
  <c r="D150" i="7"/>
  <c r="D198" i="7"/>
  <c r="D210" i="7"/>
  <c r="D54" i="7"/>
  <c r="D78" i="7"/>
  <c r="D114" i="7"/>
  <c r="D234" i="7"/>
  <c r="D258" i="7"/>
  <c r="D270" i="7"/>
  <c r="D138" i="7"/>
  <c r="D126" i="7"/>
  <c r="D174" i="7"/>
  <c r="D246" i="7"/>
  <c r="D282" i="7"/>
  <c r="C208" i="7"/>
  <c r="C184" i="7"/>
  <c r="C268" i="7"/>
  <c r="L16" i="7"/>
  <c r="C232" i="7"/>
  <c r="C280" i="7"/>
  <c r="L311" i="1"/>
  <c r="M141" i="4" s="1"/>
  <c r="L313" i="1"/>
  <c r="M143" i="4" s="1"/>
  <c r="L315" i="1"/>
  <c r="M145" i="4" s="1"/>
  <c r="L317" i="1"/>
  <c r="M147" i="4" s="1"/>
  <c r="L319" i="1"/>
  <c r="M149" i="4" s="1"/>
  <c r="L321" i="1"/>
  <c r="M151" i="4" s="1"/>
  <c r="L323" i="1"/>
  <c r="M153" i="4" s="1"/>
  <c r="L325" i="1"/>
  <c r="M155" i="4" s="1"/>
  <c r="L327" i="1"/>
  <c r="M157" i="4" s="1"/>
  <c r="L329" i="1"/>
  <c r="M159" i="4" s="1"/>
  <c r="L310" i="1"/>
  <c r="M140" i="4" s="1"/>
  <c r="L312" i="1"/>
  <c r="M142" i="4" s="1"/>
  <c r="L314" i="1"/>
  <c r="M144" i="4" s="1"/>
  <c r="L316" i="1"/>
  <c r="M146" i="4" s="1"/>
  <c r="L318" i="1"/>
  <c r="M148" i="4" s="1"/>
  <c r="L320" i="1"/>
  <c r="M150" i="4" s="1"/>
  <c r="L322" i="1"/>
  <c r="M152" i="4" s="1"/>
  <c r="L324" i="1"/>
  <c r="M154" i="4" s="1"/>
  <c r="L326" i="1"/>
  <c r="M156" i="4" s="1"/>
  <c r="L328" i="1"/>
  <c r="M158" i="4" s="1"/>
  <c r="E182" i="1"/>
  <c r="E206" i="1"/>
  <c r="E230" i="1"/>
  <c r="E254" i="1"/>
  <c r="E278" i="1"/>
  <c r="C67" i="7"/>
  <c r="C115" i="7"/>
  <c r="C163" i="7"/>
  <c r="C175" i="7"/>
  <c r="C55" i="7"/>
  <c r="C139" i="7"/>
  <c r="C187" i="7"/>
  <c r="C247" i="7"/>
  <c r="C50" i="7"/>
  <c r="C110" i="7"/>
  <c r="C158" i="7"/>
  <c r="C230" i="7"/>
  <c r="C242" i="7"/>
  <c r="C62" i="7"/>
  <c r="C74" i="7"/>
  <c r="C86" i="7"/>
  <c r="C146" i="7"/>
  <c r="C170" i="7"/>
  <c r="C218" i="7"/>
  <c r="C278" i="7"/>
  <c r="D48" i="7"/>
  <c r="D72" i="7"/>
  <c r="D120" i="7"/>
  <c r="D180" i="7"/>
  <c r="D192" i="7"/>
  <c r="D84" i="7"/>
  <c r="D108" i="7"/>
  <c r="D216" i="7"/>
  <c r="C45" i="7"/>
  <c r="C81" i="7"/>
  <c r="C129" i="7"/>
  <c r="C165" i="7"/>
  <c r="C177" i="7"/>
  <c r="C273" i="7"/>
  <c r="C69" i="7"/>
  <c r="C105" i="7"/>
  <c r="C189" i="7"/>
  <c r="C213" i="7"/>
  <c r="E183" i="1"/>
  <c r="E195" i="1"/>
  <c r="E207" i="1"/>
  <c r="E219" i="1"/>
  <c r="E231" i="1"/>
  <c r="E243" i="1"/>
  <c r="E255" i="1"/>
  <c r="E267" i="1"/>
  <c r="E279" i="1"/>
  <c r="E291" i="1"/>
  <c r="C94" i="7"/>
  <c r="C142" i="7"/>
  <c r="C226" i="7"/>
  <c r="C238" i="7"/>
  <c r="C58" i="7"/>
  <c r="C118" i="7"/>
  <c r="C130" i="7"/>
  <c r="C178" i="7"/>
  <c r="C283" i="7"/>
  <c r="E286" i="1"/>
  <c r="E262" i="1"/>
  <c r="E238" i="1"/>
  <c r="E214" i="1"/>
  <c r="E179" i="1"/>
  <c r="E191" i="1"/>
  <c r="E203" i="1"/>
  <c r="E215" i="1"/>
  <c r="E227" i="1"/>
  <c r="E239" i="1"/>
  <c r="E251" i="1"/>
  <c r="E263" i="1"/>
  <c r="E275" i="1"/>
  <c r="E287" i="1"/>
  <c r="H52" i="1"/>
  <c r="AI52" i="1" s="1"/>
  <c r="BK52" i="1" s="1"/>
  <c r="CM52" i="1" s="1"/>
  <c r="DO52" i="1" s="1"/>
  <c r="J52" i="1"/>
  <c r="AK52" i="1" s="1"/>
  <c r="BM52" i="1" s="1"/>
  <c r="CO52" i="1" s="1"/>
  <c r="DQ52" i="1" s="1"/>
  <c r="L52" i="1"/>
  <c r="AM52" i="1" s="1"/>
  <c r="BO52" i="1" s="1"/>
  <c r="CQ52" i="1" s="1"/>
  <c r="DS52" i="1" s="1"/>
  <c r="N52" i="1"/>
  <c r="AO52" i="1" s="1"/>
  <c r="BQ52" i="1" s="1"/>
  <c r="CS52" i="1" s="1"/>
  <c r="DU52" i="1" s="1"/>
  <c r="Q52" i="1"/>
  <c r="AR52" i="1" s="1"/>
  <c r="BT52" i="1" s="1"/>
  <c r="CV52" i="1" s="1"/>
  <c r="DX52" i="1" s="1"/>
  <c r="C271" i="7"/>
  <c r="D252" i="7"/>
  <c r="D228" i="7"/>
  <c r="C206" i="7"/>
  <c r="D204" i="7"/>
  <c r="C201" i="7"/>
  <c r="D156" i="7"/>
  <c r="C153" i="7"/>
  <c r="D144" i="7"/>
  <c r="C141" i="7"/>
  <c r="D132" i="7"/>
  <c r="C98" i="7"/>
  <c r="C93" i="7"/>
  <c r="C54" i="7"/>
  <c r="C78" i="7"/>
  <c r="C126" i="7"/>
  <c r="C234" i="7"/>
  <c r="C246" i="7"/>
  <c r="C258" i="7"/>
  <c r="C102" i="7"/>
  <c r="C198" i="7"/>
  <c r="C210" i="7"/>
  <c r="K6" i="1"/>
  <c r="K7" i="1" s="1"/>
  <c r="K8" i="1" s="1"/>
  <c r="Q20" i="1" s="1"/>
  <c r="C60" i="1" s="1"/>
  <c r="D65" i="7"/>
  <c r="D77" i="7"/>
  <c r="D125" i="7"/>
  <c r="D233" i="7"/>
  <c r="D245" i="7"/>
  <c r="D269" i="7"/>
  <c r="C99" i="7"/>
  <c r="C147" i="7"/>
  <c r="C171" i="7"/>
  <c r="C255" i="7"/>
  <c r="C267" i="7"/>
  <c r="D86" i="7"/>
  <c r="D134" i="7"/>
  <c r="D194" i="7"/>
  <c r="D206" i="7"/>
  <c r="D109" i="7"/>
  <c r="D157" i="7"/>
  <c r="D229" i="7"/>
  <c r="D241" i="7"/>
  <c r="D277" i="7"/>
  <c r="C59" i="7"/>
  <c r="C83" i="7"/>
  <c r="C131" i="7"/>
  <c r="C167" i="7"/>
  <c r="C251" i="7"/>
  <c r="C275" i="7"/>
  <c r="L23" i="7"/>
  <c r="E173" i="7" s="1"/>
  <c r="BW55" i="1"/>
  <c r="CY54" i="1"/>
  <c r="EA54" i="1" s="1"/>
  <c r="BS55" i="1"/>
  <c r="CU54" i="1"/>
  <c r="DW54" i="1" s="1"/>
  <c r="BO55" i="1"/>
  <c r="CQ54" i="1"/>
  <c r="DS54" i="1" s="1"/>
  <c r="BK55" i="1"/>
  <c r="CM54" i="1"/>
  <c r="DO54" i="1" s="1"/>
  <c r="AW55" i="1"/>
  <c r="BY54" i="1"/>
  <c r="AO55" i="1"/>
  <c r="BQ54" i="1"/>
  <c r="AG54" i="1"/>
  <c r="CB57" i="1" a="1"/>
  <c r="BV54" i="1"/>
  <c r="AT55" i="1"/>
  <c r="BR54" i="1"/>
  <c r="AP55" i="1"/>
  <c r="BN54" i="1"/>
  <c r="AL55" i="1"/>
  <c r="BJ54" i="1"/>
  <c r="AH55" i="1"/>
  <c r="BM11" i="4"/>
  <c r="BL12" i="4"/>
  <c r="BL13" i="4" s="1"/>
  <c r="BL14" i="4" s="1"/>
  <c r="BL15" i="4" s="1"/>
  <c r="BL16" i="4" s="1"/>
  <c r="BL17" i="4" s="1"/>
  <c r="BL18" i="4" s="1"/>
  <c r="BL19" i="4" s="1"/>
  <c r="BL20" i="4" s="1"/>
  <c r="BL21" i="4" s="1"/>
  <c r="BL22" i="4" s="1"/>
  <c r="BL23" i="4" s="1"/>
  <c r="AV55" i="1"/>
  <c r="BX54" i="1"/>
  <c r="AR55" i="1"/>
  <c r="BT54" i="1"/>
  <c r="AN55" i="1"/>
  <c r="BP54" i="1"/>
  <c r="AJ55" i="1"/>
  <c r="BL54" i="1"/>
  <c r="AS55" i="1"/>
  <c r="BU54" i="1"/>
  <c r="AK55" i="1"/>
  <c r="BM54" i="1"/>
  <c r="AW53" i="1"/>
  <c r="BY53" i="1" s="1"/>
  <c r="DA53" i="1" s="1"/>
  <c r="EC53" i="1" s="1"/>
  <c r="AS53" i="1"/>
  <c r="BU53" i="1" s="1"/>
  <c r="CW53" i="1" s="1"/>
  <c r="DY53" i="1" s="1"/>
  <c r="AO53" i="1"/>
  <c r="BQ53" i="1" s="1"/>
  <c r="CS53" i="1" s="1"/>
  <c r="DU53" i="1" s="1"/>
  <c r="AK53" i="1"/>
  <c r="BM53" i="1" s="1"/>
  <c r="CO53" i="1" s="1"/>
  <c r="DQ53" i="1" s="1"/>
  <c r="AG53" i="1"/>
  <c r="BI53" i="1" s="1"/>
  <c r="CK53" i="1" s="1"/>
  <c r="DM53" i="1" s="1"/>
  <c r="AK312" i="1"/>
  <c r="AO142" i="4" s="1"/>
  <c r="AK314" i="1"/>
  <c r="AO144" i="4" s="1"/>
  <c r="AK316" i="1"/>
  <c r="AO146" i="4" s="1"/>
  <c r="AK318" i="1"/>
  <c r="AO148" i="4" s="1"/>
  <c r="AK320" i="1"/>
  <c r="AO150" i="4" s="1"/>
  <c r="AK322" i="1"/>
  <c r="AO152" i="4" s="1"/>
  <c r="AK324" i="1"/>
  <c r="AO154" i="4" s="1"/>
  <c r="AK326" i="1"/>
  <c r="AO156" i="4" s="1"/>
  <c r="AK328" i="1"/>
  <c r="AO158" i="4" s="1"/>
  <c r="AK310" i="1"/>
  <c r="AO140" i="4" s="1"/>
  <c r="AK311" i="1"/>
  <c r="AO141" i="4" s="1"/>
  <c r="AK313" i="1"/>
  <c r="AO143" i="4" s="1"/>
  <c r="AK315" i="1"/>
  <c r="AO145" i="4" s="1"/>
  <c r="AK317" i="1"/>
  <c r="AO147" i="4" s="1"/>
  <c r="AK319" i="1"/>
  <c r="AO149" i="4" s="1"/>
  <c r="AK321" i="1"/>
  <c r="AO151" i="4" s="1"/>
  <c r="AK323" i="1"/>
  <c r="AO153" i="4" s="1"/>
  <c r="AK325" i="1"/>
  <c r="AO155" i="4" s="1"/>
  <c r="AK327" i="1"/>
  <c r="AO157" i="4" s="1"/>
  <c r="AK329" i="1"/>
  <c r="AO159" i="4" s="1"/>
  <c r="D67" i="7"/>
  <c r="D79" i="7"/>
  <c r="D91" i="7"/>
  <c r="D103" i="7"/>
  <c r="D115" i="7"/>
  <c r="D127" i="7"/>
  <c r="D139" i="7"/>
  <c r="D151" i="7"/>
  <c r="D163" i="7"/>
  <c r="D187" i="7"/>
  <c r="D211" i="7"/>
  <c r="D235" i="7"/>
  <c r="D259" i="7"/>
  <c r="D283" i="7"/>
  <c r="D55" i="7"/>
  <c r="D175" i="7"/>
  <c r="D199" i="7"/>
  <c r="D223" i="7"/>
  <c r="D247" i="7"/>
  <c r="D271" i="7"/>
  <c r="N6" i="1"/>
  <c r="N7" i="1" s="1"/>
  <c r="N8" i="1" s="1"/>
  <c r="R20" i="1" s="1"/>
  <c r="AJ312" i="1"/>
  <c r="AN142" i="4" s="1"/>
  <c r="AJ313" i="1"/>
  <c r="AN143" i="4" s="1"/>
  <c r="AJ314" i="1"/>
  <c r="AN144" i="4" s="1"/>
  <c r="AJ315" i="1"/>
  <c r="AN145" i="4" s="1"/>
  <c r="AJ316" i="1"/>
  <c r="AN146" i="4" s="1"/>
  <c r="AJ317" i="1"/>
  <c r="AN147" i="4" s="1"/>
  <c r="AJ318" i="1"/>
  <c r="AN148" i="4" s="1"/>
  <c r="AJ319" i="1"/>
  <c r="AN149" i="4" s="1"/>
  <c r="AJ320" i="1"/>
  <c r="AN150" i="4" s="1"/>
  <c r="AJ321" i="1"/>
  <c r="AN151" i="4" s="1"/>
  <c r="AJ322" i="1"/>
  <c r="AN152" i="4" s="1"/>
  <c r="AJ323" i="1"/>
  <c r="AN153" i="4" s="1"/>
  <c r="AJ324" i="1"/>
  <c r="AN154" i="4" s="1"/>
  <c r="AJ325" i="1"/>
  <c r="AN155" i="4" s="1"/>
  <c r="AJ326" i="1"/>
  <c r="AN156" i="4" s="1"/>
  <c r="AJ327" i="1"/>
  <c r="AN157" i="4" s="1"/>
  <c r="AJ328" i="1"/>
  <c r="AN158" i="4" s="1"/>
  <c r="AJ329" i="1"/>
  <c r="AN159" i="4" s="1"/>
  <c r="AJ310" i="1"/>
  <c r="AN140" i="4" s="1"/>
  <c r="AJ311" i="1"/>
  <c r="AN141" i="4" s="1"/>
  <c r="Z8" i="2"/>
  <c r="AB8" i="2"/>
  <c r="F52" i="1"/>
  <c r="R52" i="1"/>
  <c r="AS52" i="1" s="1"/>
  <c r="BU52" i="1" s="1"/>
  <c r="V52" i="1"/>
  <c r="AW52" i="1" s="1"/>
  <c r="BY52" i="1" s="1"/>
  <c r="S52" i="1"/>
  <c r="AT52" i="1" s="1"/>
  <c r="BV52" i="1" s="1"/>
  <c r="C164" i="7"/>
  <c r="C188" i="7"/>
  <c r="C212" i="7"/>
  <c r="C236" i="7"/>
  <c r="C56" i="7"/>
  <c r="C68" i="7"/>
  <c r="C80" i="7"/>
  <c r="C92" i="7"/>
  <c r="C104" i="7"/>
  <c r="C116" i="7"/>
  <c r="C128" i="7"/>
  <c r="C140" i="7"/>
  <c r="C152" i="7"/>
  <c r="C44" i="7"/>
  <c r="C260" i="7"/>
  <c r="C176" i="7"/>
  <c r="C200" i="7"/>
  <c r="C224" i="7"/>
  <c r="C248" i="7"/>
  <c r="C168" i="7"/>
  <c r="C192" i="7"/>
  <c r="C216" i="7"/>
  <c r="C240" i="7"/>
  <c r="C60" i="7"/>
  <c r="C72" i="7"/>
  <c r="C84" i="7"/>
  <c r="C96" i="7"/>
  <c r="C108" i="7"/>
  <c r="C120" i="7"/>
  <c r="C132" i="7"/>
  <c r="C144" i="7"/>
  <c r="C156" i="7"/>
  <c r="C48" i="7"/>
  <c r="D59" i="7"/>
  <c r="D71" i="7"/>
  <c r="D83" i="7"/>
  <c r="D95" i="7"/>
  <c r="D107" i="7"/>
  <c r="D119" i="7"/>
  <c r="D131" i="7"/>
  <c r="D143" i="7"/>
  <c r="D155" i="7"/>
  <c r="D179" i="7"/>
  <c r="D203" i="7"/>
  <c r="D227" i="7"/>
  <c r="D251" i="7"/>
  <c r="D275" i="7"/>
  <c r="D47" i="7"/>
  <c r="D167" i="7"/>
  <c r="D191" i="7"/>
  <c r="D215" i="7"/>
  <c r="D239" i="7"/>
  <c r="D263" i="7"/>
  <c r="AZ9" i="7"/>
  <c r="AZ10" i="7" s="1"/>
  <c r="AX9" i="7"/>
  <c r="AX10" i="7" s="1"/>
  <c r="AV9" i="7"/>
  <c r="AV10" i="7" s="1"/>
  <c r="AT9" i="7"/>
  <c r="AT10" i="7" s="1"/>
  <c r="AR9" i="7"/>
  <c r="AR10" i="7" s="1"/>
  <c r="AP9" i="7"/>
  <c r="AP10" i="7" s="1"/>
  <c r="AN9" i="7"/>
  <c r="AN10" i="7" s="1"/>
  <c r="AL9" i="7"/>
  <c r="AL10" i="7" s="1"/>
  <c r="AJ9" i="7"/>
  <c r="AJ10" i="7" s="1"/>
  <c r="AH9" i="7"/>
  <c r="AH10" i="7" s="1"/>
  <c r="AF9" i="7"/>
  <c r="AF10" i="7" s="1"/>
  <c r="AD9" i="7"/>
  <c r="AD10" i="7" s="1"/>
  <c r="AB9" i="7"/>
  <c r="AY9" i="7"/>
  <c r="AY10" i="7" s="1"/>
  <c r="AW9" i="7"/>
  <c r="AW10" i="7" s="1"/>
  <c r="AU9" i="7"/>
  <c r="AU10" i="7" s="1"/>
  <c r="AS9" i="7"/>
  <c r="AS10" i="7" s="1"/>
  <c r="AQ9" i="7"/>
  <c r="AQ10" i="7" s="1"/>
  <c r="AO9" i="7"/>
  <c r="AO10" i="7" s="1"/>
  <c r="AM9" i="7"/>
  <c r="AM10" i="7" s="1"/>
  <c r="AK9" i="7"/>
  <c r="AK10" i="7" s="1"/>
  <c r="AI9" i="7"/>
  <c r="AI10" i="7" s="1"/>
  <c r="B18" i="7" s="1"/>
  <c r="AG9" i="7"/>
  <c r="AG10" i="7" s="1"/>
  <c r="AE9" i="7"/>
  <c r="AE10" i="7" s="1"/>
  <c r="AC9" i="7"/>
  <c r="AC10" i="7" s="1"/>
  <c r="E57" i="1"/>
  <c r="E69" i="1"/>
  <c r="E81" i="1"/>
  <c r="E93" i="1"/>
  <c r="E105" i="1"/>
  <c r="E117" i="1"/>
  <c r="E129" i="1"/>
  <c r="E141" i="1"/>
  <c r="E165" i="1"/>
  <c r="E153" i="1"/>
  <c r="E70" i="1"/>
  <c r="E58" i="1"/>
  <c r="E82" i="1"/>
  <c r="E94" i="1"/>
  <c r="E106" i="1"/>
  <c r="E118" i="1"/>
  <c r="E130" i="1"/>
  <c r="E154" i="1"/>
  <c r="E166" i="1"/>
  <c r="E142" i="1"/>
  <c r="E59" i="1"/>
  <c r="E71" i="1"/>
  <c r="E95" i="1"/>
  <c r="E83" i="1"/>
  <c r="E107" i="1"/>
  <c r="E119" i="1"/>
  <c r="E131" i="1"/>
  <c r="E143" i="1"/>
  <c r="E167" i="1"/>
  <c r="E155" i="1"/>
  <c r="E72" i="1"/>
  <c r="E60" i="1"/>
  <c r="E84" i="1"/>
  <c r="E96" i="1"/>
  <c r="E108" i="1"/>
  <c r="E120" i="1"/>
  <c r="E156" i="1"/>
  <c r="E168" i="1"/>
  <c r="E132" i="1"/>
  <c r="E144" i="1"/>
  <c r="E61" i="1"/>
  <c r="E73" i="1"/>
  <c r="E97" i="1"/>
  <c r="E85" i="1"/>
  <c r="E109" i="1"/>
  <c r="E121" i="1"/>
  <c r="E133" i="1"/>
  <c r="E145" i="1"/>
  <c r="E157" i="1"/>
  <c r="E169" i="1"/>
  <c r="E62" i="1"/>
  <c r="E74" i="1"/>
  <c r="E86" i="1"/>
  <c r="E98" i="1"/>
  <c r="E110" i="1"/>
  <c r="E158" i="1"/>
  <c r="E170" i="1"/>
  <c r="E146" i="1"/>
  <c r="E122" i="1"/>
  <c r="E134" i="1"/>
  <c r="E63" i="1"/>
  <c r="E75" i="1"/>
  <c r="E87" i="1"/>
  <c r="E99" i="1"/>
  <c r="E111" i="1"/>
  <c r="E123" i="1"/>
  <c r="E135" i="1"/>
  <c r="E147" i="1"/>
  <c r="E159" i="1"/>
  <c r="E64" i="1"/>
  <c r="E76" i="1"/>
  <c r="E88" i="1"/>
  <c r="E100" i="1"/>
  <c r="E112" i="1"/>
  <c r="E160" i="1"/>
  <c r="E172" i="1"/>
  <c r="E136" i="1"/>
  <c r="E148" i="1"/>
  <c r="E124" i="1"/>
  <c r="E65" i="1"/>
  <c r="E77" i="1"/>
  <c r="E89" i="1"/>
  <c r="E101" i="1"/>
  <c r="E113" i="1"/>
  <c r="E125" i="1"/>
  <c r="E137" i="1"/>
  <c r="E149" i="1"/>
  <c r="E173" i="1"/>
  <c r="E161" i="1"/>
  <c r="E66" i="1"/>
  <c r="E78" i="1"/>
  <c r="E90" i="1"/>
  <c r="E102" i="1"/>
  <c r="E114" i="1"/>
  <c r="E150" i="1"/>
  <c r="E162" i="1"/>
  <c r="E138" i="1"/>
  <c r="E126" i="1"/>
  <c r="E174" i="1"/>
  <c r="E67" i="1"/>
  <c r="E91" i="1"/>
  <c r="E79" i="1"/>
  <c r="E103" i="1"/>
  <c r="E115" i="1"/>
  <c r="E127" i="1"/>
  <c r="E139" i="1"/>
  <c r="E151" i="1"/>
  <c r="E163" i="1"/>
  <c r="E175" i="1"/>
  <c r="E68" i="1"/>
  <c r="E80" i="1"/>
  <c r="E92" i="1"/>
  <c r="E104" i="1"/>
  <c r="E116" i="1"/>
  <c r="E140" i="1"/>
  <c r="E152" i="1"/>
  <c r="E164" i="1"/>
  <c r="E128" i="1"/>
  <c r="C172" i="7"/>
  <c r="C196" i="7"/>
  <c r="C220" i="7"/>
  <c r="C244" i="7"/>
  <c r="C64" i="7"/>
  <c r="C76" i="7"/>
  <c r="C88" i="7"/>
  <c r="C100" i="7"/>
  <c r="C112" i="7"/>
  <c r="C124" i="7"/>
  <c r="C136" i="7"/>
  <c r="C148" i="7"/>
  <c r="C160" i="7"/>
  <c r="C52" i="7"/>
  <c r="D63" i="7"/>
  <c r="D75" i="7"/>
  <c r="D87" i="7"/>
  <c r="D99" i="7"/>
  <c r="D111" i="7"/>
  <c r="D123" i="7"/>
  <c r="D135" i="7"/>
  <c r="D147" i="7"/>
  <c r="D159" i="7"/>
  <c r="D183" i="7"/>
  <c r="D207" i="7"/>
  <c r="D231" i="7"/>
  <c r="D255" i="7"/>
  <c r="D279" i="7"/>
  <c r="D51" i="7"/>
  <c r="D171" i="7"/>
  <c r="D195" i="7"/>
  <c r="D219" i="7"/>
  <c r="D243" i="7"/>
  <c r="D267" i="7"/>
  <c r="E161" i="7"/>
  <c r="AC8" i="2"/>
  <c r="E171" i="1"/>
  <c r="C65" i="7"/>
  <c r="C61" i="7"/>
  <c r="C57" i="7"/>
  <c r="C67" i="1" l="1"/>
  <c r="E223" i="7"/>
  <c r="E279" i="7"/>
  <c r="E123" i="7"/>
  <c r="E239" i="7"/>
  <c r="E203" i="7"/>
  <c r="E91" i="7"/>
  <c r="BJ58" i="1"/>
  <c r="E137" i="7"/>
  <c r="E254" i="7"/>
  <c r="E219" i="7"/>
  <c r="E183" i="7"/>
  <c r="E75" i="7"/>
  <c r="E47" i="7"/>
  <c r="E55" i="7"/>
  <c r="E79" i="7"/>
  <c r="BJ72" i="1"/>
  <c r="E108" i="7"/>
  <c r="E184" i="7"/>
  <c r="BJ291" i="1"/>
  <c r="E76" i="7"/>
  <c r="BJ278" i="1"/>
  <c r="E113" i="7"/>
  <c r="E213" i="7"/>
  <c r="E148" i="7"/>
  <c r="C63" i="1"/>
  <c r="E81" i="7"/>
  <c r="E197" i="7"/>
  <c r="E127" i="7"/>
  <c r="E267" i="7"/>
  <c r="E231" i="7"/>
  <c r="E147" i="7"/>
  <c r="E251" i="7"/>
  <c r="E155" i="7"/>
  <c r="E107" i="7"/>
  <c r="C64" i="1"/>
  <c r="C68" i="1"/>
  <c r="C61" i="1"/>
  <c r="E68" i="7"/>
  <c r="BJ59" i="1"/>
  <c r="BJ280" i="1"/>
  <c r="BJ254" i="1"/>
  <c r="BJ75" i="1"/>
  <c r="BJ61" i="1"/>
  <c r="BJ273" i="1"/>
  <c r="BJ196" i="1"/>
  <c r="BJ179" i="1"/>
  <c r="BJ166" i="1"/>
  <c r="BJ68" i="1"/>
  <c r="BJ263" i="1"/>
  <c r="BJ79" i="1"/>
  <c r="BJ69" i="1"/>
  <c r="BJ209" i="1"/>
  <c r="BJ220" i="1"/>
  <c r="BJ207" i="1"/>
  <c r="BJ194" i="1"/>
  <c r="E230" i="7"/>
  <c r="BZ57" i="1"/>
  <c r="E129" i="7"/>
  <c r="E163" i="7"/>
  <c r="E67" i="7"/>
  <c r="E217" i="7"/>
  <c r="E189" i="7"/>
  <c r="E169" i="7"/>
  <c r="E100" i="7"/>
  <c r="E243" i="7"/>
  <c r="E204" i="7"/>
  <c r="E48" i="7"/>
  <c r="E73" i="7"/>
  <c r="E165" i="7"/>
  <c r="E57" i="7"/>
  <c r="E105" i="7"/>
  <c r="E145" i="7"/>
  <c r="E97" i="7"/>
  <c r="E115" i="7"/>
  <c r="E250" i="7"/>
  <c r="E200" i="7"/>
  <c r="E180" i="7"/>
  <c r="E140" i="7"/>
  <c r="E116" i="7"/>
  <c r="AZ57" i="1"/>
  <c r="AA310" i="1" s="1"/>
  <c r="Y151" i="4" s="1"/>
  <c r="BJ119" i="1"/>
  <c r="BJ94" i="1"/>
  <c r="BJ105" i="1"/>
  <c r="BJ112" i="1"/>
  <c r="E84" i="7"/>
  <c r="BJ249" i="1"/>
  <c r="BJ277" i="1"/>
  <c r="BJ236" i="1"/>
  <c r="BJ152" i="1"/>
  <c r="BJ223" i="1"/>
  <c r="BJ294" i="1"/>
  <c r="BJ210" i="1"/>
  <c r="CB57" i="1"/>
  <c r="C310" i="1" s="1"/>
  <c r="AX57" i="1"/>
  <c r="AY57" i="1"/>
  <c r="E283" i="7"/>
  <c r="E187" i="7"/>
  <c r="BJ123" i="1"/>
  <c r="BJ102" i="1"/>
  <c r="BJ109" i="1"/>
  <c r="BJ116" i="1"/>
  <c r="BJ185" i="1"/>
  <c r="BJ213" i="1"/>
  <c r="BJ264" i="1"/>
  <c r="BJ180" i="1"/>
  <c r="BJ247" i="1"/>
  <c r="BJ163" i="1"/>
  <c r="BJ238" i="1"/>
  <c r="BJ150" i="1"/>
  <c r="CA57" i="1"/>
  <c r="BJ143" i="1"/>
  <c r="BJ103" i="1"/>
  <c r="BJ122" i="1"/>
  <c r="BJ78" i="1"/>
  <c r="BJ133" i="1"/>
  <c r="BJ89" i="1"/>
  <c r="BJ136" i="1"/>
  <c r="BJ96" i="1"/>
  <c r="E132" i="7"/>
  <c r="BJ265" i="1"/>
  <c r="BJ289" i="1"/>
  <c r="BJ260" i="1"/>
  <c r="BJ216" i="1"/>
  <c r="BJ172" i="1"/>
  <c r="BJ287" i="1"/>
  <c r="BJ243" i="1"/>
  <c r="BJ199" i="1"/>
  <c r="BJ159" i="1"/>
  <c r="BJ274" i="1"/>
  <c r="BJ230" i="1"/>
  <c r="BJ190" i="1"/>
  <c r="BJ142" i="1"/>
  <c r="J51" i="1"/>
  <c r="AK51" i="1" s="1"/>
  <c r="BM51" i="1" s="1"/>
  <c r="CO51" i="1" s="1"/>
  <c r="DQ51" i="1" s="1"/>
  <c r="P51" i="1"/>
  <c r="AQ51" i="1" s="1"/>
  <c r="BS51" i="1" s="1"/>
  <c r="CU51" i="1" s="1"/>
  <c r="DW51" i="1" s="1"/>
  <c r="BJ139" i="1"/>
  <c r="BJ95" i="1"/>
  <c r="BJ118" i="1"/>
  <c r="BJ74" i="1"/>
  <c r="BJ125" i="1"/>
  <c r="BJ85" i="1"/>
  <c r="BJ132" i="1"/>
  <c r="BJ88" i="1"/>
  <c r="BJ169" i="1"/>
  <c r="BJ177" i="1"/>
  <c r="BJ197" i="1"/>
  <c r="E234" i="7"/>
  <c r="BJ284" i="1"/>
  <c r="BJ244" i="1"/>
  <c r="BJ200" i="1"/>
  <c r="BJ156" i="1"/>
  <c r="BJ271" i="1"/>
  <c r="BJ227" i="1"/>
  <c r="BJ183" i="1"/>
  <c r="BJ130" i="1"/>
  <c r="BJ258" i="1"/>
  <c r="BJ214" i="1"/>
  <c r="N51" i="1"/>
  <c r="AO51" i="1" s="1"/>
  <c r="BQ51" i="1" s="1"/>
  <c r="CS51" i="1" s="1"/>
  <c r="DU51" i="1" s="1"/>
  <c r="U51" i="1"/>
  <c r="AV51" i="1" s="1"/>
  <c r="BX51" i="1" s="1"/>
  <c r="CZ51" i="1" s="1"/>
  <c r="EB51" i="1" s="1"/>
  <c r="E51" i="1"/>
  <c r="AF51" i="1" s="1"/>
  <c r="BH51" i="1" s="1"/>
  <c r="CJ51" i="1" s="1"/>
  <c r="F51" i="1"/>
  <c r="AG51" i="1" s="1"/>
  <c r="BI51" i="1" s="1"/>
  <c r="CK51" i="1" s="1"/>
  <c r="DM51" i="1" s="1"/>
  <c r="T51" i="1"/>
  <c r="AU51" i="1" s="1"/>
  <c r="BW51" i="1" s="1"/>
  <c r="CY51" i="1" s="1"/>
  <c r="EA51" i="1" s="1"/>
  <c r="R51" i="1"/>
  <c r="AS51" i="1" s="1"/>
  <c r="BU51" i="1" s="1"/>
  <c r="CW51" i="1" s="1"/>
  <c r="DY51" i="1" s="1"/>
  <c r="M51" i="1"/>
  <c r="AN51" i="1" s="1"/>
  <c r="BP51" i="1" s="1"/>
  <c r="CR51" i="1" s="1"/>
  <c r="DT51" i="1" s="1"/>
  <c r="K51" i="1"/>
  <c r="AL51" i="1" s="1"/>
  <c r="BN51" i="1" s="1"/>
  <c r="CP51" i="1" s="1"/>
  <c r="DR51" i="1" s="1"/>
  <c r="BJ189" i="1"/>
  <c r="BJ253" i="1"/>
  <c r="BJ157" i="1"/>
  <c r="BJ237" i="1"/>
  <c r="BJ173" i="1"/>
  <c r="BJ269" i="1"/>
  <c r="BJ205" i="1"/>
  <c r="BJ285" i="1"/>
  <c r="BJ221" i="1"/>
  <c r="BJ154" i="1"/>
  <c r="BJ170" i="1"/>
  <c r="BJ186" i="1"/>
  <c r="BJ202" i="1"/>
  <c r="BJ218" i="1"/>
  <c r="BJ234" i="1"/>
  <c r="BJ250" i="1"/>
  <c r="BJ266" i="1"/>
  <c r="BJ282" i="1"/>
  <c r="CL52" i="1"/>
  <c r="DN52" i="1" s="1"/>
  <c r="BJ155" i="1"/>
  <c r="BJ171" i="1"/>
  <c r="BJ187" i="1"/>
  <c r="BJ203" i="1"/>
  <c r="BJ219" i="1"/>
  <c r="BJ235" i="1"/>
  <c r="BJ251" i="1"/>
  <c r="BJ267" i="1"/>
  <c r="BJ283" i="1"/>
  <c r="BJ134" i="1"/>
  <c r="BJ160" i="1"/>
  <c r="BJ176" i="1"/>
  <c r="BJ192" i="1"/>
  <c r="BJ208" i="1"/>
  <c r="BJ224" i="1"/>
  <c r="BJ240" i="1"/>
  <c r="BJ256" i="1"/>
  <c r="BJ272" i="1"/>
  <c r="BJ288" i="1"/>
  <c r="BJ293" i="1"/>
  <c r="BJ229" i="1"/>
  <c r="BJ165" i="1"/>
  <c r="BJ257" i="1"/>
  <c r="BJ193" i="1"/>
  <c r="BJ281" i="1"/>
  <c r="BJ217" i="1"/>
  <c r="BJ153" i="1"/>
  <c r="BJ60" i="1"/>
  <c r="BJ76" i="1"/>
  <c r="BJ92" i="1"/>
  <c r="BJ108" i="1"/>
  <c r="BJ124" i="1"/>
  <c r="BJ140" i="1"/>
  <c r="BJ65" i="1"/>
  <c r="BJ81" i="1"/>
  <c r="BJ97" i="1"/>
  <c r="BJ113" i="1"/>
  <c r="BJ129" i="1"/>
  <c r="BJ145" i="1"/>
  <c r="BJ66" i="1"/>
  <c r="BJ82" i="1"/>
  <c r="BJ98" i="1"/>
  <c r="BJ114" i="1"/>
  <c r="BJ67" i="1"/>
  <c r="BJ83" i="1"/>
  <c r="BJ99" i="1"/>
  <c r="BJ115" i="1"/>
  <c r="BJ131" i="1"/>
  <c r="H51" i="1"/>
  <c r="AI51" i="1" s="1"/>
  <c r="BK51" i="1" s="1"/>
  <c r="CM51" i="1" s="1"/>
  <c r="DO51" i="1" s="1"/>
  <c r="Q51" i="1"/>
  <c r="AR51" i="1" s="1"/>
  <c r="BT51" i="1" s="1"/>
  <c r="CV51" i="1" s="1"/>
  <c r="DX51" i="1" s="1"/>
  <c r="BJ135" i="1"/>
  <c r="BJ111" i="1"/>
  <c r="BJ91" i="1"/>
  <c r="BJ71" i="1"/>
  <c r="BJ110" i="1"/>
  <c r="BJ90" i="1"/>
  <c r="BJ70" i="1"/>
  <c r="BJ141" i="1"/>
  <c r="BJ121" i="1"/>
  <c r="BJ101" i="1"/>
  <c r="BJ77" i="1"/>
  <c r="BJ148" i="1"/>
  <c r="BJ128" i="1"/>
  <c r="BJ104" i="1"/>
  <c r="BJ84" i="1"/>
  <c r="BJ64" i="1"/>
  <c r="C58" i="1"/>
  <c r="C65" i="1"/>
  <c r="C66" i="1"/>
  <c r="C57" i="1"/>
  <c r="G51" i="1"/>
  <c r="AH51" i="1" s="1"/>
  <c r="BJ51" i="1" s="1"/>
  <c r="CL51" i="1" s="1"/>
  <c r="DN51" i="1" s="1"/>
  <c r="V51" i="1"/>
  <c r="AW51" i="1" s="1"/>
  <c r="BY51" i="1" s="1"/>
  <c r="DA51" i="1" s="1"/>
  <c r="EC51" i="1" s="1"/>
  <c r="I51" i="1"/>
  <c r="AJ51" i="1" s="1"/>
  <c r="BL51" i="1" s="1"/>
  <c r="CN51" i="1" s="1"/>
  <c r="DP51" i="1" s="1"/>
  <c r="BJ201" i="1"/>
  <c r="BJ138" i="1"/>
  <c r="BJ225" i="1"/>
  <c r="BJ149" i="1"/>
  <c r="BJ245" i="1"/>
  <c r="BJ296" i="1"/>
  <c r="BJ276" i="1"/>
  <c r="BJ252" i="1"/>
  <c r="BJ232" i="1"/>
  <c r="BJ212" i="1"/>
  <c r="BJ188" i="1"/>
  <c r="BJ168" i="1"/>
  <c r="BJ147" i="1"/>
  <c r="BJ279" i="1"/>
  <c r="BJ259" i="1"/>
  <c r="BJ239" i="1"/>
  <c r="BJ215" i="1"/>
  <c r="BJ195" i="1"/>
  <c r="BJ175" i="1"/>
  <c r="BJ151" i="1"/>
  <c r="BJ290" i="1"/>
  <c r="BJ270" i="1"/>
  <c r="BJ246" i="1"/>
  <c r="BJ226" i="1"/>
  <c r="BJ206" i="1"/>
  <c r="BJ182" i="1"/>
  <c r="BJ162" i="1"/>
  <c r="BJ126" i="1"/>
  <c r="L51" i="1"/>
  <c r="AM51" i="1" s="1"/>
  <c r="BO51" i="1" s="1"/>
  <c r="CQ51" i="1" s="1"/>
  <c r="DS51" i="1" s="1"/>
  <c r="Q21" i="1"/>
  <c r="C69" i="1" s="1"/>
  <c r="C62" i="1"/>
  <c r="C59" i="1"/>
  <c r="BJ127" i="1"/>
  <c r="BJ107" i="1"/>
  <c r="BJ87" i="1"/>
  <c r="BJ63" i="1"/>
  <c r="BJ106" i="1"/>
  <c r="BJ86" i="1"/>
  <c r="BJ62" i="1"/>
  <c r="BJ137" i="1"/>
  <c r="BJ117" i="1"/>
  <c r="BJ93" i="1"/>
  <c r="BJ73" i="1"/>
  <c r="BJ144" i="1"/>
  <c r="BJ120" i="1"/>
  <c r="BJ100" i="1"/>
  <c r="BJ80" i="1"/>
  <c r="E58" i="7"/>
  <c r="E60" i="7"/>
  <c r="E92" i="7"/>
  <c r="E124" i="7"/>
  <c r="E156" i="7"/>
  <c r="E176" i="7"/>
  <c r="E193" i="7"/>
  <c r="E208" i="7"/>
  <c r="E226" i="7"/>
  <c r="E247" i="7"/>
  <c r="E59" i="7"/>
  <c r="E99" i="7"/>
  <c r="E139" i="7"/>
  <c r="E50" i="7"/>
  <c r="E89" i="7"/>
  <c r="E121" i="7"/>
  <c r="E153" i="7"/>
  <c r="O51" i="1"/>
  <c r="AP51" i="1" s="1"/>
  <c r="BR51" i="1" s="1"/>
  <c r="CT51" i="1" s="1"/>
  <c r="DV51" i="1" s="1"/>
  <c r="BJ233" i="1"/>
  <c r="BJ161" i="1"/>
  <c r="BJ241" i="1"/>
  <c r="BJ181" i="1"/>
  <c r="BJ261" i="1"/>
  <c r="BJ292" i="1"/>
  <c r="BJ268" i="1"/>
  <c r="BJ248" i="1"/>
  <c r="BJ228" i="1"/>
  <c r="BJ204" i="1"/>
  <c r="BJ184" i="1"/>
  <c r="BJ164" i="1"/>
  <c r="BJ295" i="1"/>
  <c r="BJ275" i="1"/>
  <c r="BJ255" i="1"/>
  <c r="BJ231" i="1"/>
  <c r="BJ211" i="1"/>
  <c r="BJ191" i="1"/>
  <c r="BJ167" i="1"/>
  <c r="BJ146" i="1"/>
  <c r="BJ286" i="1"/>
  <c r="BJ262" i="1"/>
  <c r="BJ242" i="1"/>
  <c r="BJ222" i="1"/>
  <c r="BJ198" i="1"/>
  <c r="BJ178" i="1"/>
  <c r="BJ158" i="1"/>
  <c r="E271" i="7"/>
  <c r="E235" i="7"/>
  <c r="E65" i="7"/>
  <c r="E149" i="7"/>
  <c r="E133" i="7"/>
  <c r="E117" i="7"/>
  <c r="E101" i="7"/>
  <c r="E85" i="7"/>
  <c r="E69" i="7"/>
  <c r="E54" i="7"/>
  <c r="E159" i="7"/>
  <c r="E143" i="7"/>
  <c r="E119" i="7"/>
  <c r="E103" i="7"/>
  <c r="E83" i="7"/>
  <c r="E63" i="7"/>
  <c r="E256" i="7"/>
  <c r="E248" i="7"/>
  <c r="E241" i="7"/>
  <c r="E232" i="7"/>
  <c r="E224" i="7"/>
  <c r="E215" i="7"/>
  <c r="E206" i="7"/>
  <c r="E199" i="7"/>
  <c r="E191" i="7"/>
  <c r="E182" i="7"/>
  <c r="E175" i="7"/>
  <c r="E167" i="7"/>
  <c r="E152" i="7"/>
  <c r="E136" i="7"/>
  <c r="E120" i="7"/>
  <c r="E104" i="7"/>
  <c r="E88" i="7"/>
  <c r="E72" i="7"/>
  <c r="E56" i="7"/>
  <c r="E44" i="7"/>
  <c r="E255" i="7"/>
  <c r="E275" i="7"/>
  <c r="E179" i="7"/>
  <c r="E211" i="7"/>
  <c r="E53" i="7"/>
  <c r="E62" i="7"/>
  <c r="E74" i="7"/>
  <c r="E90" i="7"/>
  <c r="E106" i="7"/>
  <c r="E122" i="7"/>
  <c r="E138" i="7"/>
  <c r="E154" i="7"/>
  <c r="E212" i="7"/>
  <c r="E214" i="7"/>
  <c r="E216" i="7"/>
  <c r="E218" i="7"/>
  <c r="E220" i="7"/>
  <c r="E222" i="7"/>
  <c r="E249" i="7"/>
  <c r="E253" i="7"/>
  <c r="E257" i="7"/>
  <c r="E262" i="7"/>
  <c r="E264" i="7"/>
  <c r="E270" i="7"/>
  <c r="E272" i="7"/>
  <c r="E278" i="7"/>
  <c r="E280" i="7"/>
  <c r="E66" i="7"/>
  <c r="E94" i="7"/>
  <c r="E134" i="7"/>
  <c r="E150" i="7"/>
  <c r="E158" i="7"/>
  <c r="E166" i="7"/>
  <c r="E181" i="7"/>
  <c r="E185" i="7"/>
  <c r="E194" i="7"/>
  <c r="E196" i="7"/>
  <c r="E201" i="7"/>
  <c r="E205" i="7"/>
  <c r="E229" i="7"/>
  <c r="E244" i="7"/>
  <c r="E260" i="7"/>
  <c r="E268" i="7"/>
  <c r="E274" i="7"/>
  <c r="E282" i="7"/>
  <c r="E70" i="7"/>
  <c r="E102" i="7"/>
  <c r="E118" i="7"/>
  <c r="E146" i="7"/>
  <c r="E162" i="7"/>
  <c r="E168" i="7"/>
  <c r="E170" i="7"/>
  <c r="E192" i="7"/>
  <c r="E198" i="7"/>
  <c r="E209" i="7"/>
  <c r="E225" i="7"/>
  <c r="E281" i="7"/>
  <c r="E45" i="7"/>
  <c r="E78" i="7"/>
  <c r="E110" i="7"/>
  <c r="E190" i="7"/>
  <c r="E242" i="7"/>
  <c r="E266" i="7"/>
  <c r="E269" i="7"/>
  <c r="E277" i="7"/>
  <c r="E49" i="7"/>
  <c r="E82" i="7"/>
  <c r="E86" i="7"/>
  <c r="E114" i="7"/>
  <c r="E126" i="7"/>
  <c r="E142" i="7"/>
  <c r="E172" i="7"/>
  <c r="E174" i="7"/>
  <c r="E177" i="7"/>
  <c r="E188" i="7"/>
  <c r="E240" i="7"/>
  <c r="E246" i="7"/>
  <c r="E258" i="7"/>
  <c r="E261" i="7"/>
  <c r="E265" i="7"/>
  <c r="E98" i="7"/>
  <c r="E164" i="7"/>
  <c r="L26" i="7"/>
  <c r="E233" i="7"/>
  <c r="E236" i="7"/>
  <c r="E238" i="7"/>
  <c r="E273" i="7"/>
  <c r="E276" i="7"/>
  <c r="E130" i="7"/>
  <c r="E157" i="7"/>
  <c r="E141" i="7"/>
  <c r="E125" i="7"/>
  <c r="E109" i="7"/>
  <c r="E93" i="7"/>
  <c r="E77" i="7"/>
  <c r="E61" i="7"/>
  <c r="E46" i="7"/>
  <c r="E151" i="7"/>
  <c r="E131" i="7"/>
  <c r="E111" i="7"/>
  <c r="E95" i="7"/>
  <c r="E71" i="7"/>
  <c r="E52" i="7"/>
  <c r="E252" i="7"/>
  <c r="E245" i="7"/>
  <c r="E237" i="7"/>
  <c r="E228" i="7"/>
  <c r="E221" i="7"/>
  <c r="E210" i="7"/>
  <c r="E202" i="7"/>
  <c r="E195" i="7"/>
  <c r="E186" i="7"/>
  <c r="E178" i="7"/>
  <c r="E171" i="7"/>
  <c r="E160" i="7"/>
  <c r="E144" i="7"/>
  <c r="E128" i="7"/>
  <c r="E112" i="7"/>
  <c r="E96" i="7"/>
  <c r="E80" i="7"/>
  <c r="E64" i="7"/>
  <c r="E51" i="7"/>
  <c r="E207" i="7"/>
  <c r="E135" i="7"/>
  <c r="E87" i="7"/>
  <c r="E263" i="7"/>
  <c r="E227" i="7"/>
  <c r="E259" i="7"/>
  <c r="F164" i="7"/>
  <c r="F166" i="7"/>
  <c r="F168" i="7"/>
  <c r="F170" i="7"/>
  <c r="F172" i="7"/>
  <c r="F174" i="7"/>
  <c r="F177" i="7"/>
  <c r="F179" i="7"/>
  <c r="F181" i="7"/>
  <c r="F183" i="7"/>
  <c r="F185" i="7"/>
  <c r="F187" i="7"/>
  <c r="F188" i="7"/>
  <c r="F190" i="7"/>
  <c r="F192" i="7"/>
  <c r="F194" i="7"/>
  <c r="F196" i="7"/>
  <c r="F198" i="7"/>
  <c r="F201" i="7"/>
  <c r="F203" i="7"/>
  <c r="F205" i="7"/>
  <c r="F207" i="7"/>
  <c r="F209" i="7"/>
  <c r="F211" i="7"/>
  <c r="F212" i="7"/>
  <c r="F214" i="7"/>
  <c r="F216" i="7"/>
  <c r="F218" i="7"/>
  <c r="F220" i="7"/>
  <c r="F222" i="7"/>
  <c r="F225" i="7"/>
  <c r="F227" i="7"/>
  <c r="F229" i="7"/>
  <c r="F231" i="7"/>
  <c r="F233" i="7"/>
  <c r="F235" i="7"/>
  <c r="F236" i="7"/>
  <c r="F238" i="7"/>
  <c r="F240" i="7"/>
  <c r="F242" i="7"/>
  <c r="F244" i="7"/>
  <c r="F246" i="7"/>
  <c r="F249" i="7"/>
  <c r="F251" i="7"/>
  <c r="F253" i="7"/>
  <c r="F255" i="7"/>
  <c r="F257" i="7"/>
  <c r="F165" i="7"/>
  <c r="F171" i="7"/>
  <c r="F173" i="7"/>
  <c r="F180" i="7"/>
  <c r="F189" i="7"/>
  <c r="F195" i="7"/>
  <c r="F197" i="7"/>
  <c r="F204" i="7"/>
  <c r="F213" i="7"/>
  <c r="F219" i="7"/>
  <c r="F221" i="7"/>
  <c r="F228" i="7"/>
  <c r="F237" i="7"/>
  <c r="F243" i="7"/>
  <c r="F245" i="7"/>
  <c r="F252" i="7"/>
  <c r="F264" i="7"/>
  <c r="F265" i="7"/>
  <c r="F266" i="7"/>
  <c r="F267" i="7"/>
  <c r="F178" i="7"/>
  <c r="F184" i="7"/>
  <c r="F202" i="7"/>
  <c r="F208" i="7"/>
  <c r="F226" i="7"/>
  <c r="F232" i="7"/>
  <c r="F250" i="7"/>
  <c r="F256" i="7"/>
  <c r="F268" i="7"/>
  <c r="F269" i="7"/>
  <c r="F270" i="7"/>
  <c r="F271" i="7"/>
  <c r="F272" i="7"/>
  <c r="F273" i="7"/>
  <c r="F274" i="7"/>
  <c r="F275" i="7"/>
  <c r="F148" i="7"/>
  <c r="F191" i="7"/>
  <c r="F193" i="7"/>
  <c r="F200" i="7"/>
  <c r="F210" i="7"/>
  <c r="F247" i="7"/>
  <c r="F254" i="7"/>
  <c r="F261" i="7"/>
  <c r="F262" i="7"/>
  <c r="F263" i="7"/>
  <c r="F167" i="7"/>
  <c r="F169" i="7"/>
  <c r="F176" i="7"/>
  <c r="F186" i="7"/>
  <c r="F223" i="7"/>
  <c r="F230" i="7"/>
  <c r="F260" i="7"/>
  <c r="F280" i="7"/>
  <c r="F281" i="7"/>
  <c r="F282" i="7"/>
  <c r="F283" i="7"/>
  <c r="F175" i="7"/>
  <c r="F182" i="7"/>
  <c r="F215" i="7"/>
  <c r="F217" i="7"/>
  <c r="F224" i="7"/>
  <c r="F234" i="7"/>
  <c r="F276" i="7"/>
  <c r="F277" i="7"/>
  <c r="F278" i="7"/>
  <c r="F279" i="7"/>
  <c r="F199" i="7"/>
  <c r="F248" i="7"/>
  <c r="F239" i="7"/>
  <c r="F241" i="7"/>
  <c r="F258" i="7"/>
  <c r="F259" i="7"/>
  <c r="F206" i="7"/>
  <c r="F92" i="7"/>
  <c r="F48" i="7"/>
  <c r="F66" i="7"/>
  <c r="F55" i="7"/>
  <c r="F59" i="7"/>
  <c r="F78" i="7"/>
  <c r="F94" i="7"/>
  <c r="F108" i="7"/>
  <c r="F126" i="7"/>
  <c r="F142" i="7"/>
  <c r="F156" i="7"/>
  <c r="F60" i="7"/>
  <c r="F77" i="7"/>
  <c r="F93" i="7"/>
  <c r="F111" i="7"/>
  <c r="F125" i="7"/>
  <c r="F141" i="7"/>
  <c r="F159" i="7"/>
  <c r="F61" i="7"/>
  <c r="F79" i="7"/>
  <c r="F95" i="7"/>
  <c r="F109" i="7"/>
  <c r="F127" i="7"/>
  <c r="F143" i="7"/>
  <c r="F157" i="7"/>
  <c r="F100" i="7"/>
  <c r="F140" i="7"/>
  <c r="F96" i="7"/>
  <c r="F114" i="7"/>
  <c r="F154" i="7"/>
  <c r="F72" i="7"/>
  <c r="F52" i="7"/>
  <c r="F68" i="7"/>
  <c r="F57" i="7"/>
  <c r="F63" i="7"/>
  <c r="F80" i="7"/>
  <c r="F98" i="7"/>
  <c r="F112" i="7"/>
  <c r="F128" i="7"/>
  <c r="F146" i="7"/>
  <c r="F160" i="7"/>
  <c r="F67" i="7"/>
  <c r="F83" i="7"/>
  <c r="F97" i="7"/>
  <c r="F115" i="7"/>
  <c r="F131" i="7"/>
  <c r="F145" i="7"/>
  <c r="F163" i="7"/>
  <c r="F69" i="7"/>
  <c r="F81" i="7"/>
  <c r="F99" i="7"/>
  <c r="F113" i="7"/>
  <c r="F129" i="7"/>
  <c r="F147" i="7"/>
  <c r="F161" i="7"/>
  <c r="F110" i="7"/>
  <c r="F64" i="7"/>
  <c r="F106" i="7"/>
  <c r="F124" i="7"/>
  <c r="F158" i="7"/>
  <c r="F58" i="7"/>
  <c r="F47" i="7"/>
  <c r="F45" i="7"/>
  <c r="F65" i="7"/>
  <c r="F84" i="7"/>
  <c r="F102" i="7"/>
  <c r="F118" i="7"/>
  <c r="F132" i="7"/>
  <c r="F150" i="7"/>
  <c r="F46" i="7"/>
  <c r="F70" i="7"/>
  <c r="F87" i="7"/>
  <c r="F101" i="7"/>
  <c r="F117" i="7"/>
  <c r="F135" i="7"/>
  <c r="F149" i="7"/>
  <c r="F54" i="7"/>
  <c r="F71" i="7"/>
  <c r="F85" i="7"/>
  <c r="F103" i="7"/>
  <c r="F119" i="7"/>
  <c r="F133" i="7"/>
  <c r="F151" i="7"/>
  <c r="F53" i="7"/>
  <c r="F120" i="7"/>
  <c r="F76" i="7"/>
  <c r="F116" i="7"/>
  <c r="F134" i="7"/>
  <c r="F138" i="7"/>
  <c r="F82" i="7"/>
  <c r="F44" i="7"/>
  <c r="H44" i="7" s="1"/>
  <c r="F62" i="7"/>
  <c r="F51" i="7"/>
  <c r="F49" i="7"/>
  <c r="F74" i="7"/>
  <c r="F88" i="7"/>
  <c r="F104" i="7"/>
  <c r="F122" i="7"/>
  <c r="F136" i="7"/>
  <c r="F152" i="7"/>
  <c r="F50" i="7"/>
  <c r="F73" i="7"/>
  <c r="F91" i="7"/>
  <c r="F107" i="7"/>
  <c r="F121" i="7"/>
  <c r="F139" i="7"/>
  <c r="F155" i="7"/>
  <c r="F56" i="7"/>
  <c r="F75" i="7"/>
  <c r="F89" i="7"/>
  <c r="F105" i="7"/>
  <c r="F123" i="7"/>
  <c r="F137" i="7"/>
  <c r="F153" i="7"/>
  <c r="F90" i="7"/>
  <c r="F130" i="7"/>
  <c r="F86" i="7"/>
  <c r="F162" i="7"/>
  <c r="F144" i="7"/>
  <c r="CX52" i="1"/>
  <c r="DZ52" i="1" s="1"/>
  <c r="CL58" i="1"/>
  <c r="DA52" i="1"/>
  <c r="EC52" i="1" s="1"/>
  <c r="BV51" i="1"/>
  <c r="CX51" i="1" s="1"/>
  <c r="DZ51" i="1" s="1"/>
  <c r="CO54" i="1"/>
  <c r="DQ54" i="1" s="1"/>
  <c r="BM55" i="1"/>
  <c r="BL55" i="1"/>
  <c r="CN54" i="1"/>
  <c r="DP54" i="1" s="1"/>
  <c r="BT55" i="1"/>
  <c r="CV54" i="1"/>
  <c r="DX54" i="1" s="1"/>
  <c r="BJ55" i="1"/>
  <c r="CL54" i="1"/>
  <c r="DN54" i="1" s="1"/>
  <c r="BR55" i="1"/>
  <c r="CT54" i="1"/>
  <c r="DV54" i="1" s="1"/>
  <c r="AG55" i="1"/>
  <c r="BB57" i="1" s="1" a="1"/>
  <c r="BB57" i="1" s="1"/>
  <c r="BI54" i="1"/>
  <c r="DA54" i="1"/>
  <c r="EC54" i="1" s="1"/>
  <c r="BY55" i="1"/>
  <c r="Z57" i="1" a="1"/>
  <c r="Z57" i="1" s="1"/>
  <c r="X57" i="1"/>
  <c r="Y57" i="1" a="1"/>
  <c r="Y57" i="1" s="1"/>
  <c r="CW52" i="1"/>
  <c r="DY52" i="1" s="1"/>
  <c r="AG52" i="1"/>
  <c r="BI52" i="1" s="1"/>
  <c r="D60" i="1"/>
  <c r="D62" i="1"/>
  <c r="D64" i="1"/>
  <c r="D66" i="1"/>
  <c r="D58" i="1"/>
  <c r="D61" i="1"/>
  <c r="D59" i="1"/>
  <c r="D67" i="1"/>
  <c r="D63" i="1"/>
  <c r="D68" i="1"/>
  <c r="D65" i="1"/>
  <c r="D57" i="1"/>
  <c r="R21" i="1"/>
  <c r="CW54" i="1"/>
  <c r="DY54" i="1" s="1"/>
  <c r="BU55" i="1"/>
  <c r="BP55" i="1"/>
  <c r="CR54" i="1"/>
  <c r="DT54" i="1" s="1"/>
  <c r="BX55" i="1"/>
  <c r="CZ54" i="1"/>
  <c r="EB54" i="1" s="1"/>
  <c r="BM12" i="4"/>
  <c r="BM13" i="4" s="1"/>
  <c r="BM14" i="4" s="1"/>
  <c r="BM15" i="4" s="1"/>
  <c r="BM16" i="4" s="1"/>
  <c r="BM17" i="4" s="1"/>
  <c r="BM18" i="4" s="1"/>
  <c r="BM19" i="4" s="1"/>
  <c r="BM20" i="4" s="1"/>
  <c r="BM21" i="4" s="1"/>
  <c r="BM22" i="4" s="1"/>
  <c r="BM23" i="4" s="1"/>
  <c r="CH139" i="4"/>
  <c r="CH140" i="4" s="1"/>
  <c r="CH141" i="4" s="1"/>
  <c r="CH142" i="4" s="1"/>
  <c r="CH143" i="4" s="1"/>
  <c r="CH144" i="4" s="1"/>
  <c r="CH145" i="4" s="1"/>
  <c r="CH146" i="4" s="1"/>
  <c r="CH147" i="4" s="1"/>
  <c r="CH148" i="4" s="1"/>
  <c r="CH149" i="4" s="1"/>
  <c r="CH150" i="4" s="1"/>
  <c r="CH151" i="4" s="1"/>
  <c r="CH152" i="4" s="1"/>
  <c r="CH153" i="4" s="1"/>
  <c r="CH154" i="4" s="1"/>
  <c r="CH155" i="4" s="1"/>
  <c r="CH156" i="4" s="1"/>
  <c r="CH157" i="4" s="1"/>
  <c r="CH158" i="4" s="1"/>
  <c r="CH159" i="4" s="1"/>
  <c r="CH160" i="4" s="1"/>
  <c r="CH161" i="4" s="1"/>
  <c r="CH162" i="4" s="1"/>
  <c r="CH163" i="4" s="1"/>
  <c r="CH164" i="4" s="1"/>
  <c r="CH165" i="4" s="1"/>
  <c r="CH166" i="4" s="1"/>
  <c r="CH167" i="4" s="1"/>
  <c r="CH168" i="4" s="1"/>
  <c r="CH169" i="4" s="1"/>
  <c r="CH170" i="4" s="1"/>
  <c r="CH171" i="4" s="1"/>
  <c r="CH172" i="4" s="1"/>
  <c r="CH173" i="4" s="1"/>
  <c r="CH174" i="4" s="1"/>
  <c r="CH175" i="4" s="1"/>
  <c r="CH176" i="4" s="1"/>
  <c r="CH177" i="4" s="1"/>
  <c r="CH178" i="4" s="1"/>
  <c r="CH179" i="4" s="1"/>
  <c r="CH180" i="4" s="1"/>
  <c r="CH181" i="4" s="1"/>
  <c r="CH182" i="4" s="1"/>
  <c r="CH183" i="4" s="1"/>
  <c r="CH184" i="4" s="1"/>
  <c r="CH185" i="4" s="1"/>
  <c r="CH186" i="4" s="1"/>
  <c r="CH187" i="4" s="1"/>
  <c r="CH188" i="4" s="1"/>
  <c r="CH189" i="4" s="1"/>
  <c r="CH190" i="4" s="1"/>
  <c r="CH191" i="4" s="1"/>
  <c r="CH192" i="4" s="1"/>
  <c r="CH193" i="4" s="1"/>
  <c r="CH194" i="4" s="1"/>
  <c r="CH195" i="4" s="1"/>
  <c r="CH196" i="4" s="1"/>
  <c r="CH197" i="4" s="1"/>
  <c r="CH198" i="4" s="1"/>
  <c r="CH199" i="4" s="1"/>
  <c r="CH200" i="4" s="1"/>
  <c r="CH201" i="4" s="1"/>
  <c r="CH202" i="4" s="1"/>
  <c r="CH203" i="4" s="1"/>
  <c r="CH204" i="4" s="1"/>
  <c r="CH205" i="4" s="1"/>
  <c r="CH206" i="4" s="1"/>
  <c r="CH207" i="4" s="1"/>
  <c r="CH208" i="4" s="1"/>
  <c r="CH209" i="4" s="1"/>
  <c r="CH210" i="4" s="1"/>
  <c r="CH211" i="4" s="1"/>
  <c r="CH212" i="4" s="1"/>
  <c r="CH213" i="4" s="1"/>
  <c r="CH214" i="4" s="1"/>
  <c r="CH215" i="4" s="1"/>
  <c r="CH216" i="4" s="1"/>
  <c r="CH217" i="4" s="1"/>
  <c r="CH218" i="4" s="1"/>
  <c r="CH219" i="4" s="1"/>
  <c r="CH220" i="4" s="1"/>
  <c r="CH221" i="4" s="1"/>
  <c r="CH222" i="4" s="1"/>
  <c r="CH223" i="4" s="1"/>
  <c r="CH224" i="4" s="1"/>
  <c r="CH225" i="4" s="1"/>
  <c r="CH226" i="4" s="1"/>
  <c r="CH227" i="4" s="1"/>
  <c r="CH228" i="4" s="1"/>
  <c r="CH229" i="4" s="1"/>
  <c r="CH230" i="4" s="1"/>
  <c r="CH231" i="4" s="1"/>
  <c r="CH232" i="4" s="1"/>
  <c r="CH233" i="4" s="1"/>
  <c r="CH234" i="4" s="1"/>
  <c r="CH235" i="4" s="1"/>
  <c r="CH236" i="4" s="1"/>
  <c r="CH237" i="4" s="1"/>
  <c r="CH238" i="4" s="1"/>
  <c r="CH239" i="4" s="1"/>
  <c r="CH240" i="4" s="1"/>
  <c r="CH241" i="4" s="1"/>
  <c r="CH242" i="4" s="1"/>
  <c r="CH243" i="4" s="1"/>
  <c r="CH244" i="4" s="1"/>
  <c r="CH245" i="4" s="1"/>
  <c r="CH246" i="4" s="1"/>
  <c r="CH247" i="4" s="1"/>
  <c r="CH248" i="4" s="1"/>
  <c r="CH249" i="4" s="1"/>
  <c r="CH250" i="4" s="1"/>
  <c r="CH251" i="4" s="1"/>
  <c r="CH252" i="4" s="1"/>
  <c r="CH253" i="4" s="1"/>
  <c r="CH254" i="4" s="1"/>
  <c r="CH255" i="4" s="1"/>
  <c r="CH256" i="4" s="1"/>
  <c r="CH257" i="4" s="1"/>
  <c r="CH258" i="4" s="1"/>
  <c r="CH259" i="4" s="1"/>
  <c r="CH260" i="4" s="1"/>
  <c r="CH261" i="4" s="1"/>
  <c r="CH262" i="4" s="1"/>
  <c r="CH263" i="4" s="1"/>
  <c r="CH264" i="4" s="1"/>
  <c r="CH265" i="4" s="1"/>
  <c r="CH266" i="4" s="1"/>
  <c r="CH267" i="4" s="1"/>
  <c r="CH268" i="4" s="1"/>
  <c r="CH269" i="4" s="1"/>
  <c r="CH270" i="4" s="1"/>
  <c r="CH271" i="4" s="1"/>
  <c r="CH272" i="4" s="1"/>
  <c r="CH273" i="4" s="1"/>
  <c r="CH274" i="4" s="1"/>
  <c r="CH275" i="4" s="1"/>
  <c r="CH276" i="4" s="1"/>
  <c r="CH277" i="4" s="1"/>
  <c r="CH278" i="4" s="1"/>
  <c r="CH279" i="4" s="1"/>
  <c r="CH280" i="4" s="1"/>
  <c r="CH281" i="4" s="1"/>
  <c r="CH282" i="4" s="1"/>
  <c r="CH283" i="4" s="1"/>
  <c r="CH284" i="4" s="1"/>
  <c r="CH285" i="4" s="1"/>
  <c r="CH286" i="4" s="1"/>
  <c r="CH287" i="4" s="1"/>
  <c r="CH288" i="4" s="1"/>
  <c r="CH289" i="4" s="1"/>
  <c r="CH290" i="4" s="1"/>
  <c r="CH291" i="4" s="1"/>
  <c r="CH292" i="4" s="1"/>
  <c r="CH293" i="4" s="1"/>
  <c r="CH294" i="4" s="1"/>
  <c r="CH295" i="4" s="1"/>
  <c r="CH296" i="4" s="1"/>
  <c r="CH297" i="4" s="1"/>
  <c r="CH298" i="4" s="1"/>
  <c r="CH299" i="4" s="1"/>
  <c r="CH300" i="4" s="1"/>
  <c r="CH301" i="4" s="1"/>
  <c r="CH302" i="4" s="1"/>
  <c r="CH303" i="4" s="1"/>
  <c r="CH304" i="4" s="1"/>
  <c r="CH305" i="4" s="1"/>
  <c r="CH306" i="4" s="1"/>
  <c r="CH307" i="4" s="1"/>
  <c r="CH308" i="4" s="1"/>
  <c r="CH309" i="4" s="1"/>
  <c r="CH310" i="4" s="1"/>
  <c r="CH311" i="4" s="1"/>
  <c r="CH312" i="4" s="1"/>
  <c r="CH313" i="4" s="1"/>
  <c r="CH314" i="4" s="1"/>
  <c r="CH315" i="4" s="1"/>
  <c r="CH316" i="4" s="1"/>
  <c r="CH317" i="4" s="1"/>
  <c r="CH318" i="4" s="1"/>
  <c r="CH319" i="4" s="1"/>
  <c r="CH320" i="4" s="1"/>
  <c r="CH321" i="4" s="1"/>
  <c r="CH322" i="4" s="1"/>
  <c r="CH323" i="4" s="1"/>
  <c r="CH324" i="4" s="1"/>
  <c r="CH325" i="4" s="1"/>
  <c r="CH326" i="4" s="1"/>
  <c r="CH327" i="4" s="1"/>
  <c r="CH328" i="4" s="1"/>
  <c r="CH329" i="4" s="1"/>
  <c r="CH330" i="4" s="1"/>
  <c r="CH331" i="4" s="1"/>
  <c r="CH332" i="4" s="1"/>
  <c r="CH333" i="4" s="1"/>
  <c r="CH334" i="4" s="1"/>
  <c r="CH335" i="4" s="1"/>
  <c r="CH336" i="4" s="1"/>
  <c r="CH337" i="4" s="1"/>
  <c r="CH338" i="4" s="1"/>
  <c r="CH339" i="4" s="1"/>
  <c r="CH340" i="4" s="1"/>
  <c r="CH341" i="4" s="1"/>
  <c r="CH342" i="4" s="1"/>
  <c r="CH343" i="4" s="1"/>
  <c r="CH344" i="4" s="1"/>
  <c r="CH345" i="4" s="1"/>
  <c r="CH346" i="4" s="1"/>
  <c r="CH347" i="4" s="1"/>
  <c r="CH348" i="4" s="1"/>
  <c r="CH349" i="4" s="1"/>
  <c r="CH350" i="4" s="1"/>
  <c r="CH351" i="4" s="1"/>
  <c r="CH352" i="4" s="1"/>
  <c r="CH353" i="4" s="1"/>
  <c r="CH354" i="4" s="1"/>
  <c r="CH355" i="4" s="1"/>
  <c r="CH356" i="4" s="1"/>
  <c r="CH357" i="4" s="1"/>
  <c r="CH358" i="4" s="1"/>
  <c r="CH359" i="4" s="1"/>
  <c r="CH360" i="4" s="1"/>
  <c r="CH361" i="4" s="1"/>
  <c r="CH362" i="4" s="1"/>
  <c r="CH363" i="4" s="1"/>
  <c r="CH364" i="4" s="1"/>
  <c r="CH365" i="4" s="1"/>
  <c r="CH366" i="4" s="1"/>
  <c r="CH367" i="4" s="1"/>
  <c r="CH368" i="4" s="1"/>
  <c r="CH369" i="4" s="1"/>
  <c r="CH370" i="4" s="1"/>
  <c r="CH371" i="4" s="1"/>
  <c r="CH372" i="4" s="1"/>
  <c r="CH373" i="4" s="1"/>
  <c r="CH374" i="4" s="1"/>
  <c r="CH375" i="4" s="1"/>
  <c r="CH376" i="4" s="1"/>
  <c r="CH377" i="4" s="1"/>
  <c r="CH378" i="4" s="1"/>
  <c r="CH379" i="4" s="1"/>
  <c r="CH380" i="4" s="1"/>
  <c r="CH381" i="4" s="1"/>
  <c r="CH382" i="4" s="1"/>
  <c r="CH383" i="4" s="1"/>
  <c r="CH384" i="4" s="1"/>
  <c r="CH385" i="4" s="1"/>
  <c r="CH386" i="4" s="1"/>
  <c r="CH387" i="4" s="1"/>
  <c r="CH388" i="4" s="1"/>
  <c r="CH389" i="4" s="1"/>
  <c r="CH390" i="4" s="1"/>
  <c r="BN55" i="1"/>
  <c r="CP54" i="1"/>
  <c r="DR54" i="1" s="1"/>
  <c r="BV55" i="1"/>
  <c r="CX54" i="1"/>
  <c r="DZ54" i="1" s="1"/>
  <c r="CS54" i="1"/>
  <c r="DU54" i="1" s="1"/>
  <c r="BQ55" i="1"/>
  <c r="F63" i="1" l="1"/>
  <c r="G64" i="1" s="1"/>
  <c r="AH64" i="1" s="1"/>
  <c r="F60" i="1"/>
  <c r="DM60" i="1" s="1"/>
  <c r="BA57" i="1" a="1"/>
  <c r="BA57" i="1" s="1"/>
  <c r="AB310" i="1" s="1"/>
  <c r="Z151" i="4" s="1"/>
  <c r="AU317" i="1"/>
  <c r="C74" i="1"/>
  <c r="AU314" i="1"/>
  <c r="CC57" i="1" a="1"/>
  <c r="CC57" i="1" s="1"/>
  <c r="D310" i="1" s="1"/>
  <c r="E151" i="4" s="1"/>
  <c r="C78" i="1"/>
  <c r="AU311" i="1"/>
  <c r="C73" i="1"/>
  <c r="C77" i="1"/>
  <c r="C72" i="1"/>
  <c r="C75" i="1"/>
  <c r="F67" i="1"/>
  <c r="G68" i="1" s="1"/>
  <c r="DN68" i="1" s="1"/>
  <c r="F66" i="1"/>
  <c r="DM66" i="1" s="1"/>
  <c r="CJ39" i="1"/>
  <c r="DL51" i="1"/>
  <c r="AU318" i="1"/>
  <c r="F59" i="1"/>
  <c r="G60" i="1" s="1"/>
  <c r="DN60" i="1" s="1"/>
  <c r="C80" i="1"/>
  <c r="C70" i="1"/>
  <c r="C71" i="1"/>
  <c r="F68" i="1"/>
  <c r="DM68" i="1" s="1"/>
  <c r="F62" i="1"/>
  <c r="G63" i="1" s="1"/>
  <c r="DN63" i="1" s="1"/>
  <c r="Q22" i="1"/>
  <c r="C88" i="1" s="1"/>
  <c r="C76" i="1"/>
  <c r="C79" i="1"/>
  <c r="R58" i="1"/>
  <c r="AS58" i="1" s="1"/>
  <c r="AU320" i="1"/>
  <c r="AU312" i="1"/>
  <c r="AC310" i="1"/>
  <c r="Q58" i="1"/>
  <c r="BI62" i="1"/>
  <c r="BI66" i="1"/>
  <c r="BI70" i="1"/>
  <c r="BI74" i="1"/>
  <c r="BI78" i="1"/>
  <c r="BI82" i="1"/>
  <c r="BI86" i="1"/>
  <c r="BI90" i="1"/>
  <c r="BI94" i="1"/>
  <c r="BI98" i="1"/>
  <c r="BI102" i="1"/>
  <c r="BI106" i="1"/>
  <c r="BI110" i="1"/>
  <c r="BI114" i="1"/>
  <c r="BI118" i="1"/>
  <c r="BI122" i="1"/>
  <c r="BI126" i="1"/>
  <c r="BI130" i="1"/>
  <c r="BI134" i="1"/>
  <c r="BI138" i="1"/>
  <c r="BI142" i="1"/>
  <c r="BI146" i="1"/>
  <c r="BI59" i="1"/>
  <c r="BI63" i="1"/>
  <c r="BI67" i="1"/>
  <c r="BI71" i="1"/>
  <c r="BI75" i="1"/>
  <c r="BI79" i="1"/>
  <c r="BI83" i="1"/>
  <c r="BI87" i="1"/>
  <c r="BI91" i="1"/>
  <c r="BI95" i="1"/>
  <c r="BI99" i="1"/>
  <c r="BI103" i="1"/>
  <c r="BI107" i="1"/>
  <c r="BI111" i="1"/>
  <c r="BI115" i="1"/>
  <c r="BI119" i="1"/>
  <c r="BI123" i="1"/>
  <c r="BI127" i="1"/>
  <c r="BI131" i="1"/>
  <c r="BI135" i="1"/>
  <c r="BI139" i="1"/>
  <c r="BI143" i="1"/>
  <c r="BI60" i="1"/>
  <c r="BI64" i="1"/>
  <c r="BI68" i="1"/>
  <c r="BI72" i="1"/>
  <c r="BI76" i="1"/>
  <c r="BI80" i="1"/>
  <c r="BI84" i="1"/>
  <c r="BI88" i="1"/>
  <c r="BI92" i="1"/>
  <c r="BI96" i="1"/>
  <c r="BI100" i="1"/>
  <c r="BI104" i="1"/>
  <c r="BI108" i="1"/>
  <c r="BI112" i="1"/>
  <c r="BI116" i="1"/>
  <c r="BI120" i="1"/>
  <c r="BI124" i="1"/>
  <c r="BI58" i="1"/>
  <c r="BI61" i="1"/>
  <c r="BI65" i="1"/>
  <c r="BI69" i="1"/>
  <c r="BI73" i="1"/>
  <c r="BI77" i="1"/>
  <c r="BI81" i="1"/>
  <c r="BI85" i="1"/>
  <c r="BI89" i="1"/>
  <c r="BI93" i="1"/>
  <c r="BI97" i="1"/>
  <c r="BI101" i="1"/>
  <c r="BI105" i="1"/>
  <c r="BI109" i="1"/>
  <c r="BI113" i="1"/>
  <c r="BI117" i="1"/>
  <c r="BI121" i="1"/>
  <c r="BI125" i="1"/>
  <c r="BI129" i="1"/>
  <c r="BI133" i="1"/>
  <c r="BI137" i="1"/>
  <c r="BI141" i="1"/>
  <c r="BI145" i="1"/>
  <c r="BI136" i="1"/>
  <c r="BI148" i="1"/>
  <c r="BI149" i="1"/>
  <c r="BI153" i="1"/>
  <c r="BI157" i="1"/>
  <c r="BI161" i="1"/>
  <c r="BI165" i="1"/>
  <c r="BI169" i="1"/>
  <c r="BI173" i="1"/>
  <c r="BI177" i="1"/>
  <c r="BI181" i="1"/>
  <c r="BI185" i="1"/>
  <c r="BI189" i="1"/>
  <c r="BI193" i="1"/>
  <c r="BI197" i="1"/>
  <c r="BI201" i="1"/>
  <c r="BI205" i="1"/>
  <c r="BI209" i="1"/>
  <c r="BI213" i="1"/>
  <c r="BI217" i="1"/>
  <c r="BI221" i="1"/>
  <c r="BI225" i="1"/>
  <c r="BI229" i="1"/>
  <c r="BI233" i="1"/>
  <c r="BI237" i="1"/>
  <c r="BI241" i="1"/>
  <c r="BI245" i="1"/>
  <c r="BI249" i="1"/>
  <c r="BI253" i="1"/>
  <c r="BI257" i="1"/>
  <c r="BI261" i="1"/>
  <c r="BI265" i="1"/>
  <c r="BI269" i="1"/>
  <c r="BI273" i="1"/>
  <c r="BI277" i="1"/>
  <c r="BI140" i="1"/>
  <c r="BI150" i="1"/>
  <c r="BI154" i="1"/>
  <c r="BI158" i="1"/>
  <c r="BI162" i="1"/>
  <c r="BI166" i="1"/>
  <c r="BI170" i="1"/>
  <c r="BI174" i="1"/>
  <c r="BI178" i="1"/>
  <c r="BI182" i="1"/>
  <c r="BI186" i="1"/>
  <c r="BI190" i="1"/>
  <c r="BI194" i="1"/>
  <c r="BI198" i="1"/>
  <c r="BI202" i="1"/>
  <c r="BI206" i="1"/>
  <c r="BI210" i="1"/>
  <c r="BI214" i="1"/>
  <c r="BI218" i="1"/>
  <c r="BI222" i="1"/>
  <c r="BI226" i="1"/>
  <c r="BI230" i="1"/>
  <c r="BI234" i="1"/>
  <c r="BI238" i="1"/>
  <c r="BI242" i="1"/>
  <c r="BI246" i="1"/>
  <c r="BI250" i="1"/>
  <c r="BI254" i="1"/>
  <c r="BI258" i="1"/>
  <c r="BI262" i="1"/>
  <c r="BI266" i="1"/>
  <c r="BI270" i="1"/>
  <c r="BI128" i="1"/>
  <c r="BI144" i="1"/>
  <c r="BI151" i="1"/>
  <c r="BI155" i="1"/>
  <c r="BI159" i="1"/>
  <c r="BI163" i="1"/>
  <c r="BI167" i="1"/>
  <c r="BI171" i="1"/>
  <c r="BI175" i="1"/>
  <c r="BI179" i="1"/>
  <c r="BI183" i="1"/>
  <c r="BI187" i="1"/>
  <c r="BI191" i="1"/>
  <c r="BI195" i="1"/>
  <c r="BI199" i="1"/>
  <c r="BI203" i="1"/>
  <c r="BI207" i="1"/>
  <c r="BI211" i="1"/>
  <c r="BI215" i="1"/>
  <c r="BI219" i="1"/>
  <c r="BI223" i="1"/>
  <c r="BI227" i="1"/>
  <c r="BI231" i="1"/>
  <c r="BI235" i="1"/>
  <c r="BI239" i="1"/>
  <c r="BI243" i="1"/>
  <c r="BI247" i="1"/>
  <c r="BI251" i="1"/>
  <c r="BI132" i="1"/>
  <c r="BI147" i="1"/>
  <c r="BI152" i="1"/>
  <c r="BI156" i="1"/>
  <c r="BI160" i="1"/>
  <c r="BI164" i="1"/>
  <c r="BI168" i="1"/>
  <c r="BI172" i="1"/>
  <c r="BI176" i="1"/>
  <c r="BI180" i="1"/>
  <c r="BI184" i="1"/>
  <c r="BI188" i="1"/>
  <c r="BI192" i="1"/>
  <c r="BI196" i="1"/>
  <c r="BI200" i="1"/>
  <c r="BI204" i="1"/>
  <c r="BI208" i="1"/>
  <c r="BI212" i="1"/>
  <c r="BI216" i="1"/>
  <c r="BI220" i="1"/>
  <c r="BI224" i="1"/>
  <c r="BI228" i="1"/>
  <c r="BI232" i="1"/>
  <c r="BI236" i="1"/>
  <c r="BI240" i="1"/>
  <c r="BI244" i="1"/>
  <c r="BI248" i="1"/>
  <c r="BI252" i="1"/>
  <c r="BI256" i="1"/>
  <c r="BI260" i="1"/>
  <c r="BI264" i="1"/>
  <c r="BI268" i="1"/>
  <c r="BI255" i="1"/>
  <c r="BI259" i="1"/>
  <c r="BI263" i="1"/>
  <c r="BI267" i="1"/>
  <c r="BI274" i="1"/>
  <c r="BI278" i="1"/>
  <c r="BI281" i="1"/>
  <c r="BI285" i="1"/>
  <c r="BI289" i="1"/>
  <c r="BI293" i="1"/>
  <c r="BI272" i="1"/>
  <c r="BI276" i="1"/>
  <c r="BI282" i="1"/>
  <c r="BI286" i="1"/>
  <c r="BI290" i="1"/>
  <c r="BI294" i="1"/>
  <c r="BI271" i="1"/>
  <c r="BI275" i="1"/>
  <c r="BI279" i="1"/>
  <c r="BI283" i="1"/>
  <c r="BI287" i="1"/>
  <c r="BI291" i="1"/>
  <c r="BI295" i="1"/>
  <c r="BI280" i="1"/>
  <c r="BI284" i="1"/>
  <c r="BI288" i="1"/>
  <c r="BI292" i="1"/>
  <c r="BI296" i="1"/>
  <c r="CK52" i="1"/>
  <c r="DM52" i="1" s="1"/>
  <c r="AU315" i="1"/>
  <c r="F64" i="1"/>
  <c r="AU316" i="1"/>
  <c r="D151" i="4"/>
  <c r="AU319" i="1"/>
  <c r="H58" i="1"/>
  <c r="AC151" i="4"/>
  <c r="L44" i="7"/>
  <c r="J44" i="7"/>
  <c r="G45" i="7"/>
  <c r="AU321" i="1"/>
  <c r="S58" i="1"/>
  <c r="F58" i="1"/>
  <c r="CK54" i="1"/>
  <c r="DM54" i="1" s="1"/>
  <c r="BI55" i="1"/>
  <c r="CD57" i="1" s="1" a="1"/>
  <c r="CD57" i="1" s="1"/>
  <c r="F65" i="1"/>
  <c r="P58" i="1"/>
  <c r="AU313" i="1"/>
  <c r="F61" i="1"/>
  <c r="L58" i="1"/>
  <c r="V58" i="1"/>
  <c r="D69" i="1"/>
  <c r="D71" i="1"/>
  <c r="D73" i="1"/>
  <c r="D70" i="1"/>
  <c r="D72" i="1"/>
  <c r="D75" i="1"/>
  <c r="D77" i="1"/>
  <c r="D79" i="1"/>
  <c r="D74" i="1"/>
  <c r="D76" i="1"/>
  <c r="D78" i="1"/>
  <c r="D80" i="1"/>
  <c r="R22" i="1"/>
  <c r="I58" i="1"/>
  <c r="J58" i="1"/>
  <c r="K58" i="1"/>
  <c r="M58" i="1"/>
  <c r="U58" i="1"/>
  <c r="N58" i="1"/>
  <c r="O58" i="1"/>
  <c r="G58" i="1"/>
  <c r="T58" i="1"/>
  <c r="AU310" i="1"/>
  <c r="AG63" i="1" l="1"/>
  <c r="F72" i="1"/>
  <c r="G73" i="1" s="1"/>
  <c r="AH73" i="1" s="1"/>
  <c r="G61" i="1"/>
  <c r="AH61" i="1" s="1"/>
  <c r="AG60" i="1"/>
  <c r="DM63" i="1"/>
  <c r="AU327" i="1"/>
  <c r="C81" i="1"/>
  <c r="AG67" i="1"/>
  <c r="F73" i="1"/>
  <c r="G74" i="1" s="1"/>
  <c r="DN74" i="1" s="1"/>
  <c r="AU329" i="1"/>
  <c r="F71" i="1"/>
  <c r="G72" i="1" s="1"/>
  <c r="AH72" i="1" s="1"/>
  <c r="S59" i="1"/>
  <c r="AT59" i="1" s="1"/>
  <c r="F78" i="1"/>
  <c r="AG78" i="1" s="1"/>
  <c r="F77" i="1"/>
  <c r="G78" i="1" s="1"/>
  <c r="DN78" i="1" s="1"/>
  <c r="AU333" i="1"/>
  <c r="F75" i="1"/>
  <c r="G76" i="1" s="1"/>
  <c r="DN76" i="1" s="1"/>
  <c r="AG66" i="1"/>
  <c r="DM67" i="1"/>
  <c r="F79" i="1"/>
  <c r="G80" i="1" s="1"/>
  <c r="DN80" i="1" s="1"/>
  <c r="DM59" i="1"/>
  <c r="AG68" i="1"/>
  <c r="G69" i="1"/>
  <c r="H70" i="1" s="1"/>
  <c r="DO70" i="1" s="1"/>
  <c r="G67" i="1"/>
  <c r="DN67" i="1" s="1"/>
  <c r="AG59" i="1"/>
  <c r="DM62" i="1"/>
  <c r="AG62" i="1"/>
  <c r="C86" i="1"/>
  <c r="C89" i="1"/>
  <c r="AU323" i="1"/>
  <c r="C87" i="1"/>
  <c r="C92" i="1"/>
  <c r="C84" i="1"/>
  <c r="Q23" i="1"/>
  <c r="C94" i="1" s="1"/>
  <c r="C85" i="1"/>
  <c r="C90" i="1"/>
  <c r="C82" i="1"/>
  <c r="C91" i="1"/>
  <c r="C83" i="1"/>
  <c r="AU326" i="1"/>
  <c r="BU58" i="1"/>
  <c r="CW58" i="1" s="1"/>
  <c r="DY58" i="1"/>
  <c r="F80" i="1"/>
  <c r="AG80" i="1" s="1"/>
  <c r="AU330" i="1"/>
  <c r="DN64" i="1"/>
  <c r="AU331" i="1"/>
  <c r="AH68" i="1"/>
  <c r="F69" i="1"/>
  <c r="DM69" i="1" s="1"/>
  <c r="AU324" i="1"/>
  <c r="AV321" i="1"/>
  <c r="AY310" i="1" s="1"/>
  <c r="AX140" i="4" s="1"/>
  <c r="AW321" i="1"/>
  <c r="AZ310" i="1" s="1"/>
  <c r="AY140" i="4" s="1"/>
  <c r="V59" i="1"/>
  <c r="EC59" i="1" s="1"/>
  <c r="EB58" i="1"/>
  <c r="AV58" i="1"/>
  <c r="BX58" i="1"/>
  <c r="J59" i="1"/>
  <c r="AK59" i="1" s="1"/>
  <c r="DP58" i="1"/>
  <c r="AJ58" i="1"/>
  <c r="BL58" i="1"/>
  <c r="EC58" i="1"/>
  <c r="AW58" i="1"/>
  <c r="BY58" i="1"/>
  <c r="DA58" i="1" s="1"/>
  <c r="Q59" i="1"/>
  <c r="AR59" i="1" s="1"/>
  <c r="DW58" i="1"/>
  <c r="BS58" i="1"/>
  <c r="AQ58" i="1"/>
  <c r="E310" i="1"/>
  <c r="H45" i="7"/>
  <c r="G46" i="7" s="1"/>
  <c r="I45" i="7"/>
  <c r="AU325" i="1"/>
  <c r="CK288" i="1"/>
  <c r="CL289" i="1"/>
  <c r="CL292" i="1"/>
  <c r="CK291" i="1"/>
  <c r="CK275" i="1"/>
  <c r="CL276" i="1"/>
  <c r="CL287" i="1"/>
  <c r="CK286" i="1"/>
  <c r="CL294" i="1"/>
  <c r="CK293" i="1"/>
  <c r="CK278" i="1"/>
  <c r="CL279" i="1"/>
  <c r="CK259" i="1"/>
  <c r="CL260" i="1"/>
  <c r="CK260" i="1"/>
  <c r="CL261" i="1"/>
  <c r="CK244" i="1"/>
  <c r="CL245" i="1"/>
  <c r="CK228" i="1"/>
  <c r="CL229" i="1"/>
  <c r="CK212" i="1"/>
  <c r="CL213" i="1"/>
  <c r="CK196" i="1"/>
  <c r="CL197" i="1"/>
  <c r="CK180" i="1"/>
  <c r="CL181" i="1"/>
  <c r="CK164" i="1"/>
  <c r="CL165" i="1"/>
  <c r="CK147" i="1"/>
  <c r="CL148" i="1"/>
  <c r="CL244" i="1"/>
  <c r="CK243" i="1"/>
  <c r="CL228" i="1"/>
  <c r="CK227" i="1"/>
  <c r="CL212" i="1"/>
  <c r="CK211" i="1"/>
  <c r="CL196" i="1"/>
  <c r="CK195" i="1"/>
  <c r="CL180" i="1"/>
  <c r="CK179" i="1"/>
  <c r="CL164" i="1"/>
  <c r="CK163" i="1"/>
  <c r="CK144" i="1"/>
  <c r="CL145" i="1"/>
  <c r="CL263" i="1"/>
  <c r="CK262" i="1"/>
  <c r="CL247" i="1"/>
  <c r="CK246" i="1"/>
  <c r="CL231" i="1"/>
  <c r="CK230" i="1"/>
  <c r="CL215" i="1"/>
  <c r="CK214" i="1"/>
  <c r="CL199" i="1"/>
  <c r="CK198" i="1"/>
  <c r="CL183" i="1"/>
  <c r="CK182" i="1"/>
  <c r="CL167" i="1"/>
  <c r="CK166" i="1"/>
  <c r="CL151" i="1"/>
  <c r="CK150" i="1"/>
  <c r="CL270" i="1"/>
  <c r="CK269" i="1"/>
  <c r="CL254" i="1"/>
  <c r="CK253" i="1"/>
  <c r="CL238" i="1"/>
  <c r="CK237" i="1"/>
  <c r="CL222" i="1"/>
  <c r="CK221" i="1"/>
  <c r="CL206" i="1"/>
  <c r="CK205" i="1"/>
  <c r="CL190" i="1"/>
  <c r="CK189" i="1"/>
  <c r="CL174" i="1"/>
  <c r="CK173" i="1"/>
  <c r="CL158" i="1"/>
  <c r="CK157" i="1"/>
  <c r="CK136" i="1"/>
  <c r="CL137" i="1"/>
  <c r="CK133" i="1"/>
  <c r="CL134" i="1"/>
  <c r="CK117" i="1"/>
  <c r="CL118" i="1"/>
  <c r="CK101" i="1"/>
  <c r="CL102" i="1"/>
  <c r="CK85" i="1"/>
  <c r="CL86" i="1"/>
  <c r="CK69" i="1"/>
  <c r="CL70" i="1"/>
  <c r="CK124" i="1"/>
  <c r="CL125" i="1"/>
  <c r="CL109" i="1"/>
  <c r="CK108" i="1"/>
  <c r="CL93" i="1"/>
  <c r="CK92" i="1"/>
  <c r="CL77" i="1"/>
  <c r="CK76" i="1"/>
  <c r="CL61" i="1"/>
  <c r="CK60" i="1"/>
  <c r="CL132" i="1"/>
  <c r="CK131" i="1"/>
  <c r="CL116" i="1"/>
  <c r="CK115" i="1"/>
  <c r="CL100" i="1"/>
  <c r="CK99" i="1"/>
  <c r="CL84" i="1"/>
  <c r="CK83" i="1"/>
  <c r="CL68" i="1"/>
  <c r="CK67" i="1"/>
  <c r="CL143" i="1"/>
  <c r="CK142" i="1"/>
  <c r="CL127" i="1"/>
  <c r="CK126" i="1"/>
  <c r="CL111" i="1"/>
  <c r="CK110" i="1"/>
  <c r="CL95" i="1"/>
  <c r="CK94" i="1"/>
  <c r="CL79" i="1"/>
  <c r="CK78" i="1"/>
  <c r="CL63" i="1"/>
  <c r="CK62" i="1"/>
  <c r="AH63" i="1"/>
  <c r="H59" i="1"/>
  <c r="DO59" i="1" s="1"/>
  <c r="DN58" i="1"/>
  <c r="AH58" i="1"/>
  <c r="N59" i="1"/>
  <c r="AO59" i="1" s="1"/>
  <c r="DT58" i="1"/>
  <c r="BP58" i="1"/>
  <c r="AN58" i="1"/>
  <c r="D81" i="1"/>
  <c r="D83" i="1"/>
  <c r="D85" i="1"/>
  <c r="D87" i="1"/>
  <c r="D89" i="1"/>
  <c r="D91" i="1"/>
  <c r="D86" i="1"/>
  <c r="D84" i="1"/>
  <c r="D92" i="1"/>
  <c r="D88" i="1"/>
  <c r="F88" i="1" s="1"/>
  <c r="D90" i="1"/>
  <c r="D82" i="1"/>
  <c r="R23" i="1"/>
  <c r="AU322" i="1"/>
  <c r="M59" i="1"/>
  <c r="BP59" i="1" s="1"/>
  <c r="DS58" i="1"/>
  <c r="BO58" i="1"/>
  <c r="AM58" i="1"/>
  <c r="AD151" i="4"/>
  <c r="I59" i="1"/>
  <c r="AJ59" i="1" s="1"/>
  <c r="DO58" i="1"/>
  <c r="W58" i="1"/>
  <c r="BK58" i="1"/>
  <c r="AI58" i="1"/>
  <c r="CK284" i="1"/>
  <c r="CL285" i="1"/>
  <c r="CL288" i="1"/>
  <c r="CK287" i="1"/>
  <c r="CK271" i="1"/>
  <c r="CL272" i="1"/>
  <c r="CL283" i="1"/>
  <c r="CK282" i="1"/>
  <c r="CL290" i="1"/>
  <c r="CK289" i="1"/>
  <c r="CK274" i="1"/>
  <c r="CL275" i="1"/>
  <c r="CK255" i="1"/>
  <c r="CL256" i="1"/>
  <c r="CK256" i="1"/>
  <c r="CL257" i="1"/>
  <c r="CK240" i="1"/>
  <c r="CL241" i="1"/>
  <c r="CK224" i="1"/>
  <c r="CL225" i="1"/>
  <c r="CK208" i="1"/>
  <c r="CL209" i="1"/>
  <c r="CK192" i="1"/>
  <c r="CL193" i="1"/>
  <c r="CK176" i="1"/>
  <c r="CL177" i="1"/>
  <c r="CK160" i="1"/>
  <c r="CL161" i="1"/>
  <c r="CK132" i="1"/>
  <c r="CL133" i="1"/>
  <c r="CL240" i="1"/>
  <c r="CK239" i="1"/>
  <c r="CL224" i="1"/>
  <c r="CK223" i="1"/>
  <c r="CL208" i="1"/>
  <c r="CK207" i="1"/>
  <c r="CL192" i="1"/>
  <c r="CK191" i="1"/>
  <c r="CL176" i="1"/>
  <c r="CK175" i="1"/>
  <c r="CL160" i="1"/>
  <c r="CK159" i="1"/>
  <c r="CK128" i="1"/>
  <c r="CL129" i="1"/>
  <c r="CL259" i="1"/>
  <c r="CK258" i="1"/>
  <c r="CL243" i="1"/>
  <c r="CK242" i="1"/>
  <c r="CL227" i="1"/>
  <c r="CK226" i="1"/>
  <c r="CL211" i="1"/>
  <c r="CK210" i="1"/>
  <c r="CL195" i="1"/>
  <c r="CK194" i="1"/>
  <c r="CL179" i="1"/>
  <c r="CK178" i="1"/>
  <c r="CL163" i="1"/>
  <c r="CK162" i="1"/>
  <c r="CK140" i="1"/>
  <c r="CL141" i="1"/>
  <c r="CL266" i="1"/>
  <c r="CK265" i="1"/>
  <c r="CL250" i="1"/>
  <c r="CK249" i="1"/>
  <c r="CL234" i="1"/>
  <c r="CK233" i="1"/>
  <c r="CL218" i="1"/>
  <c r="CK217" i="1"/>
  <c r="CL202" i="1"/>
  <c r="CK201" i="1"/>
  <c r="CL186" i="1"/>
  <c r="CK185" i="1"/>
  <c r="CL170" i="1"/>
  <c r="CK169" i="1"/>
  <c r="CL154" i="1"/>
  <c r="CK153" i="1"/>
  <c r="CK145" i="1"/>
  <c r="CL146" i="1"/>
  <c r="CK129" i="1"/>
  <c r="CL130" i="1"/>
  <c r="CK113" i="1"/>
  <c r="CL114" i="1"/>
  <c r="CK97" i="1"/>
  <c r="CL98" i="1"/>
  <c r="CK81" i="1"/>
  <c r="CL82" i="1"/>
  <c r="CK65" i="1"/>
  <c r="CL66" i="1"/>
  <c r="CL121" i="1"/>
  <c r="CK120" i="1"/>
  <c r="CL105" i="1"/>
  <c r="CK104" i="1"/>
  <c r="CL89" i="1"/>
  <c r="CK88" i="1"/>
  <c r="CL73" i="1"/>
  <c r="CK72" i="1"/>
  <c r="CL144" i="1"/>
  <c r="CK143" i="1"/>
  <c r="CL128" i="1"/>
  <c r="CK127" i="1"/>
  <c r="CL112" i="1"/>
  <c r="CK111" i="1"/>
  <c r="CL96" i="1"/>
  <c r="CK95" i="1"/>
  <c r="CL80" i="1"/>
  <c r="CK79" i="1"/>
  <c r="CL64" i="1"/>
  <c r="CK63" i="1"/>
  <c r="CL139" i="1"/>
  <c r="CK138" i="1"/>
  <c r="CL123" i="1"/>
  <c r="CK122" i="1"/>
  <c r="CL107" i="1"/>
  <c r="CK106" i="1"/>
  <c r="CL91" i="1"/>
  <c r="CK90" i="1"/>
  <c r="CL75" i="1"/>
  <c r="CK74" i="1"/>
  <c r="F70" i="1"/>
  <c r="H61" i="1"/>
  <c r="DO61" i="1" s="1"/>
  <c r="F76" i="1"/>
  <c r="P59" i="1"/>
  <c r="AQ59" i="1" s="1"/>
  <c r="DV58" i="1"/>
  <c r="AP58" i="1"/>
  <c r="BR58" i="1"/>
  <c r="L59" i="1"/>
  <c r="DS59" i="1" s="1"/>
  <c r="DR58" i="1"/>
  <c r="AL58" i="1"/>
  <c r="BN58" i="1"/>
  <c r="AU332" i="1"/>
  <c r="G62" i="1"/>
  <c r="AH62" i="1" s="1"/>
  <c r="AG61" i="1"/>
  <c r="DM61" i="1"/>
  <c r="G66" i="1"/>
  <c r="DN66" i="1" s="1"/>
  <c r="DM65" i="1"/>
  <c r="AG65" i="1"/>
  <c r="G59" i="1"/>
  <c r="DN59" i="1" s="1"/>
  <c r="X58" i="1"/>
  <c r="AB57" i="1" s="1"/>
  <c r="DM58" i="1"/>
  <c r="Y58" i="1" a="1"/>
  <c r="Y58" i="1" s="1"/>
  <c r="AG58" i="1"/>
  <c r="Z58" i="1" a="1"/>
  <c r="Z58" i="1" s="1"/>
  <c r="AU328" i="1"/>
  <c r="G65" i="1"/>
  <c r="DM64" i="1"/>
  <c r="AG64" i="1"/>
  <c r="CK296" i="1"/>
  <c r="CK280" i="1"/>
  <c r="CL281" i="1"/>
  <c r="CL284" i="1"/>
  <c r="CK283" i="1"/>
  <c r="CL295" i="1"/>
  <c r="CK294" i="1"/>
  <c r="CK276" i="1"/>
  <c r="CL277" i="1"/>
  <c r="CL286" i="1"/>
  <c r="CK285" i="1"/>
  <c r="CK267" i="1"/>
  <c r="CL268" i="1"/>
  <c r="CK268" i="1"/>
  <c r="CL269" i="1"/>
  <c r="CK252" i="1"/>
  <c r="CL253" i="1"/>
  <c r="CK236" i="1"/>
  <c r="CL237" i="1"/>
  <c r="CK220" i="1"/>
  <c r="CL221" i="1"/>
  <c r="CK204" i="1"/>
  <c r="CL205" i="1"/>
  <c r="CK188" i="1"/>
  <c r="CL189" i="1"/>
  <c r="CK172" i="1"/>
  <c r="CL173" i="1"/>
  <c r="CK156" i="1"/>
  <c r="CL157" i="1"/>
  <c r="CL252" i="1"/>
  <c r="CK251" i="1"/>
  <c r="CL236" i="1"/>
  <c r="CK235" i="1"/>
  <c r="CL220" i="1"/>
  <c r="CK219" i="1"/>
  <c r="CL204" i="1"/>
  <c r="CK203" i="1"/>
  <c r="CL188" i="1"/>
  <c r="CK187" i="1"/>
  <c r="CL172" i="1"/>
  <c r="CK171" i="1"/>
  <c r="CL156" i="1"/>
  <c r="CK155" i="1"/>
  <c r="CK270" i="1"/>
  <c r="CL271" i="1"/>
  <c r="CL255" i="1"/>
  <c r="CK254" i="1"/>
  <c r="CL239" i="1"/>
  <c r="CK238" i="1"/>
  <c r="CL223" i="1"/>
  <c r="CK222" i="1"/>
  <c r="CL207" i="1"/>
  <c r="CK206" i="1"/>
  <c r="CL191" i="1"/>
  <c r="CK190" i="1"/>
  <c r="CL175" i="1"/>
  <c r="CK174" i="1"/>
  <c r="CL159" i="1"/>
  <c r="CK158" i="1"/>
  <c r="CL278" i="1"/>
  <c r="CK277" i="1"/>
  <c r="CL262" i="1"/>
  <c r="CK261" i="1"/>
  <c r="CL246" i="1"/>
  <c r="CK245" i="1"/>
  <c r="CL230" i="1"/>
  <c r="CK229" i="1"/>
  <c r="CL214" i="1"/>
  <c r="CK213" i="1"/>
  <c r="CL198" i="1"/>
  <c r="CK197" i="1"/>
  <c r="CL182" i="1"/>
  <c r="CK181" i="1"/>
  <c r="CL166" i="1"/>
  <c r="CK165" i="1"/>
  <c r="CL150" i="1"/>
  <c r="CK149" i="1"/>
  <c r="CK141" i="1"/>
  <c r="CL142" i="1"/>
  <c r="CK125" i="1"/>
  <c r="CL126" i="1"/>
  <c r="CK109" i="1"/>
  <c r="CL110" i="1"/>
  <c r="CK93" i="1"/>
  <c r="CL94" i="1"/>
  <c r="CK77" i="1"/>
  <c r="CL78" i="1"/>
  <c r="CK61" i="1"/>
  <c r="CL62" i="1"/>
  <c r="CL117" i="1"/>
  <c r="CK116" i="1"/>
  <c r="CL101" i="1"/>
  <c r="CK100" i="1"/>
  <c r="CL85" i="1"/>
  <c r="CK84" i="1"/>
  <c r="CL69" i="1"/>
  <c r="CK68" i="1"/>
  <c r="CL140" i="1"/>
  <c r="CK139" i="1"/>
  <c r="CL124" i="1"/>
  <c r="CK123" i="1"/>
  <c r="CL108" i="1"/>
  <c r="CK107" i="1"/>
  <c r="CL92" i="1"/>
  <c r="CK91" i="1"/>
  <c r="CL76" i="1"/>
  <c r="CK75" i="1"/>
  <c r="CL60" i="1"/>
  <c r="CK59" i="1"/>
  <c r="CL135" i="1"/>
  <c r="CK134" i="1"/>
  <c r="CL119" i="1"/>
  <c r="CK118" i="1"/>
  <c r="CL103" i="1"/>
  <c r="CK102" i="1"/>
  <c r="CL87" i="1"/>
  <c r="CK86" i="1"/>
  <c r="CL71" i="1"/>
  <c r="CK70" i="1"/>
  <c r="H64" i="1"/>
  <c r="BK64" i="1" s="1"/>
  <c r="AA151" i="4"/>
  <c r="AD310" i="1"/>
  <c r="AB151" i="4" s="1"/>
  <c r="H65" i="1"/>
  <c r="DO65" i="1" s="1"/>
  <c r="U59" i="1"/>
  <c r="AV59" i="1" s="1"/>
  <c r="EA58" i="1"/>
  <c r="BW58" i="1"/>
  <c r="AU58" i="1"/>
  <c r="O59" i="1"/>
  <c r="BR59" i="1" s="1"/>
  <c r="DU58" i="1"/>
  <c r="BQ58" i="1"/>
  <c r="AO58" i="1"/>
  <c r="K59" i="1"/>
  <c r="DR59" i="1" s="1"/>
  <c r="DQ58" i="1"/>
  <c r="AK58" i="1"/>
  <c r="BM58" i="1"/>
  <c r="F74" i="1"/>
  <c r="T59" i="1"/>
  <c r="EA59" i="1" s="1"/>
  <c r="DZ58" i="1"/>
  <c r="BV58" i="1"/>
  <c r="AT58" i="1"/>
  <c r="CK292" i="1"/>
  <c r="CL293" i="1"/>
  <c r="CL296" i="1"/>
  <c r="CK295" i="1"/>
  <c r="CL280" i="1"/>
  <c r="CK279" i="1"/>
  <c r="CL291" i="1"/>
  <c r="CK290" i="1"/>
  <c r="CK272" i="1"/>
  <c r="CL273" i="1"/>
  <c r="CL282" i="1"/>
  <c r="CK281" i="1"/>
  <c r="CK263" i="1"/>
  <c r="CL264" i="1"/>
  <c r="CK264" i="1"/>
  <c r="CL265" i="1"/>
  <c r="CK248" i="1"/>
  <c r="CL249" i="1"/>
  <c r="CK232" i="1"/>
  <c r="CL233" i="1"/>
  <c r="CK216" i="1"/>
  <c r="CL217" i="1"/>
  <c r="CK200" i="1"/>
  <c r="CL201" i="1"/>
  <c r="CK184" i="1"/>
  <c r="CL185" i="1"/>
  <c r="CK168" i="1"/>
  <c r="CL169" i="1"/>
  <c r="CK152" i="1"/>
  <c r="CL153" i="1"/>
  <c r="CL248" i="1"/>
  <c r="CK247" i="1"/>
  <c r="CL232" i="1"/>
  <c r="CK231" i="1"/>
  <c r="CL216" i="1"/>
  <c r="CK215" i="1"/>
  <c r="CL200" i="1"/>
  <c r="CK199" i="1"/>
  <c r="CL184" i="1"/>
  <c r="CK183" i="1"/>
  <c r="CL168" i="1"/>
  <c r="CK167" i="1"/>
  <c r="CL152" i="1"/>
  <c r="CK151" i="1"/>
  <c r="CL267" i="1"/>
  <c r="CK266" i="1"/>
  <c r="CL251" i="1"/>
  <c r="CK250" i="1"/>
  <c r="CL235" i="1"/>
  <c r="CK234" i="1"/>
  <c r="CL219" i="1"/>
  <c r="CK218" i="1"/>
  <c r="CL203" i="1"/>
  <c r="CK202" i="1"/>
  <c r="CL187" i="1"/>
  <c r="CK186" i="1"/>
  <c r="CL171" i="1"/>
  <c r="CK170" i="1"/>
  <c r="CL155" i="1"/>
  <c r="CK154" i="1"/>
  <c r="CL274" i="1"/>
  <c r="CK273" i="1"/>
  <c r="CL258" i="1"/>
  <c r="CK257" i="1"/>
  <c r="CL242" i="1"/>
  <c r="CK241" i="1"/>
  <c r="CL226" i="1"/>
  <c r="CK225" i="1"/>
  <c r="CL210" i="1"/>
  <c r="CK209" i="1"/>
  <c r="CL194" i="1"/>
  <c r="CK193" i="1"/>
  <c r="CL178" i="1"/>
  <c r="CK177" i="1"/>
  <c r="CL162" i="1"/>
  <c r="CK161" i="1"/>
  <c r="CK148" i="1"/>
  <c r="CL149" i="1"/>
  <c r="CK137" i="1"/>
  <c r="CL138" i="1"/>
  <c r="CK121" i="1"/>
  <c r="CL122" i="1"/>
  <c r="CK105" i="1"/>
  <c r="CL106" i="1"/>
  <c r="CK89" i="1"/>
  <c r="CL90" i="1"/>
  <c r="CK73" i="1"/>
  <c r="CL74" i="1"/>
  <c r="CL59" i="1"/>
  <c r="CK58" i="1"/>
  <c r="CL113" i="1"/>
  <c r="CK112" i="1"/>
  <c r="CL97" i="1"/>
  <c r="CK96" i="1"/>
  <c r="CL81" i="1"/>
  <c r="CK80" i="1"/>
  <c r="CL65" i="1"/>
  <c r="CK64" i="1"/>
  <c r="CL136" i="1"/>
  <c r="CK135" i="1"/>
  <c r="CL120" i="1"/>
  <c r="CK119" i="1"/>
  <c r="CL104" i="1"/>
  <c r="CK103" i="1"/>
  <c r="CL88" i="1"/>
  <c r="CK87" i="1"/>
  <c r="CL72" i="1"/>
  <c r="CK71" i="1"/>
  <c r="CL147" i="1"/>
  <c r="CK146" i="1"/>
  <c r="CL131" i="1"/>
  <c r="CK130" i="1"/>
  <c r="CL115" i="1"/>
  <c r="CK114" i="1"/>
  <c r="CL99" i="1"/>
  <c r="CK98" i="1"/>
  <c r="CL83" i="1"/>
  <c r="CK82" i="1"/>
  <c r="CL67" i="1"/>
  <c r="CK66" i="1"/>
  <c r="R59" i="1"/>
  <c r="AS59" i="1" s="1"/>
  <c r="DX58" i="1"/>
  <c r="BT58" i="1"/>
  <c r="AR58" i="1"/>
  <c r="AH60" i="1"/>
  <c r="H69" i="1"/>
  <c r="BK69" i="1" s="1"/>
  <c r="DM72" i="1" l="1"/>
  <c r="AG72" i="1"/>
  <c r="DM71" i="1"/>
  <c r="DN61" i="1"/>
  <c r="H62" i="1"/>
  <c r="DO62" i="1" s="1"/>
  <c r="AH67" i="1"/>
  <c r="C101" i="1"/>
  <c r="C93" i="1"/>
  <c r="AG71" i="1"/>
  <c r="C100" i="1"/>
  <c r="C102" i="1"/>
  <c r="C97" i="1"/>
  <c r="C95" i="1"/>
  <c r="AG77" i="1"/>
  <c r="DM73" i="1"/>
  <c r="DZ59" i="1"/>
  <c r="DM77" i="1"/>
  <c r="AG73" i="1"/>
  <c r="T60" i="1"/>
  <c r="BW60" i="1" s="1"/>
  <c r="DM75" i="1"/>
  <c r="H68" i="1"/>
  <c r="DO68" i="1" s="1"/>
  <c r="AG75" i="1"/>
  <c r="BV59" i="1"/>
  <c r="F92" i="1"/>
  <c r="DM92" i="1" s="1"/>
  <c r="DM78" i="1"/>
  <c r="AG79" i="1"/>
  <c r="G79" i="1"/>
  <c r="DN79" i="1" s="1"/>
  <c r="DM79" i="1"/>
  <c r="C99" i="1"/>
  <c r="C104" i="1"/>
  <c r="C96" i="1"/>
  <c r="F87" i="1"/>
  <c r="DM87" i="1" s="1"/>
  <c r="Q24" i="1"/>
  <c r="C106" i="1" s="1"/>
  <c r="C103" i="1"/>
  <c r="C98" i="1"/>
  <c r="AH69" i="1"/>
  <c r="DN69" i="1"/>
  <c r="F91" i="1"/>
  <c r="G92" i="1" s="1"/>
  <c r="DN92" i="1" s="1"/>
  <c r="AU342" i="1"/>
  <c r="AU339" i="1"/>
  <c r="AU338" i="1"/>
  <c r="F83" i="1"/>
  <c r="G84" i="1" s="1"/>
  <c r="AU345" i="1"/>
  <c r="AU335" i="1"/>
  <c r="AU337" i="1"/>
  <c r="AM59" i="1"/>
  <c r="AU343" i="1"/>
  <c r="AU340" i="1"/>
  <c r="DM80" i="1"/>
  <c r="F84" i="1"/>
  <c r="DM84" i="1" s="1"/>
  <c r="BQ59" i="1"/>
  <c r="CS59" i="1" s="1"/>
  <c r="G70" i="1"/>
  <c r="DN70" i="1" s="1"/>
  <c r="AH76" i="1"/>
  <c r="DN62" i="1"/>
  <c r="AU341" i="1"/>
  <c r="AG69" i="1"/>
  <c r="AE151" i="4"/>
  <c r="AU344" i="1"/>
  <c r="BS59" i="1"/>
  <c r="CU59" i="1" s="1"/>
  <c r="G81" i="1"/>
  <c r="H82" i="1" s="1"/>
  <c r="BK82" i="1" s="1"/>
  <c r="DU59" i="1"/>
  <c r="AU336" i="1"/>
  <c r="AH78" i="1"/>
  <c r="AH59" i="1"/>
  <c r="F81" i="1"/>
  <c r="AG81" i="1" s="1"/>
  <c r="F89" i="1"/>
  <c r="AG89" i="1" s="1"/>
  <c r="BM59" i="1"/>
  <c r="CO59" i="1" s="1"/>
  <c r="BU59" i="1"/>
  <c r="CW59" i="1" s="1"/>
  <c r="CA58" i="1"/>
  <c r="BK59" i="1"/>
  <c r="CM59" i="1" s="1"/>
  <c r="DY59" i="1"/>
  <c r="AU60" i="1"/>
  <c r="BK65" i="1"/>
  <c r="CM65" i="1" s="1"/>
  <c r="AI64" i="1"/>
  <c r="DW59" i="1"/>
  <c r="CD58" i="1" a="1"/>
  <c r="CD58" i="1" s="1"/>
  <c r="E311" i="1" s="1"/>
  <c r="F311" i="1" s="1"/>
  <c r="G152" i="4" s="1"/>
  <c r="DO64" i="1"/>
  <c r="DT59" i="1"/>
  <c r="AI59" i="1"/>
  <c r="BT59" i="1"/>
  <c r="CV59" i="1" s="1"/>
  <c r="AI70" i="1"/>
  <c r="CB58" i="1" a="1"/>
  <c r="CB58" i="1" s="1"/>
  <c r="C311" i="1" s="1"/>
  <c r="AH66" i="1"/>
  <c r="F86" i="1"/>
  <c r="AG86" i="1" s="1"/>
  <c r="AP59" i="1"/>
  <c r="DV59" i="1"/>
  <c r="EB59" i="1"/>
  <c r="AU334" i="1"/>
  <c r="AN59" i="1"/>
  <c r="BK70" i="1"/>
  <c r="CM70" i="1" s="1"/>
  <c r="DN72" i="1"/>
  <c r="H46" i="7"/>
  <c r="L46" i="7" s="1"/>
  <c r="I46" i="7"/>
  <c r="AI69" i="1"/>
  <c r="CV58" i="1"/>
  <c r="AL59" i="1"/>
  <c r="CT59" i="1"/>
  <c r="CS58" i="1"/>
  <c r="P60" i="1"/>
  <c r="DW60" i="1" s="1"/>
  <c r="BX59" i="1"/>
  <c r="CZ59" i="1" s="1"/>
  <c r="AI65" i="1"/>
  <c r="I65" i="1"/>
  <c r="DP65" i="1" s="1"/>
  <c r="DN65" i="1"/>
  <c r="H67" i="1"/>
  <c r="DO67" i="1" s="1"/>
  <c r="H63" i="1"/>
  <c r="DO63" i="1" s="1"/>
  <c r="BO59" i="1"/>
  <c r="CQ59" i="1" s="1"/>
  <c r="G89" i="1"/>
  <c r="DN89" i="1" s="1"/>
  <c r="AG88" i="1"/>
  <c r="DM88" i="1"/>
  <c r="I60" i="1"/>
  <c r="DP60" i="1" s="1"/>
  <c r="W59" i="1"/>
  <c r="F310" i="1"/>
  <c r="G151" i="4" s="1"/>
  <c r="F151" i="4"/>
  <c r="CU58" i="1"/>
  <c r="F82" i="1"/>
  <c r="F85" i="1"/>
  <c r="K60" i="1"/>
  <c r="DR60" i="1" s="1"/>
  <c r="AW59" i="1"/>
  <c r="DN73" i="1"/>
  <c r="CM69" i="1"/>
  <c r="CX58" i="1"/>
  <c r="U60" i="1"/>
  <c r="EB60" i="1" s="1"/>
  <c r="CO58" i="1"/>
  <c r="L60" i="1"/>
  <c r="DS60" i="1" s="1"/>
  <c r="H66" i="1"/>
  <c r="AI66" i="1" s="1"/>
  <c r="BB58" i="1" a="1"/>
  <c r="BB58" i="1" s="1"/>
  <c r="AY58" i="1"/>
  <c r="AZ58" i="1" a="1"/>
  <c r="AZ58" i="1" s="1"/>
  <c r="CT58" i="1"/>
  <c r="I62" i="1"/>
  <c r="DP62" i="1" s="1"/>
  <c r="G71" i="1"/>
  <c r="DN71" i="1" s="1"/>
  <c r="AG70" i="1"/>
  <c r="DM70" i="1"/>
  <c r="BZ58" i="1"/>
  <c r="CM58" i="1"/>
  <c r="J60" i="1"/>
  <c r="DQ60" i="1" s="1"/>
  <c r="J45" i="7"/>
  <c r="AC152" i="4"/>
  <c r="DX59" i="1"/>
  <c r="H77" i="1"/>
  <c r="DO77" i="1" s="1"/>
  <c r="BY59" i="1"/>
  <c r="DA59" i="1" s="1"/>
  <c r="AH80" i="1"/>
  <c r="I71" i="1"/>
  <c r="DP71" i="1" s="1"/>
  <c r="H74" i="1"/>
  <c r="DO74" i="1" s="1"/>
  <c r="AH74" i="1"/>
  <c r="DO69" i="1"/>
  <c r="BW59" i="1"/>
  <c r="G75" i="1"/>
  <c r="DN75" i="1" s="1"/>
  <c r="AG74" i="1"/>
  <c r="DM74" i="1"/>
  <c r="CM64" i="1"/>
  <c r="CP58" i="1"/>
  <c r="Q60" i="1"/>
  <c r="DX60" i="1" s="1"/>
  <c r="AI61" i="1"/>
  <c r="AX58" i="1"/>
  <c r="AW333" i="1"/>
  <c r="AZ311" i="1" s="1"/>
  <c r="AY141" i="4" s="1"/>
  <c r="AV333" i="1"/>
  <c r="AY311" i="1" s="1"/>
  <c r="AX141" i="4" s="1"/>
  <c r="CR58" i="1"/>
  <c r="O60" i="1"/>
  <c r="DV60" i="1" s="1"/>
  <c r="L45" i="7"/>
  <c r="F90" i="1"/>
  <c r="CN58" i="1"/>
  <c r="DQ59" i="1"/>
  <c r="CZ58" i="1"/>
  <c r="H73" i="1"/>
  <c r="DO73" i="1" s="1"/>
  <c r="I70" i="1"/>
  <c r="DP70" i="1" s="1"/>
  <c r="S60" i="1"/>
  <c r="DZ60" i="1" s="1"/>
  <c r="AU59" i="1"/>
  <c r="BN59" i="1"/>
  <c r="CY58" i="1"/>
  <c r="V60" i="1"/>
  <c r="EC60" i="1" s="1"/>
  <c r="H79" i="1"/>
  <c r="DO79" i="1" s="1"/>
  <c r="I66" i="1"/>
  <c r="DP66" i="1" s="1"/>
  <c r="AH65" i="1"/>
  <c r="H60" i="1"/>
  <c r="DO60" i="1" s="1"/>
  <c r="X59" i="1"/>
  <c r="Z59" i="1" a="1"/>
  <c r="Z59" i="1" s="1"/>
  <c r="Y59" i="1" a="1"/>
  <c r="Y59" i="1" s="1"/>
  <c r="M60" i="1"/>
  <c r="DT60" i="1" s="1"/>
  <c r="G77" i="1"/>
  <c r="AH77" i="1" s="1"/>
  <c r="DM76" i="1"/>
  <c r="AG76" i="1"/>
  <c r="BK61" i="1"/>
  <c r="BL59" i="1"/>
  <c r="CN59" i="1" s="1"/>
  <c r="DP59" i="1"/>
  <c r="CR59" i="1"/>
  <c r="CQ58" i="1"/>
  <c r="N60" i="1"/>
  <c r="BQ60" i="1" s="1"/>
  <c r="D93" i="1"/>
  <c r="D95" i="1"/>
  <c r="D94" i="1"/>
  <c r="AU347" i="1" s="1"/>
  <c r="D96" i="1"/>
  <c r="D98" i="1"/>
  <c r="D100" i="1"/>
  <c r="D102" i="1"/>
  <c r="D104" i="1"/>
  <c r="D97" i="1"/>
  <c r="D99" i="1"/>
  <c r="D101" i="1"/>
  <c r="D103" i="1"/>
  <c r="R24" i="1"/>
  <c r="R60" i="1"/>
  <c r="BU60" i="1" s="1"/>
  <c r="H81" i="1"/>
  <c r="DO81" i="1" s="1"/>
  <c r="H75" i="1"/>
  <c r="AI75" i="1" s="1"/>
  <c r="H80" i="1" l="1"/>
  <c r="DO80" i="1" s="1"/>
  <c r="I63" i="1"/>
  <c r="DP63" i="1" s="1"/>
  <c r="BK68" i="1"/>
  <c r="CM68" i="1" s="1"/>
  <c r="AI62" i="1"/>
  <c r="BK62" i="1"/>
  <c r="CM62" i="1" s="1"/>
  <c r="F101" i="1"/>
  <c r="G102" i="1" s="1"/>
  <c r="DN102" i="1" s="1"/>
  <c r="C114" i="1"/>
  <c r="C107" i="1"/>
  <c r="C115" i="1"/>
  <c r="C110" i="1"/>
  <c r="C116" i="1"/>
  <c r="C108" i="1"/>
  <c r="C109" i="1"/>
  <c r="C113" i="1"/>
  <c r="C105" i="1"/>
  <c r="AU346" i="1"/>
  <c r="Q25" i="1"/>
  <c r="C117" i="1" s="1"/>
  <c r="C112" i="1"/>
  <c r="C111" i="1"/>
  <c r="AU355" i="1"/>
  <c r="F95" i="1"/>
  <c r="G96" i="1" s="1"/>
  <c r="DN96" i="1" s="1"/>
  <c r="AU353" i="1"/>
  <c r="F97" i="1"/>
  <c r="G98" i="1" s="1"/>
  <c r="DN98" i="1" s="1"/>
  <c r="CY60" i="1"/>
  <c r="U61" i="1"/>
  <c r="EB61" i="1" s="1"/>
  <c r="CX59" i="1"/>
  <c r="EA60" i="1"/>
  <c r="AU357" i="1"/>
  <c r="AU356" i="1"/>
  <c r="AG92" i="1"/>
  <c r="AU349" i="1"/>
  <c r="I69" i="1"/>
  <c r="DP69" i="1" s="1"/>
  <c r="AI68" i="1"/>
  <c r="AH79" i="1"/>
  <c r="AU352" i="1"/>
  <c r="DM83" i="1"/>
  <c r="AG87" i="1"/>
  <c r="G88" i="1"/>
  <c r="DN88" i="1" s="1"/>
  <c r="AU351" i="1"/>
  <c r="AG91" i="1"/>
  <c r="AG83" i="1"/>
  <c r="DM91" i="1"/>
  <c r="AW345" i="1"/>
  <c r="AZ312" i="1" s="1"/>
  <c r="AY142" i="4" s="1"/>
  <c r="AG84" i="1"/>
  <c r="G85" i="1"/>
  <c r="DN85" i="1" s="1"/>
  <c r="H71" i="1"/>
  <c r="DO71" i="1" s="1"/>
  <c r="AW60" i="1"/>
  <c r="G90" i="1"/>
  <c r="DN90" i="1" s="1"/>
  <c r="F152" i="4"/>
  <c r="BK63" i="1"/>
  <c r="CM63" i="1" s="1"/>
  <c r="AJ65" i="1"/>
  <c r="AH70" i="1"/>
  <c r="DM89" i="1"/>
  <c r="BK73" i="1"/>
  <c r="CM73" i="1" s="1"/>
  <c r="F96" i="1"/>
  <c r="DM96" i="1" s="1"/>
  <c r="CC58" i="1" a="1"/>
  <c r="CC58" i="1" s="1"/>
  <c r="D311" i="1" s="1"/>
  <c r="E152" i="4" s="1"/>
  <c r="AH81" i="1"/>
  <c r="AJ66" i="1"/>
  <c r="DN81" i="1"/>
  <c r="DY60" i="1"/>
  <c r="AI63" i="1"/>
  <c r="G82" i="1"/>
  <c r="DN82" i="1" s="1"/>
  <c r="BY60" i="1"/>
  <c r="DA60" i="1" s="1"/>
  <c r="AM60" i="1"/>
  <c r="AQ60" i="1"/>
  <c r="G47" i="7"/>
  <c r="H47" i="7" s="1"/>
  <c r="G48" i="7" s="1"/>
  <c r="DM81" i="1"/>
  <c r="BK75" i="1"/>
  <c r="CM75" i="1" s="1"/>
  <c r="DN77" i="1"/>
  <c r="AJ71" i="1"/>
  <c r="DO75" i="1"/>
  <c r="AJ70" i="1"/>
  <c r="BK74" i="1"/>
  <c r="CM74" i="1" s="1"/>
  <c r="G87" i="1"/>
  <c r="H88" i="1" s="1"/>
  <c r="BK88" i="1" s="1"/>
  <c r="BO60" i="1"/>
  <c r="CQ60" i="1" s="1"/>
  <c r="AL60" i="1"/>
  <c r="BS60" i="1"/>
  <c r="CU60" i="1" s="1"/>
  <c r="AI79" i="1"/>
  <c r="BT60" i="1"/>
  <c r="CV60" i="1" s="1"/>
  <c r="F99" i="1"/>
  <c r="G100" i="1" s="1"/>
  <c r="DN100" i="1" s="1"/>
  <c r="AO60" i="1"/>
  <c r="BL66" i="1"/>
  <c r="CN66" i="1" s="1"/>
  <c r="BK79" i="1"/>
  <c r="CM79" i="1" s="1"/>
  <c r="AI73" i="1"/>
  <c r="BR60" i="1"/>
  <c r="CT60" i="1" s="1"/>
  <c r="BL71" i="1"/>
  <c r="CN71" i="1" s="1"/>
  <c r="AJ60" i="1"/>
  <c r="DO82" i="1"/>
  <c r="AI81" i="1"/>
  <c r="AY59" i="1"/>
  <c r="BK81" i="1"/>
  <c r="DU60" i="1"/>
  <c r="BL62" i="1"/>
  <c r="CN62" i="1" s="1"/>
  <c r="DM86" i="1"/>
  <c r="AV345" i="1"/>
  <c r="AY312" i="1" s="1"/>
  <c r="AX142" i="4" s="1"/>
  <c r="BL65" i="1"/>
  <c r="CN65" i="1" s="1"/>
  <c r="AI82" i="1"/>
  <c r="F104" i="1"/>
  <c r="DM104" i="1" s="1"/>
  <c r="AX59" i="1"/>
  <c r="BB59" i="1" a="1"/>
  <c r="BB59" i="1" s="1"/>
  <c r="AC312" i="1" s="1"/>
  <c r="AA153" i="4" s="1"/>
  <c r="AK60" i="1"/>
  <c r="CW60" i="1"/>
  <c r="CS60" i="1"/>
  <c r="AS60" i="1"/>
  <c r="BP60" i="1"/>
  <c r="CR60" i="1" s="1"/>
  <c r="BK60" i="1"/>
  <c r="AT60" i="1"/>
  <c r="J71" i="1"/>
  <c r="DQ71" i="1" s="1"/>
  <c r="F98" i="1"/>
  <c r="AP60" i="1"/>
  <c r="AH84" i="1"/>
  <c r="R61" i="1"/>
  <c r="DY61" i="1" s="1"/>
  <c r="AI80" i="1"/>
  <c r="I75" i="1"/>
  <c r="BL75" i="1" s="1"/>
  <c r="AI77" i="1"/>
  <c r="AU354" i="1"/>
  <c r="AD152" i="4"/>
  <c r="BZ59" i="1"/>
  <c r="BM60" i="1"/>
  <c r="CO60" i="1" s="1"/>
  <c r="J63" i="1"/>
  <c r="BM63" i="1" s="1"/>
  <c r="AA311" i="1"/>
  <c r="BA58" i="1" a="1"/>
  <c r="BA58" i="1" s="1"/>
  <c r="AB311" i="1" s="1"/>
  <c r="Z152" i="4" s="1"/>
  <c r="BK66" i="1"/>
  <c r="AV60" i="1"/>
  <c r="BN60" i="1"/>
  <c r="AU348" i="1"/>
  <c r="AU350" i="1"/>
  <c r="BL60" i="1"/>
  <c r="AI67" i="1"/>
  <c r="AJ63" i="1"/>
  <c r="J46" i="7"/>
  <c r="AD153" i="4" s="1"/>
  <c r="AC153" i="4"/>
  <c r="I83" i="1"/>
  <c r="DP83" i="1" s="1"/>
  <c r="I76" i="1"/>
  <c r="BL76" i="1" s="1"/>
  <c r="I82" i="1"/>
  <c r="DP82" i="1" s="1"/>
  <c r="CM61" i="1"/>
  <c r="H78" i="1"/>
  <c r="DO78" i="1" s="1"/>
  <c r="J67" i="1"/>
  <c r="DQ67" i="1" s="1"/>
  <c r="I80" i="1"/>
  <c r="DP80" i="1" s="1"/>
  <c r="BL70" i="1"/>
  <c r="I74" i="1"/>
  <c r="DP74" i="1" s="1"/>
  <c r="G91" i="1"/>
  <c r="DN91" i="1" s="1"/>
  <c r="DM90" i="1"/>
  <c r="AG90" i="1"/>
  <c r="DN84" i="1"/>
  <c r="AR60" i="1"/>
  <c r="BK80" i="1"/>
  <c r="AH75" i="1"/>
  <c r="AI74" i="1"/>
  <c r="J72" i="1"/>
  <c r="DQ72" i="1" s="1"/>
  <c r="BK77" i="1"/>
  <c r="F100" i="1"/>
  <c r="AH71" i="1"/>
  <c r="AJ62" i="1"/>
  <c r="DO66" i="1"/>
  <c r="M61" i="1"/>
  <c r="DT61" i="1" s="1"/>
  <c r="BX60" i="1"/>
  <c r="CZ60" i="1" s="1"/>
  <c r="CY59" i="1"/>
  <c r="F102" i="1"/>
  <c r="G86" i="1"/>
  <c r="DN86" i="1" s="1"/>
  <c r="AG85" i="1"/>
  <c r="DM85" i="1"/>
  <c r="AH92" i="1"/>
  <c r="AH89" i="1"/>
  <c r="I64" i="1"/>
  <c r="DP64" i="1" s="1"/>
  <c r="BK67" i="1"/>
  <c r="Q61" i="1"/>
  <c r="DX61" i="1" s="1"/>
  <c r="N61" i="1"/>
  <c r="DU61" i="1" s="1"/>
  <c r="I61" i="1"/>
  <c r="BL61" i="1" s="1"/>
  <c r="W60" i="1"/>
  <c r="Z60" i="1" a="1"/>
  <c r="Z60" i="1" s="1"/>
  <c r="X60" i="1"/>
  <c r="Y60" i="1" a="1"/>
  <c r="Y60" i="1" s="1"/>
  <c r="D152" i="4"/>
  <c r="T61" i="1"/>
  <c r="EA61" i="1" s="1"/>
  <c r="F94" i="1"/>
  <c r="F103" i="1"/>
  <c r="P61" i="1"/>
  <c r="DW61" i="1" s="1"/>
  <c r="H85" i="1"/>
  <c r="DO85" i="1" s="1"/>
  <c r="AZ59" i="1" a="1"/>
  <c r="AZ59" i="1" s="1"/>
  <c r="K61" i="1"/>
  <c r="BN61" i="1" s="1"/>
  <c r="AC311" i="1"/>
  <c r="I67" i="1"/>
  <c r="DP67" i="1" s="1"/>
  <c r="L61" i="1"/>
  <c r="DS61" i="1" s="1"/>
  <c r="G83" i="1"/>
  <c r="DN83" i="1" s="1"/>
  <c r="AG82" i="1"/>
  <c r="DM82" i="1"/>
  <c r="J66" i="1"/>
  <c r="AK66" i="1" s="1"/>
  <c r="CM82" i="1"/>
  <c r="S61" i="1"/>
  <c r="DZ61" i="1" s="1"/>
  <c r="D106" i="1"/>
  <c r="F106" i="1" s="1"/>
  <c r="D105" i="1"/>
  <c r="D107" i="1"/>
  <c r="D108" i="1"/>
  <c r="D109" i="1"/>
  <c r="D111" i="1"/>
  <c r="D113" i="1"/>
  <c r="D115" i="1"/>
  <c r="D110" i="1"/>
  <c r="D112" i="1"/>
  <c r="D114" i="1"/>
  <c r="D116" i="1"/>
  <c r="R25" i="1"/>
  <c r="O61" i="1"/>
  <c r="AP61" i="1" s="1"/>
  <c r="CD59" i="1" a="1"/>
  <c r="CD59" i="1" s="1"/>
  <c r="CB59" i="1" a="1"/>
  <c r="CB59" i="1" s="1"/>
  <c r="CA59" i="1"/>
  <c r="AN60" i="1"/>
  <c r="AI60" i="1"/>
  <c r="BV60" i="1"/>
  <c r="I81" i="1"/>
  <c r="BL81" i="1" s="1"/>
  <c r="H76" i="1"/>
  <c r="DO76" i="1" s="1"/>
  <c r="G93" i="1"/>
  <c r="I78" i="1"/>
  <c r="DP78" i="1" s="1"/>
  <c r="F93" i="1"/>
  <c r="H72" i="1"/>
  <c r="DO72" i="1" s="1"/>
  <c r="CP59" i="1"/>
  <c r="V61" i="1"/>
  <c r="AW61" i="1" s="1"/>
  <c r="J61" i="1"/>
  <c r="AK61" i="1" s="1"/>
  <c r="H93" i="1"/>
  <c r="DO93" i="1" s="1"/>
  <c r="H90" i="1"/>
  <c r="DO90" i="1" s="1"/>
  <c r="I68" i="1"/>
  <c r="DP68" i="1" s="1"/>
  <c r="J64" i="1" l="1"/>
  <c r="DQ64" i="1" s="1"/>
  <c r="BL63" i="1"/>
  <c r="CN63" i="1" s="1"/>
  <c r="AG101" i="1"/>
  <c r="F107" i="1"/>
  <c r="DM107" i="1" s="1"/>
  <c r="DM101" i="1"/>
  <c r="F114" i="1"/>
  <c r="DM114" i="1" s="1"/>
  <c r="AU366" i="1"/>
  <c r="AU364" i="1"/>
  <c r="AU369" i="1"/>
  <c r="C121" i="1"/>
  <c r="C118" i="1"/>
  <c r="C119" i="1"/>
  <c r="C120" i="1"/>
  <c r="C127" i="1"/>
  <c r="F110" i="1"/>
  <c r="G111" i="1" s="1"/>
  <c r="DN111" i="1" s="1"/>
  <c r="AU368" i="1"/>
  <c r="C124" i="1"/>
  <c r="C122" i="1"/>
  <c r="F112" i="1"/>
  <c r="AG112" i="1" s="1"/>
  <c r="AU362" i="1"/>
  <c r="C128" i="1"/>
  <c r="C123" i="1"/>
  <c r="AU361" i="1"/>
  <c r="Q26" i="1"/>
  <c r="C131" i="1" s="1"/>
  <c r="C126" i="1"/>
  <c r="C125" i="1"/>
  <c r="DM95" i="1"/>
  <c r="DM97" i="1"/>
  <c r="AG95" i="1"/>
  <c r="AG97" i="1"/>
  <c r="J70" i="1"/>
  <c r="DQ70" i="1" s="1"/>
  <c r="AJ69" i="1"/>
  <c r="AI71" i="1"/>
  <c r="V62" i="1"/>
  <c r="BY62" i="1" s="1"/>
  <c r="BX61" i="1"/>
  <c r="CZ61" i="1" s="1"/>
  <c r="AV61" i="1"/>
  <c r="BL69" i="1"/>
  <c r="CN69" i="1" s="1"/>
  <c r="AH88" i="1"/>
  <c r="AH85" i="1"/>
  <c r="H89" i="1"/>
  <c r="DO89" i="1" s="1"/>
  <c r="I72" i="1"/>
  <c r="DP72" i="1" s="1"/>
  <c r="H86" i="1"/>
  <c r="BK86" i="1" s="1"/>
  <c r="CM86" i="1" s="1"/>
  <c r="BK71" i="1"/>
  <c r="CM71" i="1" s="1"/>
  <c r="H91" i="1"/>
  <c r="BK91" i="1" s="1"/>
  <c r="CM91" i="1" s="1"/>
  <c r="AH90" i="1"/>
  <c r="H83" i="1"/>
  <c r="AI83" i="1" s="1"/>
  <c r="AG96" i="1"/>
  <c r="G97" i="1"/>
  <c r="DN97" i="1" s="1"/>
  <c r="G105" i="1"/>
  <c r="DN105" i="1" s="1"/>
  <c r="BL82" i="1"/>
  <c r="CN82" i="1" s="1"/>
  <c r="AG104" i="1"/>
  <c r="AH82" i="1"/>
  <c r="I47" i="7"/>
  <c r="AJ82" i="1"/>
  <c r="AJ67" i="1"/>
  <c r="CN76" i="1"/>
  <c r="DQ66" i="1"/>
  <c r="AO61" i="1"/>
  <c r="AG99" i="1"/>
  <c r="AI93" i="1"/>
  <c r="F113" i="1"/>
  <c r="AG113" i="1" s="1"/>
  <c r="BQ61" i="1"/>
  <c r="CS61" i="1" s="1"/>
  <c r="DM99" i="1"/>
  <c r="AJ80" i="1"/>
  <c r="AI76" i="1"/>
  <c r="DO88" i="1"/>
  <c r="AJ78" i="1"/>
  <c r="F105" i="1"/>
  <c r="G106" i="1" s="1"/>
  <c r="BL67" i="1"/>
  <c r="CN67" i="1" s="1"/>
  <c r="DN87" i="1"/>
  <c r="AJ61" i="1"/>
  <c r="AH87" i="1"/>
  <c r="AJ74" i="1"/>
  <c r="AW357" i="1"/>
  <c r="AZ313" i="1" s="1"/>
  <c r="AY143" i="4" s="1"/>
  <c r="AI90" i="1"/>
  <c r="BL78" i="1"/>
  <c r="CN78" i="1" s="1"/>
  <c r="AU358" i="1"/>
  <c r="AL61" i="1"/>
  <c r="BL74" i="1"/>
  <c r="CN74" i="1" s="1"/>
  <c r="AJ76" i="1"/>
  <c r="DP75" i="1"/>
  <c r="AJ68" i="1"/>
  <c r="DQ61" i="1"/>
  <c r="DP81" i="1"/>
  <c r="BR61" i="1"/>
  <c r="CT61" i="1" s="1"/>
  <c r="AQ61" i="1"/>
  <c r="AU61" i="1"/>
  <c r="AR61" i="1"/>
  <c r="AJ64" i="1"/>
  <c r="DQ63" i="1"/>
  <c r="BW61" i="1"/>
  <c r="CY61" i="1" s="1"/>
  <c r="AH100" i="1"/>
  <c r="AJ75" i="1"/>
  <c r="AD312" i="1"/>
  <c r="AB153" i="4" s="1"/>
  <c r="AE153" i="4" s="1"/>
  <c r="BY61" i="1"/>
  <c r="DA61" i="1" s="1"/>
  <c r="AI88" i="1"/>
  <c r="AJ81" i="1"/>
  <c r="AU363" i="1"/>
  <c r="DV61" i="1"/>
  <c r="CM81" i="1"/>
  <c r="AI85" i="1"/>
  <c r="DP61" i="1"/>
  <c r="L47" i="7"/>
  <c r="BL83" i="1"/>
  <c r="CN83" i="1" s="1"/>
  <c r="EC61" i="1"/>
  <c r="AN61" i="1"/>
  <c r="AI78" i="1"/>
  <c r="H48" i="7"/>
  <c r="G49" i="7" s="1"/>
  <c r="I48" i="7"/>
  <c r="CO63" i="1"/>
  <c r="CN75" i="1"/>
  <c r="G107" i="1"/>
  <c r="AH107" i="1" s="1"/>
  <c r="DM106" i="1"/>
  <c r="AG106" i="1"/>
  <c r="J69" i="1"/>
  <c r="DQ69" i="1" s="1"/>
  <c r="BK72" i="1"/>
  <c r="G94" i="1"/>
  <c r="AH94" i="1" s="1"/>
  <c r="AG93" i="1"/>
  <c r="DM93" i="1"/>
  <c r="J82" i="1"/>
  <c r="AK82" i="1" s="1"/>
  <c r="AX60" i="1"/>
  <c r="BB60" i="1" a="1"/>
  <c r="BB60" i="1" s="1"/>
  <c r="AZ60" i="1" a="1"/>
  <c r="AZ60" i="1" s="1"/>
  <c r="AY60" i="1"/>
  <c r="AT61" i="1"/>
  <c r="BM66" i="1"/>
  <c r="AH83" i="1"/>
  <c r="BO61" i="1"/>
  <c r="CQ61" i="1" s="1"/>
  <c r="J68" i="1"/>
  <c r="DQ68" i="1" s="1"/>
  <c r="L62" i="1"/>
  <c r="DS62" i="1" s="1"/>
  <c r="AU360" i="1"/>
  <c r="AU367" i="1"/>
  <c r="O62" i="1"/>
  <c r="DV62" i="1" s="1"/>
  <c r="H101" i="1"/>
  <c r="DO101" i="1" s="1"/>
  <c r="BL64" i="1"/>
  <c r="BM72" i="1"/>
  <c r="F108" i="1"/>
  <c r="J75" i="1"/>
  <c r="BM67" i="1"/>
  <c r="J83" i="1"/>
  <c r="AK83" i="1" s="1"/>
  <c r="CM66" i="1"/>
  <c r="CP61" i="1"/>
  <c r="AU359" i="1"/>
  <c r="AU365" i="1"/>
  <c r="AK71" i="1"/>
  <c r="AV357" i="1"/>
  <c r="AY313" i="1" s="1"/>
  <c r="AX143" i="4" s="1"/>
  <c r="H103" i="1"/>
  <c r="AI103" i="1" s="1"/>
  <c r="BL68" i="1"/>
  <c r="CN68" i="1" s="1"/>
  <c r="I91" i="1"/>
  <c r="DP91" i="1" s="1"/>
  <c r="I94" i="1"/>
  <c r="DP94" i="1" s="1"/>
  <c r="K62" i="1"/>
  <c r="DR62" i="1" s="1"/>
  <c r="CM88" i="1"/>
  <c r="J79" i="1"/>
  <c r="BM79" i="1" s="1"/>
  <c r="I77" i="1"/>
  <c r="DP77" i="1" s="1"/>
  <c r="CX60" i="1"/>
  <c r="C312" i="1"/>
  <c r="CC59" i="1" a="1"/>
  <c r="CC59" i="1" s="1"/>
  <c r="D312" i="1" s="1"/>
  <c r="E153" i="4" s="1"/>
  <c r="AA312" i="1"/>
  <c r="Y153" i="4" s="1"/>
  <c r="BA59" i="1" a="1"/>
  <c r="BA59" i="1" s="1"/>
  <c r="AB312" i="1" s="1"/>
  <c r="Z153" i="4" s="1"/>
  <c r="I86" i="1"/>
  <c r="BL86" i="1" s="1"/>
  <c r="Q62" i="1"/>
  <c r="BT62" i="1" s="1"/>
  <c r="F115" i="1"/>
  <c r="G104" i="1"/>
  <c r="DN104" i="1" s="1"/>
  <c r="DM103" i="1"/>
  <c r="AG103" i="1"/>
  <c r="R62" i="1"/>
  <c r="DY62" i="1" s="1"/>
  <c r="H87" i="1"/>
  <c r="AI87" i="1" s="1"/>
  <c r="N62" i="1"/>
  <c r="AO62" i="1" s="1"/>
  <c r="G101" i="1"/>
  <c r="AH101" i="1" s="1"/>
  <c r="DM100" i="1"/>
  <c r="AG100" i="1"/>
  <c r="H92" i="1"/>
  <c r="BK92" i="1" s="1"/>
  <c r="CN70" i="1"/>
  <c r="I79" i="1"/>
  <c r="AJ79" i="1" s="1"/>
  <c r="J77" i="1"/>
  <c r="AK77" i="1" s="1"/>
  <c r="CN60" i="1"/>
  <c r="CP60" i="1"/>
  <c r="S62" i="1"/>
  <c r="DZ62" i="1" s="1"/>
  <c r="F111" i="1"/>
  <c r="C134" i="1"/>
  <c r="CN61" i="1"/>
  <c r="BZ60" i="1"/>
  <c r="CM60" i="1"/>
  <c r="CA60" i="1"/>
  <c r="CD60" i="1" a="1"/>
  <c r="CD60" i="1" s="1"/>
  <c r="E313" i="1" s="1"/>
  <c r="CB60" i="1" a="1"/>
  <c r="CB60" i="1" s="1"/>
  <c r="H99" i="1"/>
  <c r="AI99" i="1" s="1"/>
  <c r="H97" i="1"/>
  <c r="BK97" i="1" s="1"/>
  <c r="I73" i="1"/>
  <c r="BL73" i="1" s="1"/>
  <c r="H94" i="1"/>
  <c r="BK94" i="1" s="1"/>
  <c r="DN93" i="1"/>
  <c r="AH93" i="1"/>
  <c r="E312" i="1"/>
  <c r="D117" i="1"/>
  <c r="AU370" i="1" s="1"/>
  <c r="D119" i="1"/>
  <c r="D121" i="1"/>
  <c r="D118" i="1"/>
  <c r="D120" i="1"/>
  <c r="D122" i="1"/>
  <c r="D124" i="1"/>
  <c r="D126" i="1"/>
  <c r="D128" i="1"/>
  <c r="D125" i="1"/>
  <c r="D123" i="1"/>
  <c r="D127" i="1"/>
  <c r="R26" i="1"/>
  <c r="T62" i="1"/>
  <c r="BW62" i="1" s="1"/>
  <c r="H84" i="1"/>
  <c r="DO84" i="1" s="1"/>
  <c r="M62" i="1"/>
  <c r="AN62" i="1" s="1"/>
  <c r="AA152" i="4"/>
  <c r="AD311" i="1"/>
  <c r="AB152" i="4" s="1"/>
  <c r="AE152" i="4" s="1"/>
  <c r="G95" i="1"/>
  <c r="DN95" i="1" s="1"/>
  <c r="AG94" i="1"/>
  <c r="DM94" i="1"/>
  <c r="G103" i="1"/>
  <c r="DN103" i="1" s="1"/>
  <c r="DM102" i="1"/>
  <c r="AG102" i="1"/>
  <c r="CM77" i="1"/>
  <c r="K73" i="1"/>
  <c r="BN73" i="1" s="1"/>
  <c r="F109" i="1"/>
  <c r="F116" i="1"/>
  <c r="J81" i="1"/>
  <c r="K68" i="1"/>
  <c r="BN68" i="1" s="1"/>
  <c r="J84" i="1"/>
  <c r="DQ84" i="1" s="1"/>
  <c r="K64" i="1"/>
  <c r="DR64" i="1" s="1"/>
  <c r="AS61" i="1"/>
  <c r="G99" i="1"/>
  <c r="AH99" i="1" s="1"/>
  <c r="DM98" i="1"/>
  <c r="AG98" i="1"/>
  <c r="K72" i="1"/>
  <c r="AH102" i="1"/>
  <c r="BK90" i="1"/>
  <c r="BK93" i="1"/>
  <c r="BM61" i="1"/>
  <c r="I89" i="1"/>
  <c r="BL89" i="1" s="1"/>
  <c r="CN89" i="1" s="1"/>
  <c r="AI72" i="1"/>
  <c r="BK76" i="1"/>
  <c r="P62" i="1"/>
  <c r="DW62" i="1" s="1"/>
  <c r="BV61" i="1"/>
  <c r="K67" i="1"/>
  <c r="DR67" i="1" s="1"/>
  <c r="AM61" i="1"/>
  <c r="DR61" i="1"/>
  <c r="BK85" i="1"/>
  <c r="BS61" i="1"/>
  <c r="U62" i="1"/>
  <c r="EB62" i="1" s="1"/>
  <c r="J62" i="1"/>
  <c r="DQ62" i="1" s="1"/>
  <c r="Z61" i="1" a="1"/>
  <c r="Z61" i="1" s="1"/>
  <c r="Y61" i="1" a="1"/>
  <c r="Y61" i="1" s="1"/>
  <c r="X61" i="1"/>
  <c r="W61" i="1"/>
  <c r="J47" i="7"/>
  <c r="AD154" i="4" s="1"/>
  <c r="AC154" i="4"/>
  <c r="BT61" i="1"/>
  <c r="CM67" i="1"/>
  <c r="J65" i="1"/>
  <c r="DQ65" i="1" s="1"/>
  <c r="AH86" i="1"/>
  <c r="BP61" i="1"/>
  <c r="AK72" i="1"/>
  <c r="CN81" i="1"/>
  <c r="CM80" i="1"/>
  <c r="AH91" i="1"/>
  <c r="BL80" i="1"/>
  <c r="AK67" i="1"/>
  <c r="BK78" i="1"/>
  <c r="DP76" i="1"/>
  <c r="AJ83" i="1"/>
  <c r="Y152" i="4"/>
  <c r="AK63" i="1"/>
  <c r="J76" i="1"/>
  <c r="DQ76" i="1" s="1"/>
  <c r="BU61" i="1"/>
  <c r="BM71" i="1"/>
  <c r="CO71" i="1" s="1"/>
  <c r="AH98" i="1"/>
  <c r="AH96" i="1"/>
  <c r="EC62" i="1" l="1"/>
  <c r="BM64" i="1"/>
  <c r="AK64" i="1"/>
  <c r="K65" i="1"/>
  <c r="BN65" i="1" s="1"/>
  <c r="AG107" i="1"/>
  <c r="G108" i="1"/>
  <c r="DN108" i="1" s="1"/>
  <c r="G113" i="1"/>
  <c r="DN113" i="1" s="1"/>
  <c r="AU376" i="1"/>
  <c r="AU374" i="1"/>
  <c r="AG114" i="1"/>
  <c r="G115" i="1"/>
  <c r="DN115" i="1" s="1"/>
  <c r="AU380" i="1"/>
  <c r="DM112" i="1"/>
  <c r="AG110" i="1"/>
  <c r="AU371" i="1"/>
  <c r="DM110" i="1"/>
  <c r="C135" i="1"/>
  <c r="AU372" i="1"/>
  <c r="C138" i="1"/>
  <c r="C137" i="1"/>
  <c r="F120" i="1"/>
  <c r="AG120" i="1" s="1"/>
  <c r="AU378" i="1"/>
  <c r="AU375" i="1"/>
  <c r="F124" i="1"/>
  <c r="DM124" i="1" s="1"/>
  <c r="Q27" i="1"/>
  <c r="C133" i="1"/>
  <c r="AU381" i="1"/>
  <c r="C140" i="1"/>
  <c r="C130" i="1"/>
  <c r="C129" i="1"/>
  <c r="C132" i="1"/>
  <c r="AU379" i="1"/>
  <c r="C136" i="1"/>
  <c r="C139" i="1"/>
  <c r="AW62" i="1"/>
  <c r="K71" i="1"/>
  <c r="BN71" i="1" s="1"/>
  <c r="AK70" i="1"/>
  <c r="BM70" i="1"/>
  <c r="CO70" i="1" s="1"/>
  <c r="DA62" i="1"/>
  <c r="DO91" i="1"/>
  <c r="BK89" i="1"/>
  <c r="CM89" i="1" s="1"/>
  <c r="I90" i="1"/>
  <c r="DP90" i="1" s="1"/>
  <c r="AI89" i="1"/>
  <c r="BL72" i="1"/>
  <c r="CN72" i="1" s="1"/>
  <c r="J73" i="1"/>
  <c r="DQ73" i="1" s="1"/>
  <c r="AJ72" i="1"/>
  <c r="H98" i="1"/>
  <c r="DO98" i="1" s="1"/>
  <c r="AI86" i="1"/>
  <c r="I87" i="1"/>
  <c r="DP87" i="1" s="1"/>
  <c r="DO86" i="1"/>
  <c r="I84" i="1"/>
  <c r="BL84" i="1" s="1"/>
  <c r="BK83" i="1"/>
  <c r="CM83" i="1" s="1"/>
  <c r="DO83" i="1"/>
  <c r="I92" i="1"/>
  <c r="BL92" i="1" s="1"/>
  <c r="CN92" i="1" s="1"/>
  <c r="AH97" i="1"/>
  <c r="AI91" i="1"/>
  <c r="AH105" i="1"/>
  <c r="AG105" i="1"/>
  <c r="H106" i="1"/>
  <c r="DO106" i="1" s="1"/>
  <c r="F118" i="1"/>
  <c r="G119" i="1" s="1"/>
  <c r="DN119" i="1" s="1"/>
  <c r="DM105" i="1"/>
  <c r="DO99" i="1"/>
  <c r="AH111" i="1"/>
  <c r="DM113" i="1"/>
  <c r="AU377" i="1"/>
  <c r="AY61" i="1"/>
  <c r="AU373" i="1"/>
  <c r="DP73" i="1"/>
  <c r="BL79" i="1"/>
  <c r="CN79" i="1" s="1"/>
  <c r="AJ86" i="1"/>
  <c r="CO79" i="1"/>
  <c r="F121" i="1"/>
  <c r="DM121" i="1" s="1"/>
  <c r="AQ62" i="1"/>
  <c r="G114" i="1"/>
  <c r="DN114" i="1" s="1"/>
  <c r="AJ89" i="1"/>
  <c r="F123" i="1"/>
  <c r="G124" i="1" s="1"/>
  <c r="DN124" i="1" s="1"/>
  <c r="DQ79" i="1"/>
  <c r="BN62" i="1"/>
  <c r="CP62" i="1" s="1"/>
  <c r="BR62" i="1"/>
  <c r="CT62" i="1" s="1"/>
  <c r="AM62" i="1"/>
  <c r="BM69" i="1"/>
  <c r="CO69" i="1" s="1"/>
  <c r="AI84" i="1"/>
  <c r="AJ73" i="1"/>
  <c r="DR65" i="1"/>
  <c r="AJ77" i="1"/>
  <c r="BL77" i="1"/>
  <c r="CN77" i="1" s="1"/>
  <c r="BM62" i="1"/>
  <c r="CO62" i="1" s="1"/>
  <c r="AI97" i="1"/>
  <c r="AR62" i="1"/>
  <c r="BN64" i="1"/>
  <c r="CP64" i="1" s="1"/>
  <c r="DO97" i="1"/>
  <c r="AS62" i="1"/>
  <c r="DX62" i="1"/>
  <c r="AV369" i="1"/>
  <c r="AY314" i="1" s="1"/>
  <c r="AX144" i="4" s="1"/>
  <c r="F122" i="1"/>
  <c r="G123" i="1" s="1"/>
  <c r="BM65" i="1"/>
  <c r="CO65" i="1" s="1"/>
  <c r="BN67" i="1"/>
  <c r="CP67" i="1" s="1"/>
  <c r="BK84" i="1"/>
  <c r="CM84" i="1" s="1"/>
  <c r="AT62" i="1"/>
  <c r="AH104" i="1"/>
  <c r="AJ91" i="1"/>
  <c r="F127" i="1"/>
  <c r="G128" i="1" s="1"/>
  <c r="DN128" i="1" s="1"/>
  <c r="BX62" i="1"/>
  <c r="CZ62" i="1" s="1"/>
  <c r="BM84" i="1"/>
  <c r="CO84" i="1" s="1"/>
  <c r="AH103" i="1"/>
  <c r="AH95" i="1"/>
  <c r="BL91" i="1"/>
  <c r="CN91" i="1" s="1"/>
  <c r="AW369" i="1"/>
  <c r="AZ314" i="1" s="1"/>
  <c r="AY144" i="4" s="1"/>
  <c r="BK101" i="1"/>
  <c r="CM101" i="1" s="1"/>
  <c r="BM76" i="1"/>
  <c r="CO76" i="1" s="1"/>
  <c r="AZ61" i="1" a="1"/>
  <c r="AZ61" i="1" s="1"/>
  <c r="BA61" i="1" s="1" a="1"/>
  <c r="BA61" i="1" s="1"/>
  <c r="AB314" i="1" s="1"/>
  <c r="Z155" i="4" s="1"/>
  <c r="AJ94" i="1"/>
  <c r="BM68" i="1"/>
  <c r="CO68" i="1" s="1"/>
  <c r="AX61" i="1"/>
  <c r="CM92" i="1"/>
  <c r="CM94" i="1"/>
  <c r="H49" i="7"/>
  <c r="I49" i="7"/>
  <c r="CM78" i="1"/>
  <c r="CM90" i="1"/>
  <c r="K82" i="1"/>
  <c r="DR82" i="1" s="1"/>
  <c r="F125" i="1"/>
  <c r="K76" i="1"/>
  <c r="DR76" i="1" s="1"/>
  <c r="CV61" i="1"/>
  <c r="K63" i="1"/>
  <c r="DR63" i="1" s="1"/>
  <c r="W62" i="1"/>
  <c r="Z62" i="1" a="1"/>
  <c r="Z62" i="1" s="1"/>
  <c r="Y62" i="1" a="1"/>
  <c r="Y62" i="1" s="1"/>
  <c r="X62" i="1"/>
  <c r="V63" i="1"/>
  <c r="EC63" i="1" s="1"/>
  <c r="CY62" i="1"/>
  <c r="CX61" i="1"/>
  <c r="Q63" i="1"/>
  <c r="BT63" i="1" s="1"/>
  <c r="J90" i="1"/>
  <c r="AK90" i="1" s="1"/>
  <c r="AL72" i="1"/>
  <c r="K85" i="1"/>
  <c r="AL85" i="1" s="1"/>
  <c r="AL68" i="1"/>
  <c r="AK81" i="1"/>
  <c r="G117" i="1"/>
  <c r="DN117" i="1" s="1"/>
  <c r="DM116" i="1"/>
  <c r="AG116" i="1"/>
  <c r="AL73" i="1"/>
  <c r="AU62" i="1"/>
  <c r="D130" i="1"/>
  <c r="D132" i="1"/>
  <c r="D134" i="1"/>
  <c r="F134" i="1" s="1"/>
  <c r="D136" i="1"/>
  <c r="D138" i="1"/>
  <c r="D140" i="1"/>
  <c r="D135" i="1"/>
  <c r="D133" i="1"/>
  <c r="D129" i="1"/>
  <c r="D137" i="1"/>
  <c r="D139" i="1"/>
  <c r="D131" i="1"/>
  <c r="AU384" i="1" s="1"/>
  <c r="R27" i="1"/>
  <c r="AI94" i="1"/>
  <c r="J74" i="1"/>
  <c r="BM74" i="1" s="1"/>
  <c r="CM97" i="1"/>
  <c r="I100" i="1"/>
  <c r="DP100" i="1" s="1"/>
  <c r="F313" i="1"/>
  <c r="G154" i="4" s="1"/>
  <c r="F154" i="4"/>
  <c r="G112" i="1"/>
  <c r="AH112" i="1" s="1"/>
  <c r="DM111" i="1"/>
  <c r="AG111" i="1"/>
  <c r="T63" i="1"/>
  <c r="BW63" i="1" s="1"/>
  <c r="CO61" i="1"/>
  <c r="J80" i="1"/>
  <c r="DQ80" i="1" s="1"/>
  <c r="AI92" i="1"/>
  <c r="D153" i="4"/>
  <c r="J78" i="1"/>
  <c r="AK78" i="1" s="1"/>
  <c r="K80" i="1"/>
  <c r="AL80" i="1" s="1"/>
  <c r="L63" i="1"/>
  <c r="BO63" i="1" s="1"/>
  <c r="AK75" i="1"/>
  <c r="G109" i="1"/>
  <c r="DN109" i="1" s="1"/>
  <c r="DM108" i="1"/>
  <c r="AG108" i="1"/>
  <c r="M63" i="1"/>
  <c r="BP63" i="1" s="1"/>
  <c r="BM82" i="1"/>
  <c r="CN73" i="1"/>
  <c r="CM72" i="1"/>
  <c r="DN107" i="1"/>
  <c r="BB61" i="1" a="1"/>
  <c r="BB61" i="1" s="1"/>
  <c r="AC314" i="1" s="1"/>
  <c r="H112" i="1"/>
  <c r="BK112" i="1" s="1"/>
  <c r="L48" i="7"/>
  <c r="CB61" i="1" a="1"/>
  <c r="CB61" i="1" s="1"/>
  <c r="CR61" i="1"/>
  <c r="N63" i="1"/>
  <c r="BQ63" i="1" s="1"/>
  <c r="C141" i="1"/>
  <c r="C143" i="1"/>
  <c r="C145" i="1"/>
  <c r="C147" i="1"/>
  <c r="C149" i="1"/>
  <c r="C151" i="1"/>
  <c r="C142" i="1"/>
  <c r="C144" i="1"/>
  <c r="C146" i="1"/>
  <c r="C148" i="1"/>
  <c r="C150" i="1"/>
  <c r="C152" i="1"/>
  <c r="Q28" i="1"/>
  <c r="K78" i="1"/>
  <c r="AL78" i="1" s="1"/>
  <c r="O63" i="1"/>
  <c r="BR63" i="1" s="1"/>
  <c r="I88" i="1"/>
  <c r="DP88" i="1" s="1"/>
  <c r="J87" i="1"/>
  <c r="DQ87" i="1" s="1"/>
  <c r="H107" i="1"/>
  <c r="DO107" i="1" s="1"/>
  <c r="I104" i="1"/>
  <c r="DP104" i="1" s="1"/>
  <c r="K84" i="1"/>
  <c r="BN84" i="1" s="1"/>
  <c r="CW61" i="1"/>
  <c r="K77" i="1"/>
  <c r="AL77" i="1" s="1"/>
  <c r="CN80" i="1"/>
  <c r="K66" i="1"/>
  <c r="AL66" i="1" s="1"/>
  <c r="CV62" i="1"/>
  <c r="CU61" i="1"/>
  <c r="L68" i="1"/>
  <c r="DS68" i="1" s="1"/>
  <c r="CM76" i="1"/>
  <c r="BN72" i="1"/>
  <c r="CP72" i="1" s="1"/>
  <c r="L65" i="1"/>
  <c r="BM81" i="1"/>
  <c r="CO81" i="1" s="1"/>
  <c r="G110" i="1"/>
  <c r="DN110" i="1" s="1"/>
  <c r="AG109" i="1"/>
  <c r="DM109" i="1"/>
  <c r="H104" i="1"/>
  <c r="DO104" i="1" s="1"/>
  <c r="BP62" i="1"/>
  <c r="CR62" i="1" s="1"/>
  <c r="F117" i="1"/>
  <c r="F126" i="1"/>
  <c r="BM77" i="1"/>
  <c r="BQ62" i="1"/>
  <c r="BK87" i="1"/>
  <c r="S63" i="1"/>
  <c r="BV63" i="1" s="1"/>
  <c r="H105" i="1"/>
  <c r="BK105" i="1" s="1"/>
  <c r="AH106" i="1"/>
  <c r="J95" i="1"/>
  <c r="DQ95" i="1" s="1"/>
  <c r="BK103" i="1"/>
  <c r="F119" i="1"/>
  <c r="F128" i="1"/>
  <c r="BM83" i="1"/>
  <c r="CP68" i="1"/>
  <c r="CO67" i="1"/>
  <c r="BM75" i="1"/>
  <c r="CN64" i="1"/>
  <c r="I102" i="1"/>
  <c r="DP102" i="1" s="1"/>
  <c r="P63" i="1"/>
  <c r="DW63" i="1" s="1"/>
  <c r="K69" i="1"/>
  <c r="DR69" i="1" s="1"/>
  <c r="CO66" i="1"/>
  <c r="AA313" i="1"/>
  <c r="BA60" i="1" a="1"/>
  <c r="BA60" i="1" s="1"/>
  <c r="AB313" i="1" s="1"/>
  <c r="Z154" i="4" s="1"/>
  <c r="K70" i="1"/>
  <c r="BN70" i="1" s="1"/>
  <c r="H108" i="1"/>
  <c r="BK108" i="1" s="1"/>
  <c r="BZ61" i="1"/>
  <c r="L73" i="1"/>
  <c r="DS73" i="1" s="1"/>
  <c r="H100" i="1"/>
  <c r="DO100" i="1" s="1"/>
  <c r="L69" i="1"/>
  <c r="DS69" i="1" s="1"/>
  <c r="L74" i="1"/>
  <c r="DS74" i="1" s="1"/>
  <c r="U63" i="1"/>
  <c r="EB63" i="1" s="1"/>
  <c r="I95" i="1"/>
  <c r="DP95" i="1" s="1"/>
  <c r="CC60" i="1" a="1"/>
  <c r="CC60" i="1" s="1"/>
  <c r="D313" i="1" s="1"/>
  <c r="E154" i="4" s="1"/>
  <c r="C313" i="1"/>
  <c r="D154" i="4" s="1"/>
  <c r="I93" i="1"/>
  <c r="DP93" i="1" s="1"/>
  <c r="H102" i="1"/>
  <c r="BK102" i="1" s="1"/>
  <c r="K83" i="1"/>
  <c r="BN83" i="1" s="1"/>
  <c r="H95" i="1"/>
  <c r="DO95" i="1" s="1"/>
  <c r="CA61" i="1"/>
  <c r="AK76" i="1"/>
  <c r="AK65" i="1"/>
  <c r="AK62" i="1"/>
  <c r="AV62" i="1"/>
  <c r="CN86" i="1"/>
  <c r="CM85" i="1"/>
  <c r="AL67" i="1"/>
  <c r="BS62" i="1"/>
  <c r="DP89" i="1"/>
  <c r="CM93" i="1"/>
  <c r="DR72" i="1"/>
  <c r="DN99" i="1"/>
  <c r="AL64" i="1"/>
  <c r="AK84" i="1"/>
  <c r="DR68" i="1"/>
  <c r="DQ81" i="1"/>
  <c r="DR73" i="1"/>
  <c r="H96" i="1"/>
  <c r="BK96" i="1" s="1"/>
  <c r="DT62" i="1"/>
  <c r="I85" i="1"/>
  <c r="DP85" i="1" s="1"/>
  <c r="EA62" i="1"/>
  <c r="F153" i="4"/>
  <c r="F312" i="1"/>
  <c r="G153" i="4" s="1"/>
  <c r="DO94" i="1"/>
  <c r="L66" i="1"/>
  <c r="BO66" i="1" s="1"/>
  <c r="I98" i="1"/>
  <c r="DP98" i="1" s="1"/>
  <c r="BK99" i="1"/>
  <c r="BV62" i="1"/>
  <c r="CX62" i="1" s="1"/>
  <c r="DQ77" i="1"/>
  <c r="DP79" i="1"/>
  <c r="DO92" i="1"/>
  <c r="DN101" i="1"/>
  <c r="DU62" i="1"/>
  <c r="DO87" i="1"/>
  <c r="BU62" i="1"/>
  <c r="G116" i="1"/>
  <c r="DN116" i="1" s="1"/>
  <c r="DM115" i="1"/>
  <c r="AG115" i="1"/>
  <c r="R63" i="1"/>
  <c r="AS63" i="1" s="1"/>
  <c r="DP86" i="1"/>
  <c r="DN106" i="1"/>
  <c r="AK79" i="1"/>
  <c r="AL62" i="1"/>
  <c r="BL94" i="1"/>
  <c r="CN94" i="1" s="1"/>
  <c r="J92" i="1"/>
  <c r="AK92" i="1" s="1"/>
  <c r="DO103" i="1"/>
  <c r="DQ83" i="1"/>
  <c r="DQ75" i="1"/>
  <c r="CP73" i="1"/>
  <c r="CO72" i="1"/>
  <c r="AI101" i="1"/>
  <c r="AP62" i="1"/>
  <c r="BO62" i="1"/>
  <c r="AK68" i="1"/>
  <c r="AC313" i="1"/>
  <c r="DQ82" i="1"/>
  <c r="DN94" i="1"/>
  <c r="AK69" i="1"/>
  <c r="CO64" i="1"/>
  <c r="J48" i="7"/>
  <c r="AD155" i="4" s="1"/>
  <c r="AC155" i="4"/>
  <c r="CD61" i="1" a="1"/>
  <c r="CD61" i="1" s="1"/>
  <c r="AL65" i="1" l="1"/>
  <c r="CP65" i="1"/>
  <c r="F132" i="1"/>
  <c r="G133" i="1" s="1"/>
  <c r="DN133" i="1" s="1"/>
  <c r="AH113" i="1"/>
  <c r="H109" i="1"/>
  <c r="BK109" i="1" s="1"/>
  <c r="CM109" i="1" s="1"/>
  <c r="AH115" i="1"/>
  <c r="H114" i="1"/>
  <c r="BK114" i="1" s="1"/>
  <c r="CM114" i="1" s="1"/>
  <c r="F137" i="1"/>
  <c r="G138" i="1" s="1"/>
  <c r="AH138" i="1" s="1"/>
  <c r="AH108" i="1"/>
  <c r="G125" i="1"/>
  <c r="DN125" i="1" s="1"/>
  <c r="AL71" i="1"/>
  <c r="DM120" i="1"/>
  <c r="AU389" i="1"/>
  <c r="AU382" i="1"/>
  <c r="H116" i="1"/>
  <c r="DO116" i="1" s="1"/>
  <c r="DR71" i="1"/>
  <c r="G121" i="1"/>
  <c r="DN121" i="1" s="1"/>
  <c r="F135" i="1"/>
  <c r="AG135" i="1" s="1"/>
  <c r="AU391" i="1"/>
  <c r="AG124" i="1"/>
  <c r="F140" i="1"/>
  <c r="DM140" i="1" s="1"/>
  <c r="AU383" i="1"/>
  <c r="F133" i="1"/>
  <c r="AG133" i="1" s="1"/>
  <c r="AU392" i="1"/>
  <c r="CP71" i="1"/>
  <c r="L72" i="1"/>
  <c r="AM72" i="1" s="1"/>
  <c r="BM73" i="1"/>
  <c r="CO73" i="1" s="1"/>
  <c r="J91" i="1"/>
  <c r="DQ91" i="1" s="1"/>
  <c r="K74" i="1"/>
  <c r="DR74" i="1" s="1"/>
  <c r="AK73" i="1"/>
  <c r="AG121" i="1"/>
  <c r="AG123" i="1"/>
  <c r="BL90" i="1"/>
  <c r="CN90" i="1" s="1"/>
  <c r="AJ90" i="1"/>
  <c r="CN84" i="1"/>
  <c r="AI106" i="1"/>
  <c r="I99" i="1"/>
  <c r="AJ99" i="1" s="1"/>
  <c r="BK98" i="1"/>
  <c r="CM98" i="1" s="1"/>
  <c r="AI98" i="1"/>
  <c r="BL87" i="1"/>
  <c r="CN87" i="1" s="1"/>
  <c r="AJ87" i="1"/>
  <c r="J88" i="1"/>
  <c r="BM88" i="1" s="1"/>
  <c r="DP92" i="1"/>
  <c r="J85" i="1"/>
  <c r="DQ85" i="1" s="1"/>
  <c r="AJ92" i="1"/>
  <c r="DP84" i="1"/>
  <c r="J93" i="1"/>
  <c r="BM93" i="1" s="1"/>
  <c r="CO93" i="1" s="1"/>
  <c r="AJ84" i="1"/>
  <c r="G122" i="1"/>
  <c r="AH122" i="1" s="1"/>
  <c r="DM118" i="1"/>
  <c r="DM123" i="1"/>
  <c r="AG118" i="1"/>
  <c r="BK106" i="1"/>
  <c r="CM106" i="1" s="1"/>
  <c r="I107" i="1"/>
  <c r="AJ107" i="1" s="1"/>
  <c r="F131" i="1"/>
  <c r="DM131" i="1" s="1"/>
  <c r="BK95" i="1"/>
  <c r="CM95" i="1" s="1"/>
  <c r="AH114" i="1"/>
  <c r="AU390" i="1"/>
  <c r="AG122" i="1"/>
  <c r="AU386" i="1"/>
  <c r="AG127" i="1"/>
  <c r="F130" i="1"/>
  <c r="G131" i="1" s="1"/>
  <c r="DN131" i="1" s="1"/>
  <c r="AW381" i="1"/>
  <c r="AZ315" i="1" s="1"/>
  <c r="AY145" i="4" s="1"/>
  <c r="F136" i="1"/>
  <c r="H115" i="1"/>
  <c r="BK115" i="1" s="1"/>
  <c r="CM115" i="1" s="1"/>
  <c r="CP70" i="1"/>
  <c r="AI107" i="1"/>
  <c r="AV381" i="1"/>
  <c r="AY315" i="1" s="1"/>
  <c r="AX145" i="4" s="1"/>
  <c r="AQ63" i="1"/>
  <c r="AU385" i="1"/>
  <c r="F139" i="1"/>
  <c r="AG139" i="1" s="1"/>
  <c r="AJ98" i="1"/>
  <c r="AJ95" i="1"/>
  <c r="BX63" i="1"/>
  <c r="CZ63" i="1" s="1"/>
  <c r="AM74" i="1"/>
  <c r="AM69" i="1"/>
  <c r="BL88" i="1"/>
  <c r="CN88" i="1" s="1"/>
  <c r="BL95" i="1"/>
  <c r="CN95" i="1" s="1"/>
  <c r="AV63" i="1"/>
  <c r="BO74" i="1"/>
  <c r="CQ74" i="1" s="1"/>
  <c r="BO69" i="1"/>
  <c r="CQ69" i="1" s="1"/>
  <c r="AI104" i="1"/>
  <c r="AU388" i="1"/>
  <c r="BM90" i="1"/>
  <c r="CO90" i="1" s="1"/>
  <c r="BU63" i="1"/>
  <c r="CW63" i="1" s="1"/>
  <c r="DS72" i="1"/>
  <c r="BK104" i="1"/>
  <c r="CM104" i="1" s="1"/>
  <c r="DQ90" i="1"/>
  <c r="AR63" i="1"/>
  <c r="DY63" i="1"/>
  <c r="AM66" i="1"/>
  <c r="AL83" i="1"/>
  <c r="BN69" i="1"/>
  <c r="CP69" i="1" s="1"/>
  <c r="AJ102" i="1"/>
  <c r="BM95" i="1"/>
  <c r="CO95" i="1" s="1"/>
  <c r="F138" i="1"/>
  <c r="AG138" i="1" s="1"/>
  <c r="DR66" i="1"/>
  <c r="AK87" i="1"/>
  <c r="F129" i="1"/>
  <c r="G130" i="1" s="1"/>
  <c r="DU63" i="1"/>
  <c r="AI112" i="1"/>
  <c r="AH109" i="1"/>
  <c r="AM63" i="1"/>
  <c r="DR80" i="1"/>
  <c r="DS66" i="1"/>
  <c r="DR83" i="1"/>
  <c r="DO112" i="1"/>
  <c r="DS63" i="1"/>
  <c r="BL100" i="1"/>
  <c r="CN100" i="1" s="1"/>
  <c r="BN66" i="1"/>
  <c r="CP66" i="1" s="1"/>
  <c r="AO63" i="1"/>
  <c r="BN80" i="1"/>
  <c r="CP80" i="1" s="1"/>
  <c r="BZ62" i="1"/>
  <c r="BL98" i="1"/>
  <c r="CN98" i="1" s="1"/>
  <c r="BL93" i="1"/>
  <c r="CN93" i="1" s="1"/>
  <c r="AH123" i="1"/>
  <c r="AL69" i="1"/>
  <c r="BS63" i="1"/>
  <c r="CU63" i="1" s="1"/>
  <c r="AK95" i="1"/>
  <c r="AT63" i="1"/>
  <c r="CT63" i="1"/>
  <c r="AH110" i="1"/>
  <c r="AM68" i="1"/>
  <c r="BL104" i="1"/>
  <c r="CN104" i="1" s="1"/>
  <c r="BK107" i="1"/>
  <c r="CM107" i="1" s="1"/>
  <c r="BM87" i="1"/>
  <c r="CO87" i="1" s="1"/>
  <c r="AU393" i="1"/>
  <c r="AJ100" i="1"/>
  <c r="AK74" i="1"/>
  <c r="DX63" i="1"/>
  <c r="BY63" i="1"/>
  <c r="DA63" i="1" s="1"/>
  <c r="AL63" i="1"/>
  <c r="DM127" i="1"/>
  <c r="AA314" i="1"/>
  <c r="Y155" i="4" s="1"/>
  <c r="CA62" i="1"/>
  <c r="AJ85" i="1"/>
  <c r="AI96" i="1"/>
  <c r="DN123" i="1"/>
  <c r="DZ63" i="1"/>
  <c r="CS63" i="1"/>
  <c r="BO68" i="1"/>
  <c r="CQ68" i="1" s="1"/>
  <c r="AL84" i="1"/>
  <c r="BM78" i="1"/>
  <c r="CO78" i="1" s="1"/>
  <c r="DQ74" i="1"/>
  <c r="AW63" i="1"/>
  <c r="BN63" i="1"/>
  <c r="CP63" i="1" s="1"/>
  <c r="DO96" i="1"/>
  <c r="DM122" i="1"/>
  <c r="DR84" i="1"/>
  <c r="DQ78" i="1"/>
  <c r="AU387" i="1"/>
  <c r="CM112" i="1"/>
  <c r="CQ63" i="1"/>
  <c r="CO74" i="1"/>
  <c r="G135" i="1"/>
  <c r="DN135" i="1" s="1"/>
  <c r="AG134" i="1"/>
  <c r="DM134" i="1"/>
  <c r="CQ66" i="1"/>
  <c r="CM96" i="1"/>
  <c r="I103" i="1"/>
  <c r="AJ103" i="1" s="1"/>
  <c r="J94" i="1"/>
  <c r="BM94" i="1" s="1"/>
  <c r="BK100" i="1"/>
  <c r="BO73" i="1"/>
  <c r="CQ73" i="1" s="1"/>
  <c r="I109" i="1"/>
  <c r="DP109" i="1" s="1"/>
  <c r="L71" i="1"/>
  <c r="AM71" i="1" s="1"/>
  <c r="G120" i="1"/>
  <c r="AG119" i="1"/>
  <c r="DM119" i="1"/>
  <c r="I106" i="1"/>
  <c r="AJ106" i="1" s="1"/>
  <c r="CM87" i="1"/>
  <c r="CO77" i="1"/>
  <c r="G118" i="1"/>
  <c r="DM117" i="1"/>
  <c r="AG117" i="1"/>
  <c r="BO65" i="1"/>
  <c r="L78" i="1"/>
  <c r="J105" i="1"/>
  <c r="DQ105" i="1" s="1"/>
  <c r="J89" i="1"/>
  <c r="AK89" i="1" s="1"/>
  <c r="P64" i="1"/>
  <c r="DW64" i="1" s="1"/>
  <c r="L79" i="1"/>
  <c r="AM79" i="1" s="1"/>
  <c r="C154" i="1"/>
  <c r="C156" i="1"/>
  <c r="C158" i="1"/>
  <c r="C160" i="1"/>
  <c r="C162" i="1"/>
  <c r="C164" i="1"/>
  <c r="C153" i="1"/>
  <c r="C155" i="1"/>
  <c r="C157" i="1"/>
  <c r="C159" i="1"/>
  <c r="C161" i="1"/>
  <c r="C163" i="1"/>
  <c r="Q29" i="1"/>
  <c r="AA155" i="4"/>
  <c r="AD314" i="1"/>
  <c r="AB155" i="4" s="1"/>
  <c r="AE155" i="4" s="1"/>
  <c r="CP83" i="1"/>
  <c r="CO82" i="1"/>
  <c r="N64" i="1"/>
  <c r="AO64" i="1" s="1"/>
  <c r="AK80" i="1"/>
  <c r="U64" i="1"/>
  <c r="EB64" i="1" s="1"/>
  <c r="H113" i="1"/>
  <c r="DO113" i="1" s="1"/>
  <c r="AH117" i="1"/>
  <c r="L86" i="1"/>
  <c r="AH119" i="1"/>
  <c r="AH124" i="1"/>
  <c r="BN76" i="1"/>
  <c r="AH128" i="1"/>
  <c r="BN82" i="1"/>
  <c r="CP82" i="1" s="1"/>
  <c r="AC156" i="4"/>
  <c r="J49" i="7"/>
  <c r="AD156" i="4" s="1"/>
  <c r="DQ92" i="1"/>
  <c r="AH116" i="1"/>
  <c r="CV63" i="1"/>
  <c r="CU62" i="1"/>
  <c r="L84" i="1"/>
  <c r="AI102" i="1"/>
  <c r="AJ93" i="1"/>
  <c r="J96" i="1"/>
  <c r="BM96" i="1" s="1"/>
  <c r="V64" i="1"/>
  <c r="AW64" i="1" s="1"/>
  <c r="M75" i="1"/>
  <c r="BP75" i="1" s="1"/>
  <c r="M70" i="1"/>
  <c r="BP70" i="1" s="1"/>
  <c r="H124" i="1"/>
  <c r="DO124" i="1" s="1"/>
  <c r="AI108" i="1"/>
  <c r="AL70" i="1"/>
  <c r="L70" i="1"/>
  <c r="DS70" i="1" s="1"/>
  <c r="Q64" i="1"/>
  <c r="DX64" i="1" s="1"/>
  <c r="CP84" i="1"/>
  <c r="CO83" i="1"/>
  <c r="CM103" i="1"/>
  <c r="K96" i="1"/>
  <c r="BN96" i="1" s="1"/>
  <c r="AI105" i="1"/>
  <c r="I105" i="1"/>
  <c r="DP105" i="1" s="1"/>
  <c r="H111" i="1"/>
  <c r="BK111" i="1" s="1"/>
  <c r="DS65" i="1"/>
  <c r="M69" i="1"/>
  <c r="BP69" i="1" s="1"/>
  <c r="L67" i="1"/>
  <c r="BO67" i="1" s="1"/>
  <c r="BN77" i="1"/>
  <c r="AJ104" i="1"/>
  <c r="I108" i="1"/>
  <c r="BL108" i="1" s="1"/>
  <c r="K88" i="1"/>
  <c r="AL88" i="1" s="1"/>
  <c r="AJ88" i="1"/>
  <c r="AP63" i="1"/>
  <c r="BN78" i="1"/>
  <c r="CP78" i="1" s="1"/>
  <c r="O64" i="1"/>
  <c r="BR64" i="1" s="1"/>
  <c r="AN63" i="1"/>
  <c r="H110" i="1"/>
  <c r="AU63" i="1"/>
  <c r="J101" i="1"/>
  <c r="DQ101" i="1" s="1"/>
  <c r="D142" i="1"/>
  <c r="AU395" i="1" s="1"/>
  <c r="D144" i="1"/>
  <c r="F144" i="1" s="1"/>
  <c r="D146" i="1"/>
  <c r="F146" i="1" s="1"/>
  <c r="D148" i="1"/>
  <c r="F148" i="1" s="1"/>
  <c r="D150" i="1"/>
  <c r="F150" i="1" s="1"/>
  <c r="D152" i="1"/>
  <c r="AU405" i="1" s="1"/>
  <c r="D145" i="1"/>
  <c r="AU398" i="1" s="1"/>
  <c r="D143" i="1"/>
  <c r="F143" i="1" s="1"/>
  <c r="D151" i="1"/>
  <c r="F151" i="1" s="1"/>
  <c r="D147" i="1"/>
  <c r="AU400" i="1" s="1"/>
  <c r="D149" i="1"/>
  <c r="F149" i="1" s="1"/>
  <c r="D141" i="1"/>
  <c r="R28" i="1"/>
  <c r="BN85" i="1"/>
  <c r="Y63" i="1" a="1"/>
  <c r="Y63" i="1" s="1"/>
  <c r="L64" i="1"/>
  <c r="BO64" i="1" s="1"/>
  <c r="W63" i="1"/>
  <c r="X63" i="1"/>
  <c r="Z63" i="1" a="1"/>
  <c r="Z63" i="1" s="1"/>
  <c r="G126" i="1"/>
  <c r="DN126" i="1" s="1"/>
  <c r="AG125" i="1"/>
  <c r="DM125" i="1"/>
  <c r="L49" i="7"/>
  <c r="K93" i="1"/>
  <c r="DR93" i="1" s="1"/>
  <c r="CX63" i="1"/>
  <c r="CM99" i="1"/>
  <c r="M74" i="1"/>
  <c r="BP74" i="1" s="1"/>
  <c r="CR63" i="1"/>
  <c r="CQ62" i="1"/>
  <c r="J86" i="1"/>
  <c r="BM86" i="1" s="1"/>
  <c r="BB62" i="1" a="1"/>
  <c r="BB62" i="1" s="1"/>
  <c r="AX62" i="1"/>
  <c r="AY62" i="1"/>
  <c r="AZ62" i="1" a="1"/>
  <c r="AZ62" i="1" s="1"/>
  <c r="I96" i="1"/>
  <c r="BL96" i="1" s="1"/>
  <c r="CM102" i="1"/>
  <c r="I101" i="1"/>
  <c r="AJ101" i="1" s="1"/>
  <c r="CM108" i="1"/>
  <c r="J103" i="1"/>
  <c r="DQ103" i="1" s="1"/>
  <c r="CO75" i="1"/>
  <c r="CM105" i="1"/>
  <c r="M66" i="1"/>
  <c r="AN66" i="1" s="1"/>
  <c r="CD62" i="1" a="1"/>
  <c r="CD62" i="1" s="1"/>
  <c r="E315" i="1" s="1"/>
  <c r="CC61" i="1" a="1"/>
  <c r="CC61" i="1" s="1"/>
  <c r="D314" i="1" s="1"/>
  <c r="E155" i="4" s="1"/>
  <c r="C314" i="1"/>
  <c r="K81" i="1"/>
  <c r="DR81" i="1" s="1"/>
  <c r="H118" i="1"/>
  <c r="AI118" i="1" s="1"/>
  <c r="H120" i="1"/>
  <c r="H125" i="1"/>
  <c r="L77" i="1"/>
  <c r="BO77" i="1" s="1"/>
  <c r="H129" i="1"/>
  <c r="DO129" i="1" s="1"/>
  <c r="L83" i="1"/>
  <c r="DS83" i="1" s="1"/>
  <c r="E314" i="1"/>
  <c r="AA154" i="4"/>
  <c r="AD313" i="1"/>
  <c r="AB154" i="4" s="1"/>
  <c r="AE154" i="4" s="1"/>
  <c r="BM92" i="1"/>
  <c r="S64" i="1"/>
  <c r="DZ64" i="1" s="1"/>
  <c r="H117" i="1"/>
  <c r="CY63" i="1"/>
  <c r="J99" i="1"/>
  <c r="DQ99" i="1" s="1"/>
  <c r="M67" i="1"/>
  <c r="DT67" i="1" s="1"/>
  <c r="BL85" i="1"/>
  <c r="I97" i="1"/>
  <c r="AJ97" i="1" s="1"/>
  <c r="AI95" i="1"/>
  <c r="DO102" i="1"/>
  <c r="AI100" i="1"/>
  <c r="AM73" i="1"/>
  <c r="DO108" i="1"/>
  <c r="DR70" i="1"/>
  <c r="Y154" i="4"/>
  <c r="BL102" i="1"/>
  <c r="G129" i="1"/>
  <c r="AH129" i="1" s="1"/>
  <c r="DM128" i="1"/>
  <c r="AG128" i="1"/>
  <c r="DO105" i="1"/>
  <c r="T64" i="1"/>
  <c r="EA64" i="1" s="1"/>
  <c r="G127" i="1"/>
  <c r="DN127" i="1" s="1"/>
  <c r="AG126" i="1"/>
  <c r="DM126" i="1"/>
  <c r="AM65" i="1"/>
  <c r="CB62" i="1" a="1"/>
  <c r="CB62" i="1" s="1"/>
  <c r="DR77" i="1"/>
  <c r="L85" i="1"/>
  <c r="AM85" i="1" s="1"/>
  <c r="DV63" i="1"/>
  <c r="DR78" i="1"/>
  <c r="CS62" i="1"/>
  <c r="I113" i="1"/>
  <c r="DP113" i="1" s="1"/>
  <c r="DT63" i="1"/>
  <c r="M64" i="1"/>
  <c r="DT64" i="1" s="1"/>
  <c r="L81" i="1"/>
  <c r="DS81" i="1" s="1"/>
  <c r="K79" i="1"/>
  <c r="BM80" i="1"/>
  <c r="EA63" i="1"/>
  <c r="DN112" i="1"/>
  <c r="K75" i="1"/>
  <c r="DR75" i="1" s="1"/>
  <c r="DR85" i="1"/>
  <c r="K91" i="1"/>
  <c r="AL91" i="1" s="1"/>
  <c r="R64" i="1"/>
  <c r="AS64" i="1" s="1"/>
  <c r="CW62" i="1"/>
  <c r="AL76" i="1"/>
  <c r="AL82" i="1"/>
  <c r="G50" i="7"/>
  <c r="AI116" i="1" l="1"/>
  <c r="DM137" i="1"/>
  <c r="DO114" i="1"/>
  <c r="AG132" i="1"/>
  <c r="DM132" i="1"/>
  <c r="I115" i="1"/>
  <c r="AJ115" i="1" s="1"/>
  <c r="AI114" i="1"/>
  <c r="AI109" i="1"/>
  <c r="I110" i="1"/>
  <c r="BL110" i="1" s="1"/>
  <c r="CN110" i="1" s="1"/>
  <c r="DO109" i="1"/>
  <c r="AG137" i="1"/>
  <c r="AH125" i="1"/>
  <c r="H126" i="1"/>
  <c r="BK126" i="1" s="1"/>
  <c r="CM126" i="1" s="1"/>
  <c r="G136" i="1"/>
  <c r="DN136" i="1" s="1"/>
  <c r="DM135" i="1"/>
  <c r="G134" i="1"/>
  <c r="AH134" i="1" s="1"/>
  <c r="BK116" i="1"/>
  <c r="CM116" i="1" s="1"/>
  <c r="I117" i="1"/>
  <c r="DP117" i="1" s="1"/>
  <c r="AH121" i="1"/>
  <c r="H122" i="1"/>
  <c r="BK122" i="1" s="1"/>
  <c r="DM133" i="1"/>
  <c r="G141" i="1"/>
  <c r="H142" i="1" s="1"/>
  <c r="DO142" i="1" s="1"/>
  <c r="AG140" i="1"/>
  <c r="M73" i="1"/>
  <c r="DT73" i="1" s="1"/>
  <c r="BO72" i="1"/>
  <c r="CQ72" i="1" s="1"/>
  <c r="AK91" i="1"/>
  <c r="K92" i="1"/>
  <c r="AL92" i="1" s="1"/>
  <c r="BM91" i="1"/>
  <c r="CO91" i="1" s="1"/>
  <c r="L75" i="1"/>
  <c r="DS75" i="1" s="1"/>
  <c r="BN74" i="1"/>
  <c r="CP74" i="1" s="1"/>
  <c r="AL74" i="1"/>
  <c r="AK85" i="1"/>
  <c r="G137" i="1"/>
  <c r="DN137" i="1" s="1"/>
  <c r="AG136" i="1"/>
  <c r="CO88" i="1"/>
  <c r="BM85" i="1"/>
  <c r="CO85" i="1" s="1"/>
  <c r="J100" i="1"/>
  <c r="AK100" i="1" s="1"/>
  <c r="BL99" i="1"/>
  <c r="CN99" i="1" s="1"/>
  <c r="DP99" i="1"/>
  <c r="AK88" i="1"/>
  <c r="DQ88" i="1"/>
  <c r="K89" i="1"/>
  <c r="AL89" i="1" s="1"/>
  <c r="K86" i="1"/>
  <c r="DR86" i="1" s="1"/>
  <c r="AK93" i="1"/>
  <c r="K94" i="1"/>
  <c r="DR94" i="1" s="1"/>
  <c r="DT66" i="1"/>
  <c r="G140" i="1"/>
  <c r="DN140" i="1" s="1"/>
  <c r="DM136" i="1"/>
  <c r="DO118" i="1"/>
  <c r="AG131" i="1"/>
  <c r="G132" i="1"/>
  <c r="AH132" i="1" s="1"/>
  <c r="DM139" i="1"/>
  <c r="AG129" i="1"/>
  <c r="H123" i="1"/>
  <c r="BK123" i="1" s="1"/>
  <c r="CM123" i="1" s="1"/>
  <c r="DQ93" i="1"/>
  <c r="DN122" i="1"/>
  <c r="BL107" i="1"/>
  <c r="CN107" i="1" s="1"/>
  <c r="J108" i="1"/>
  <c r="DQ108" i="1" s="1"/>
  <c r="DP107" i="1"/>
  <c r="DM138" i="1"/>
  <c r="DO115" i="1"/>
  <c r="EC64" i="1"/>
  <c r="BX64" i="1"/>
  <c r="CZ64" i="1" s="1"/>
  <c r="AI115" i="1"/>
  <c r="I116" i="1"/>
  <c r="AJ116" i="1" s="1"/>
  <c r="DQ86" i="1"/>
  <c r="AU396" i="1"/>
  <c r="BV64" i="1"/>
  <c r="CX64" i="1" s="1"/>
  <c r="AU401" i="1"/>
  <c r="AG130" i="1"/>
  <c r="DP96" i="1"/>
  <c r="G139" i="1"/>
  <c r="DN139" i="1" s="1"/>
  <c r="DT75" i="1"/>
  <c r="DM130" i="1"/>
  <c r="BZ63" i="1"/>
  <c r="AV393" i="1"/>
  <c r="AY316" i="1" s="1"/>
  <c r="AX146" i="4" s="1"/>
  <c r="DS79" i="1"/>
  <c r="AU404" i="1"/>
  <c r="DN129" i="1"/>
  <c r="CQ64" i="1"/>
  <c r="AW393" i="1"/>
  <c r="AZ316" i="1" s="1"/>
  <c r="AY146" i="4" s="1"/>
  <c r="DS85" i="1"/>
  <c r="DS64" i="1"/>
  <c r="AN70" i="1"/>
  <c r="DU64" i="1"/>
  <c r="AK105" i="1"/>
  <c r="BL97" i="1"/>
  <c r="CN97" i="1" s="1"/>
  <c r="AN67" i="1"/>
  <c r="AK94" i="1"/>
  <c r="BP67" i="1"/>
  <c r="CR67" i="1" s="1"/>
  <c r="AU403" i="1"/>
  <c r="AN69" i="1"/>
  <c r="BL105" i="1"/>
  <c r="CN105" i="1" s="1"/>
  <c r="DR96" i="1"/>
  <c r="AN75" i="1"/>
  <c r="DQ89" i="1"/>
  <c r="BO71" i="1"/>
  <c r="CQ71" i="1" s="1"/>
  <c r="DQ94" i="1"/>
  <c r="AU402" i="1"/>
  <c r="CD63" i="1" a="1"/>
  <c r="CD63" i="1" s="1"/>
  <c r="E316" i="1" s="1"/>
  <c r="F316" i="1" s="1"/>
  <c r="G157" i="4" s="1"/>
  <c r="DY64" i="1"/>
  <c r="BK129" i="1"/>
  <c r="CM129" i="1" s="1"/>
  <c r="F145" i="1"/>
  <c r="AG145" i="1" s="1"/>
  <c r="DM129" i="1"/>
  <c r="BB63" i="1" a="1"/>
  <c r="BB63" i="1" s="1"/>
  <c r="AC316" i="1" s="1"/>
  <c r="AA157" i="4" s="1"/>
  <c r="DP108" i="1"/>
  <c r="AJ105" i="1"/>
  <c r="DT70" i="1"/>
  <c r="BQ64" i="1"/>
  <c r="CS64" i="1" s="1"/>
  <c r="DS71" i="1"/>
  <c r="CA63" i="1"/>
  <c r="AL93" i="1"/>
  <c r="CB63" i="1" a="1"/>
  <c r="CB63" i="1" s="1"/>
  <c r="CC63" i="1" s="1" a="1"/>
  <c r="CC63" i="1" s="1"/>
  <c r="D316" i="1" s="1"/>
  <c r="E157" i="4" s="1"/>
  <c r="AN64" i="1"/>
  <c r="BM99" i="1"/>
  <c r="CO99" i="1" s="1"/>
  <c r="AT64" i="1"/>
  <c r="DS77" i="1"/>
  <c r="BM103" i="1"/>
  <c r="CO103" i="1" s="1"/>
  <c r="DP101" i="1"/>
  <c r="BN93" i="1"/>
  <c r="CP93" i="1" s="1"/>
  <c r="BM101" i="1"/>
  <c r="CO101" i="1" s="1"/>
  <c r="AI111" i="1"/>
  <c r="CP96" i="1"/>
  <c r="AJ109" i="1"/>
  <c r="AL75" i="1"/>
  <c r="AJ113" i="1"/>
  <c r="F142" i="1"/>
  <c r="AG142" i="1" s="1"/>
  <c r="AR64" i="1"/>
  <c r="AM70" i="1"/>
  <c r="AU399" i="1"/>
  <c r="BN75" i="1"/>
  <c r="CP75" i="1" s="1"/>
  <c r="AM81" i="1"/>
  <c r="BL113" i="1"/>
  <c r="CN113" i="1" s="1"/>
  <c r="BO83" i="1"/>
  <c r="CQ83" i="1" s="1"/>
  <c r="AM77" i="1"/>
  <c r="AK86" i="1"/>
  <c r="AN74" i="1"/>
  <c r="AM64" i="1"/>
  <c r="AP64" i="1"/>
  <c r="AJ108" i="1"/>
  <c r="AM67" i="1"/>
  <c r="DT69" i="1"/>
  <c r="DO111" i="1"/>
  <c r="AL96" i="1"/>
  <c r="BT64" i="1"/>
  <c r="CV64" i="1" s="1"/>
  <c r="BO70" i="1"/>
  <c r="CQ70" i="1" s="1"/>
  <c r="AK96" i="1"/>
  <c r="AQ64" i="1"/>
  <c r="BW64" i="1"/>
  <c r="CY64" i="1" s="1"/>
  <c r="BN81" i="1"/>
  <c r="CP81" i="1" s="1"/>
  <c r="DT74" i="1"/>
  <c r="AH126" i="1"/>
  <c r="DV64" i="1"/>
  <c r="DS67" i="1"/>
  <c r="BK124" i="1"/>
  <c r="CM124" i="1" s="1"/>
  <c r="BY64" i="1"/>
  <c r="DA64" i="1" s="1"/>
  <c r="DQ96" i="1"/>
  <c r="BK113" i="1"/>
  <c r="CM113" i="1" s="1"/>
  <c r="AU394" i="1"/>
  <c r="DN138" i="1"/>
  <c r="AH135" i="1"/>
  <c r="G144" i="1"/>
  <c r="DN144" i="1" s="1"/>
  <c r="DM143" i="1"/>
  <c r="AG143" i="1"/>
  <c r="G150" i="1"/>
  <c r="DM149" i="1"/>
  <c r="AG149" i="1"/>
  <c r="G147" i="1"/>
  <c r="AG146" i="1"/>
  <c r="DM146" i="1"/>
  <c r="CR75" i="1"/>
  <c r="CO94" i="1"/>
  <c r="G149" i="1"/>
  <c r="AH149" i="1" s="1"/>
  <c r="AG148" i="1"/>
  <c r="DM148" i="1"/>
  <c r="G145" i="1"/>
  <c r="AH145" i="1" s="1"/>
  <c r="AG144" i="1"/>
  <c r="DM144" i="1"/>
  <c r="CR69" i="1"/>
  <c r="CM111" i="1"/>
  <c r="CR70" i="1"/>
  <c r="CT64" i="1"/>
  <c r="CQ67" i="1"/>
  <c r="CO96" i="1"/>
  <c r="CO80" i="1"/>
  <c r="I111" i="1"/>
  <c r="BL111" i="1" s="1"/>
  <c r="AU397" i="1"/>
  <c r="CP77" i="1"/>
  <c r="M85" i="1"/>
  <c r="BP85" i="1" s="1"/>
  <c r="CQ77" i="1"/>
  <c r="M87" i="1"/>
  <c r="M79" i="1"/>
  <c r="H119" i="1"/>
  <c r="DO119" i="1" s="1"/>
  <c r="J107" i="1"/>
  <c r="H121" i="1"/>
  <c r="DO121" i="1" s="1"/>
  <c r="J111" i="1"/>
  <c r="J104" i="1"/>
  <c r="BM104" i="1" s="1"/>
  <c r="L80" i="1"/>
  <c r="BO80" i="1" s="1"/>
  <c r="C315" i="1"/>
  <c r="D156" i="4" s="1"/>
  <c r="CC62" i="1" a="1"/>
  <c r="CC62" i="1" s="1"/>
  <c r="D315" i="1" s="1"/>
  <c r="E156" i="4" s="1"/>
  <c r="I118" i="1"/>
  <c r="AJ118" i="1" s="1"/>
  <c r="I126" i="1"/>
  <c r="DP126" i="1" s="1"/>
  <c r="I121" i="1"/>
  <c r="DP121" i="1" s="1"/>
  <c r="D155" i="4"/>
  <c r="H131" i="1"/>
  <c r="DO131" i="1" s="1"/>
  <c r="S65" i="1"/>
  <c r="DR91" i="1"/>
  <c r="BN79" i="1"/>
  <c r="M82" i="1"/>
  <c r="DT82" i="1" s="1"/>
  <c r="N65" i="1"/>
  <c r="DU65" i="1" s="1"/>
  <c r="J114" i="1"/>
  <c r="DQ114" i="1" s="1"/>
  <c r="CN108" i="1"/>
  <c r="M86" i="1"/>
  <c r="H128" i="1"/>
  <c r="BK128" i="1" s="1"/>
  <c r="H132" i="1"/>
  <c r="J98" i="1"/>
  <c r="AI117" i="1"/>
  <c r="CO92" i="1"/>
  <c r="AI125" i="1"/>
  <c r="AI120" i="1"/>
  <c r="I119" i="1"/>
  <c r="DP119" i="1" s="1"/>
  <c r="F156" i="4"/>
  <c r="F315" i="1"/>
  <c r="G156" i="4" s="1"/>
  <c r="N67" i="1"/>
  <c r="AO67" i="1" s="1"/>
  <c r="CP76" i="1"/>
  <c r="K104" i="1"/>
  <c r="L94" i="1"/>
  <c r="BO94" i="1" s="1"/>
  <c r="M65" i="1"/>
  <c r="DT65" i="1" s="1"/>
  <c r="Z64" i="1" a="1"/>
  <c r="Z64" i="1" s="1"/>
  <c r="W64" i="1"/>
  <c r="X64" i="1"/>
  <c r="D153" i="1"/>
  <c r="F153" i="1" s="1"/>
  <c r="D155" i="1"/>
  <c r="AU408" i="1" s="1"/>
  <c r="D157" i="1"/>
  <c r="AU410" i="1" s="1"/>
  <c r="D159" i="1"/>
  <c r="AU412" i="1" s="1"/>
  <c r="D161" i="1"/>
  <c r="AU414" i="1" s="1"/>
  <c r="D163" i="1"/>
  <c r="F163" i="1" s="1"/>
  <c r="D154" i="1"/>
  <c r="F154" i="1" s="1"/>
  <c r="D162" i="1"/>
  <c r="AU415" i="1" s="1"/>
  <c r="D160" i="1"/>
  <c r="AU413" i="1" s="1"/>
  <c r="D156" i="1"/>
  <c r="AU409" i="1" s="1"/>
  <c r="D164" i="1"/>
  <c r="F164" i="1" s="1"/>
  <c r="D158" i="1"/>
  <c r="F158" i="1" s="1"/>
  <c r="R29" i="1"/>
  <c r="AI110" i="1"/>
  <c r="F147" i="1"/>
  <c r="F152" i="1"/>
  <c r="DR88" i="1"/>
  <c r="J106" i="1"/>
  <c r="BM106" i="1" s="1"/>
  <c r="L97" i="1"/>
  <c r="BO97" i="1" s="1"/>
  <c r="CQ97" i="1" s="1"/>
  <c r="R65" i="1"/>
  <c r="M71" i="1"/>
  <c r="AM84" i="1"/>
  <c r="AM86" i="1"/>
  <c r="C166" i="1"/>
  <c r="C168" i="1"/>
  <c r="C170" i="1"/>
  <c r="C172" i="1"/>
  <c r="C174" i="1"/>
  <c r="C176" i="1"/>
  <c r="C165" i="1"/>
  <c r="C167" i="1"/>
  <c r="C169" i="1"/>
  <c r="C171" i="1"/>
  <c r="C173" i="1"/>
  <c r="C175" i="1"/>
  <c r="Q30" i="1"/>
  <c r="M80" i="1"/>
  <c r="AN80" i="1" s="1"/>
  <c r="Q65" i="1"/>
  <c r="AR65" i="1" s="1"/>
  <c r="K90" i="1"/>
  <c r="AL90" i="1" s="1"/>
  <c r="AM78" i="1"/>
  <c r="BL106" i="1"/>
  <c r="M72" i="1"/>
  <c r="DT72" i="1" s="1"/>
  <c r="BL103" i="1"/>
  <c r="AH133" i="1"/>
  <c r="L92" i="1"/>
  <c r="DS92" i="1" s="1"/>
  <c r="AL79" i="1"/>
  <c r="U65" i="1"/>
  <c r="EB65" i="1" s="1"/>
  <c r="CN102" i="1"/>
  <c r="K100" i="1"/>
  <c r="BK117" i="1"/>
  <c r="F314" i="1"/>
  <c r="G155" i="4" s="1"/>
  <c r="F155" i="4"/>
  <c r="M84" i="1"/>
  <c r="DT84" i="1" s="1"/>
  <c r="I130" i="1"/>
  <c r="BL130" i="1" s="1"/>
  <c r="BK125" i="1"/>
  <c r="BK120" i="1"/>
  <c r="L82" i="1"/>
  <c r="DS82" i="1" s="1"/>
  <c r="AH130" i="1"/>
  <c r="J102" i="1"/>
  <c r="DQ102" i="1" s="1"/>
  <c r="J97" i="1"/>
  <c r="DQ97" i="1" s="1"/>
  <c r="AC315" i="1"/>
  <c r="H127" i="1"/>
  <c r="DO127" i="1" s="1"/>
  <c r="K102" i="1"/>
  <c r="DR102" i="1" s="1"/>
  <c r="BK110" i="1"/>
  <c r="AY63" i="1"/>
  <c r="AZ63" i="1" a="1"/>
  <c r="AZ63" i="1" s="1"/>
  <c r="L89" i="1"/>
  <c r="DS89" i="1" s="1"/>
  <c r="I125" i="1"/>
  <c r="BL125" i="1" s="1"/>
  <c r="BO84" i="1"/>
  <c r="BO86" i="1"/>
  <c r="CQ86" i="1" s="1"/>
  <c r="I114" i="1"/>
  <c r="DP114" i="1" s="1"/>
  <c r="V65" i="1"/>
  <c r="EC65" i="1" s="1"/>
  <c r="K106" i="1"/>
  <c r="AL106" i="1" s="1"/>
  <c r="BO78" i="1"/>
  <c r="AH118" i="1"/>
  <c r="AH120" i="1"/>
  <c r="J110" i="1"/>
  <c r="CR74" i="1"/>
  <c r="CN96" i="1"/>
  <c r="H136" i="1"/>
  <c r="DO136" i="1" s="1"/>
  <c r="H50" i="7"/>
  <c r="I50" i="7"/>
  <c r="BU64" i="1"/>
  <c r="BN91" i="1"/>
  <c r="L76" i="1"/>
  <c r="AM76" i="1" s="1"/>
  <c r="DR79" i="1"/>
  <c r="BO81" i="1"/>
  <c r="BP64" i="1"/>
  <c r="G152" i="1"/>
  <c r="DN152" i="1" s="1"/>
  <c r="DM151" i="1"/>
  <c r="AG151" i="1"/>
  <c r="BO85" i="1"/>
  <c r="AH127" i="1"/>
  <c r="AH131" i="1"/>
  <c r="AU64" i="1"/>
  <c r="H130" i="1"/>
  <c r="DO130" i="1" s="1"/>
  <c r="DP97" i="1"/>
  <c r="CO86" i="1"/>
  <c r="CN85" i="1"/>
  <c r="N68" i="1"/>
  <c r="DU68" i="1" s="1"/>
  <c r="AK99" i="1"/>
  <c r="DO117" i="1"/>
  <c r="T65" i="1"/>
  <c r="EA65" i="1" s="1"/>
  <c r="AM83" i="1"/>
  <c r="AI129" i="1"/>
  <c r="M78" i="1"/>
  <c r="DT78" i="1" s="1"/>
  <c r="DO125" i="1"/>
  <c r="DO120" i="1"/>
  <c r="BK118" i="1"/>
  <c r="AL81" i="1"/>
  <c r="G151" i="1"/>
  <c r="DN151" i="1" s="1"/>
  <c r="DM150" i="1"/>
  <c r="AG150" i="1"/>
  <c r="DN130" i="1"/>
  <c r="BP66" i="1"/>
  <c r="CR66" i="1" s="1"/>
  <c r="AK103" i="1"/>
  <c r="BL101" i="1"/>
  <c r="AJ96" i="1"/>
  <c r="AA315" i="1"/>
  <c r="BA62" i="1" a="1"/>
  <c r="BA62" i="1" s="1"/>
  <c r="AB315" i="1" s="1"/>
  <c r="Z156" i="4" s="1"/>
  <c r="K87" i="1"/>
  <c r="DR87" i="1" s="1"/>
  <c r="N75" i="1"/>
  <c r="AO75" i="1" s="1"/>
  <c r="CP85" i="1"/>
  <c r="AK101" i="1"/>
  <c r="DO110" i="1"/>
  <c r="P65" i="1"/>
  <c r="DW65" i="1" s="1"/>
  <c r="BN88" i="1"/>
  <c r="J109" i="1"/>
  <c r="DQ109" i="1" s="1"/>
  <c r="M68" i="1"/>
  <c r="DT68" i="1" s="1"/>
  <c r="N70" i="1"/>
  <c r="DU70" i="1" s="1"/>
  <c r="I112" i="1"/>
  <c r="BL112" i="1" s="1"/>
  <c r="AI124" i="1"/>
  <c r="AX63" i="1"/>
  <c r="N71" i="1"/>
  <c r="BQ71" i="1" s="1"/>
  <c r="N76" i="1"/>
  <c r="BQ76" i="1" s="1"/>
  <c r="Y64" i="1" a="1"/>
  <c r="Y64" i="1" s="1"/>
  <c r="K97" i="1"/>
  <c r="DR97" i="1" s="1"/>
  <c r="DS84" i="1"/>
  <c r="DS86" i="1"/>
  <c r="AI113" i="1"/>
  <c r="AV64" i="1"/>
  <c r="O65" i="1"/>
  <c r="DV65" i="1" s="1"/>
  <c r="F141" i="1"/>
  <c r="BO79" i="1"/>
  <c r="BS64" i="1"/>
  <c r="BM89" i="1"/>
  <c r="BM105" i="1"/>
  <c r="DS78" i="1"/>
  <c r="CQ65" i="1"/>
  <c r="DN118" i="1"/>
  <c r="DP106" i="1"/>
  <c r="DN120" i="1"/>
  <c r="BL109" i="1"/>
  <c r="CM100" i="1"/>
  <c r="K95" i="1"/>
  <c r="AL95" i="1" s="1"/>
  <c r="DP103" i="1"/>
  <c r="H134" i="1"/>
  <c r="DO134" i="1" s="1"/>
  <c r="H139" i="1"/>
  <c r="J116" i="1" l="1"/>
  <c r="DQ116" i="1" s="1"/>
  <c r="DP115" i="1"/>
  <c r="DP110" i="1"/>
  <c r="BL115" i="1"/>
  <c r="CN115" i="1" s="1"/>
  <c r="AJ110" i="1"/>
  <c r="BP73" i="1"/>
  <c r="CR73" i="1" s="1"/>
  <c r="AN73" i="1"/>
  <c r="AI126" i="1"/>
  <c r="DO126" i="1"/>
  <c r="I127" i="1"/>
  <c r="AJ127" i="1" s="1"/>
  <c r="H137" i="1"/>
  <c r="DO137" i="1" s="1"/>
  <c r="AH136" i="1"/>
  <c r="AJ117" i="1"/>
  <c r="DN134" i="1"/>
  <c r="H135" i="1"/>
  <c r="DO135" i="1" s="1"/>
  <c r="BL117" i="1"/>
  <c r="CN117" i="1" s="1"/>
  <c r="J118" i="1"/>
  <c r="DQ118" i="1" s="1"/>
  <c r="AH141" i="1"/>
  <c r="DN141" i="1"/>
  <c r="DO122" i="1"/>
  <c r="I123" i="1"/>
  <c r="AJ123" i="1" s="1"/>
  <c r="AI122" i="1"/>
  <c r="M76" i="1"/>
  <c r="BP76" i="1" s="1"/>
  <c r="N74" i="1"/>
  <c r="DU74" i="1" s="1"/>
  <c r="BO75" i="1"/>
  <c r="CQ75" i="1" s="1"/>
  <c r="AM75" i="1"/>
  <c r="DN132" i="1"/>
  <c r="L93" i="1"/>
  <c r="DS93" i="1" s="1"/>
  <c r="L90" i="1"/>
  <c r="M91" i="1" s="1"/>
  <c r="BP91" i="1" s="1"/>
  <c r="DR92" i="1"/>
  <c r="BN92" i="1"/>
  <c r="CP92" i="1" s="1"/>
  <c r="H138" i="1"/>
  <c r="DO138" i="1" s="1"/>
  <c r="AH137" i="1"/>
  <c r="DR89" i="1"/>
  <c r="BN89" i="1"/>
  <c r="CP89" i="1" s="1"/>
  <c r="BM100" i="1"/>
  <c r="CO100" i="1" s="1"/>
  <c r="K101" i="1"/>
  <c r="BN101" i="1" s="1"/>
  <c r="DQ100" i="1"/>
  <c r="AL86" i="1"/>
  <c r="L87" i="1"/>
  <c r="DS87" i="1" s="1"/>
  <c r="BN86" i="1"/>
  <c r="CP86" i="1" s="1"/>
  <c r="K109" i="1"/>
  <c r="DR109" i="1" s="1"/>
  <c r="DO123" i="1"/>
  <c r="BN94" i="1"/>
  <c r="CP94" i="1" s="1"/>
  <c r="AL94" i="1"/>
  <c r="L95" i="1"/>
  <c r="DS95" i="1" s="1"/>
  <c r="H141" i="1"/>
  <c r="AI141" i="1" s="1"/>
  <c r="AH140" i="1"/>
  <c r="H133" i="1"/>
  <c r="DO133" i="1" s="1"/>
  <c r="J117" i="1"/>
  <c r="DQ117" i="1" s="1"/>
  <c r="DP116" i="1"/>
  <c r="AK108" i="1"/>
  <c r="BM108" i="1"/>
  <c r="CO108" i="1" s="1"/>
  <c r="I124" i="1"/>
  <c r="AJ124" i="1" s="1"/>
  <c r="G146" i="1"/>
  <c r="DN146" i="1" s="1"/>
  <c r="BL116" i="1"/>
  <c r="CN116" i="1" s="1"/>
  <c r="AI123" i="1"/>
  <c r="C316" i="1"/>
  <c r="D157" i="4" s="1"/>
  <c r="AU407" i="1"/>
  <c r="DS97" i="1"/>
  <c r="BP68" i="1"/>
  <c r="CR68" i="1" s="1"/>
  <c r="AD316" i="1"/>
  <c r="AB157" i="4" s="1"/>
  <c r="AH139" i="1"/>
  <c r="AI131" i="1"/>
  <c r="DM145" i="1"/>
  <c r="BL114" i="1"/>
  <c r="CN114" i="1" s="1"/>
  <c r="AJ125" i="1"/>
  <c r="F157" i="4"/>
  <c r="AL87" i="1"/>
  <c r="DN149" i="1"/>
  <c r="AU406" i="1"/>
  <c r="H140" i="1"/>
  <c r="DO140" i="1" s="1"/>
  <c r="AU416" i="1"/>
  <c r="AU411" i="1"/>
  <c r="CO106" i="1"/>
  <c r="CA64" i="1"/>
  <c r="DQ104" i="1"/>
  <c r="AJ130" i="1"/>
  <c r="BN90" i="1"/>
  <c r="CP90" i="1" s="1"/>
  <c r="BN106" i="1"/>
  <c r="CP106" i="1" s="1"/>
  <c r="DP130" i="1"/>
  <c r="DR90" i="1"/>
  <c r="BQ65" i="1"/>
  <c r="CS65" i="1" s="1"/>
  <c r="AN68" i="1"/>
  <c r="BP78" i="1"/>
  <c r="CR78" i="1" s="1"/>
  <c r="F155" i="1"/>
  <c r="AG155" i="1" s="1"/>
  <c r="BT65" i="1"/>
  <c r="CV65" i="1" s="1"/>
  <c r="AJ119" i="1"/>
  <c r="BK131" i="1"/>
  <c r="CM131" i="1" s="1"/>
  <c r="AJ126" i="1"/>
  <c r="AK104" i="1"/>
  <c r="AY64" i="1"/>
  <c r="DR106" i="1"/>
  <c r="DX65" i="1"/>
  <c r="BQ75" i="1"/>
  <c r="CS75" i="1" s="1"/>
  <c r="BO76" i="1"/>
  <c r="CQ76" i="1" s="1"/>
  <c r="AW405" i="1"/>
  <c r="AZ317" i="1" s="1"/>
  <c r="AY147" i="4" s="1"/>
  <c r="AP65" i="1"/>
  <c r="DU75" i="1"/>
  <c r="AN78" i="1"/>
  <c r="DS76" i="1"/>
  <c r="BP65" i="1"/>
  <c r="CR65" i="1" s="1"/>
  <c r="AO65" i="1"/>
  <c r="F161" i="1"/>
  <c r="AG161" i="1" s="1"/>
  <c r="BR65" i="1"/>
  <c r="CT65" i="1" s="1"/>
  <c r="BM102" i="1"/>
  <c r="CO102" i="1" s="1"/>
  <c r="CN130" i="1"/>
  <c r="BL126" i="1"/>
  <c r="CN126" i="1" s="1"/>
  <c r="AV405" i="1"/>
  <c r="AY317" i="1" s="1"/>
  <c r="AX147" i="4" s="1"/>
  <c r="AJ111" i="1"/>
  <c r="BN97" i="1"/>
  <c r="CP97" i="1" s="1"/>
  <c r="BM109" i="1"/>
  <c r="CO109" i="1" s="1"/>
  <c r="AH151" i="1"/>
  <c r="AO68" i="1"/>
  <c r="AH152" i="1"/>
  <c r="F160" i="1"/>
  <c r="DM160" i="1" s="1"/>
  <c r="AK102" i="1"/>
  <c r="BP84" i="1"/>
  <c r="CR84" i="1" s="1"/>
  <c r="AV65" i="1"/>
  <c r="BP80" i="1"/>
  <c r="CR80" i="1" s="1"/>
  <c r="DQ106" i="1"/>
  <c r="AM94" i="1"/>
  <c r="BQ67" i="1"/>
  <c r="CS67" i="1" s="1"/>
  <c r="AN82" i="1"/>
  <c r="DT85" i="1"/>
  <c r="DP111" i="1"/>
  <c r="AI142" i="1"/>
  <c r="DP112" i="1"/>
  <c r="BQ68" i="1"/>
  <c r="CS68" i="1" s="1"/>
  <c r="BX65" i="1"/>
  <c r="CZ65" i="1" s="1"/>
  <c r="BP72" i="1"/>
  <c r="CR72" i="1" s="1"/>
  <c r="DT80" i="1"/>
  <c r="DS94" i="1"/>
  <c r="DU67" i="1"/>
  <c r="BP82" i="1"/>
  <c r="CR82" i="1" s="1"/>
  <c r="DS80" i="1"/>
  <c r="DN145" i="1"/>
  <c r="AZ64" i="1" a="1"/>
  <c r="AZ64" i="1" s="1"/>
  <c r="BA64" i="1" s="1" a="1"/>
  <c r="BA64" i="1" s="1"/>
  <c r="AB317" i="1" s="1"/>
  <c r="Z158" i="4" s="1"/>
  <c r="AI136" i="1"/>
  <c r="F157" i="1"/>
  <c r="DM157" i="1" s="1"/>
  <c r="BL121" i="1"/>
  <c r="CN121" i="1" s="1"/>
  <c r="AI121" i="1"/>
  <c r="AK116" i="1"/>
  <c r="AJ112" i="1"/>
  <c r="BK136" i="1"/>
  <c r="CM136" i="1" s="1"/>
  <c r="AM97" i="1"/>
  <c r="AK106" i="1"/>
  <c r="DM142" i="1"/>
  <c r="G143" i="1"/>
  <c r="AH143" i="1" s="1"/>
  <c r="AI128" i="1"/>
  <c r="AJ121" i="1"/>
  <c r="BL118" i="1"/>
  <c r="CN118" i="1" s="1"/>
  <c r="BK121" i="1"/>
  <c r="CM121" i="1" s="1"/>
  <c r="AI119" i="1"/>
  <c r="AN85" i="1"/>
  <c r="BM116" i="1"/>
  <c r="BK142" i="1"/>
  <c r="CM142" i="1" s="1"/>
  <c r="AU417" i="1"/>
  <c r="AL97" i="1"/>
  <c r="AK109" i="1"/>
  <c r="CQ79" i="1"/>
  <c r="BN87" i="1"/>
  <c r="CP87" i="1" s="1"/>
  <c r="BB64" i="1" a="1"/>
  <c r="BB64" i="1" s="1"/>
  <c r="AC317" i="1" s="1"/>
  <c r="AN84" i="1"/>
  <c r="DO128" i="1"/>
  <c r="BM114" i="1"/>
  <c r="CO114" i="1" s="1"/>
  <c r="BK119" i="1"/>
  <c r="CM119" i="1" s="1"/>
  <c r="CQ94" i="1"/>
  <c r="CS76" i="1"/>
  <c r="CS71" i="1"/>
  <c r="AG164" i="1"/>
  <c r="DM164" i="1"/>
  <c r="CM128" i="1"/>
  <c r="I140" i="1"/>
  <c r="DP140" i="1" s="1"/>
  <c r="AI139" i="1"/>
  <c r="I135" i="1"/>
  <c r="DP135" i="1" s="1"/>
  <c r="BN95" i="1"/>
  <c r="CU64" i="1"/>
  <c r="G154" i="1"/>
  <c r="DN154" i="1" s="1"/>
  <c r="AG153" i="1"/>
  <c r="DM153" i="1"/>
  <c r="G142" i="1"/>
  <c r="DN142" i="1" s="1"/>
  <c r="DM141" i="1"/>
  <c r="AG141" i="1"/>
  <c r="AO71" i="1"/>
  <c r="O71" i="1"/>
  <c r="DV71" i="1" s="1"/>
  <c r="Q66" i="1"/>
  <c r="DX66" i="1" s="1"/>
  <c r="CB64" i="1" a="1"/>
  <c r="CB64" i="1" s="1"/>
  <c r="CM118" i="1"/>
  <c r="U66" i="1"/>
  <c r="EB66" i="1" s="1"/>
  <c r="I131" i="1"/>
  <c r="DP131" i="1" s="1"/>
  <c r="CP91" i="1"/>
  <c r="J50" i="7"/>
  <c r="AD157" i="4" s="1"/>
  <c r="AC157" i="4"/>
  <c r="BM110" i="1"/>
  <c r="CO110" i="1" s="1"/>
  <c r="BY65" i="1"/>
  <c r="AJ114" i="1"/>
  <c r="M90" i="1"/>
  <c r="BP90" i="1" s="1"/>
  <c r="L103" i="1"/>
  <c r="BO103" i="1" s="1"/>
  <c r="I128" i="1"/>
  <c r="DP128" i="1" s="1"/>
  <c r="AD315" i="1"/>
  <c r="AB156" i="4" s="1"/>
  <c r="AE156" i="4" s="1"/>
  <c r="AA156" i="4"/>
  <c r="K98" i="1"/>
  <c r="AL98" i="1" s="1"/>
  <c r="CM122" i="1"/>
  <c r="AM82" i="1"/>
  <c r="CM125" i="1"/>
  <c r="AL100" i="1"/>
  <c r="M93" i="1"/>
  <c r="DT93" i="1" s="1"/>
  <c r="CO104" i="1"/>
  <c r="CN103" i="1"/>
  <c r="G155" i="1"/>
  <c r="DN155" i="1" s="1"/>
  <c r="AG154" i="1"/>
  <c r="DM154" i="1"/>
  <c r="N72" i="1"/>
  <c r="DU72" i="1" s="1"/>
  <c r="S66" i="1"/>
  <c r="DZ66" i="1" s="1"/>
  <c r="G153" i="1"/>
  <c r="AH153" i="1" s="1"/>
  <c r="DM152" i="1"/>
  <c r="AG152" i="1"/>
  <c r="L105" i="1"/>
  <c r="DS105" i="1" s="1"/>
  <c r="K99" i="1"/>
  <c r="AL99" i="1" s="1"/>
  <c r="I133" i="1"/>
  <c r="DP133" i="1" s="1"/>
  <c r="N87" i="1"/>
  <c r="DU87" i="1" s="1"/>
  <c r="T66" i="1"/>
  <c r="EA66" i="1" s="1"/>
  <c r="K112" i="1"/>
  <c r="DR112" i="1" s="1"/>
  <c r="K108" i="1"/>
  <c r="DR108" i="1" s="1"/>
  <c r="N80" i="1"/>
  <c r="AO80" i="1" s="1"/>
  <c r="N88" i="1"/>
  <c r="AO88" i="1" s="1"/>
  <c r="H148" i="1"/>
  <c r="DO148" i="1" s="1"/>
  <c r="H151" i="1"/>
  <c r="DO151" i="1" s="1"/>
  <c r="O77" i="1"/>
  <c r="DV77" i="1" s="1"/>
  <c r="BK139" i="1"/>
  <c r="AI134" i="1"/>
  <c r="CN109" i="1"/>
  <c r="CO105" i="1"/>
  <c r="P66" i="1"/>
  <c r="DW66" i="1" s="1"/>
  <c r="AO76" i="1"/>
  <c r="J113" i="1"/>
  <c r="DQ113" i="1" s="1"/>
  <c r="AO70" i="1"/>
  <c r="AQ65" i="1"/>
  <c r="CD64" i="1" a="1"/>
  <c r="CD64" i="1" s="1"/>
  <c r="E317" i="1" s="1"/>
  <c r="O76" i="1"/>
  <c r="BR76" i="1" s="1"/>
  <c r="H152" i="1"/>
  <c r="AU65" i="1"/>
  <c r="AI130" i="1"/>
  <c r="CQ85" i="1"/>
  <c r="H153" i="1"/>
  <c r="BK153" i="1" s="1"/>
  <c r="M77" i="1"/>
  <c r="BP77" i="1" s="1"/>
  <c r="G51" i="7"/>
  <c r="I137" i="1"/>
  <c r="DP137" i="1" s="1"/>
  <c r="AK110" i="1"/>
  <c r="L107" i="1"/>
  <c r="BO107" i="1" s="1"/>
  <c r="AW65" i="1"/>
  <c r="DP125" i="1"/>
  <c r="AM89" i="1"/>
  <c r="AA316" i="1"/>
  <c r="Y157" i="4" s="1"/>
  <c r="BA63" i="1" a="1"/>
  <c r="BA63" i="1" s="1"/>
  <c r="AB316" i="1" s="1"/>
  <c r="Z157" i="4" s="1"/>
  <c r="BN102" i="1"/>
  <c r="AI127" i="1"/>
  <c r="AK97" i="1"/>
  <c r="BO82" i="1"/>
  <c r="J131" i="1"/>
  <c r="DQ131" i="1" s="1"/>
  <c r="BN100" i="1"/>
  <c r="AM92" i="1"/>
  <c r="AN71" i="1"/>
  <c r="AS65" i="1"/>
  <c r="M98" i="1"/>
  <c r="DT98" i="1" s="1"/>
  <c r="K107" i="1"/>
  <c r="DR107" i="1" s="1"/>
  <c r="G148" i="1"/>
  <c r="DN148" i="1" s="1"/>
  <c r="AG147" i="1"/>
  <c r="DM147" i="1"/>
  <c r="AL104" i="1"/>
  <c r="BM98" i="1"/>
  <c r="AI132" i="1"/>
  <c r="AN86" i="1"/>
  <c r="AT65" i="1"/>
  <c r="J122" i="1"/>
  <c r="AK122" i="1" s="1"/>
  <c r="DP118" i="1"/>
  <c r="M81" i="1"/>
  <c r="DT81" i="1" s="1"/>
  <c r="AK111" i="1"/>
  <c r="I122" i="1"/>
  <c r="DP122" i="1" s="1"/>
  <c r="AK107" i="1"/>
  <c r="AN79" i="1"/>
  <c r="F156" i="1"/>
  <c r="F159" i="1"/>
  <c r="AN87" i="1"/>
  <c r="N86" i="1"/>
  <c r="DU86" i="1" s="1"/>
  <c r="CQ78" i="1"/>
  <c r="J112" i="1"/>
  <c r="DQ112" i="1" s="1"/>
  <c r="K117" i="1"/>
  <c r="H146" i="1"/>
  <c r="DO146" i="1" s="1"/>
  <c r="H150" i="1"/>
  <c r="AX64" i="1"/>
  <c r="AH144" i="1"/>
  <c r="L96" i="1"/>
  <c r="DS96" i="1" s="1"/>
  <c r="O72" i="1"/>
  <c r="DV72" i="1" s="1"/>
  <c r="CP88" i="1"/>
  <c r="DO139" i="1"/>
  <c r="BK134" i="1"/>
  <c r="DR95" i="1"/>
  <c r="CN101" i="1"/>
  <c r="CO89" i="1"/>
  <c r="G159" i="1"/>
  <c r="AH159" i="1" s="1"/>
  <c r="AG158" i="1"/>
  <c r="DM158" i="1"/>
  <c r="L98" i="1"/>
  <c r="DU76" i="1"/>
  <c r="DU71" i="1"/>
  <c r="BQ70" i="1"/>
  <c r="N69" i="1"/>
  <c r="K110" i="1"/>
  <c r="DR110" i="1" s="1"/>
  <c r="BS65" i="1"/>
  <c r="BZ64" i="1"/>
  <c r="L88" i="1"/>
  <c r="DS88" i="1" s="1"/>
  <c r="Y156" i="4"/>
  <c r="N79" i="1"/>
  <c r="DU79" i="1" s="1"/>
  <c r="BW65" i="1"/>
  <c r="O69" i="1"/>
  <c r="DV69" i="1" s="1"/>
  <c r="BK130" i="1"/>
  <c r="CR64" i="1"/>
  <c r="L50" i="7"/>
  <c r="DQ110" i="1"/>
  <c r="G164" i="1"/>
  <c r="DN164" i="1" s="1"/>
  <c r="AG163" i="1"/>
  <c r="DM163" i="1"/>
  <c r="J126" i="1"/>
  <c r="BM126" i="1" s="1"/>
  <c r="BO89" i="1"/>
  <c r="CQ89" i="1" s="1"/>
  <c r="AL102" i="1"/>
  <c r="BK127" i="1"/>
  <c r="BM97" i="1"/>
  <c r="K103" i="1"/>
  <c r="DR103" i="1" s="1"/>
  <c r="N85" i="1"/>
  <c r="DU85" i="1" s="1"/>
  <c r="DR100" i="1"/>
  <c r="V66" i="1"/>
  <c r="EC66" i="1" s="1"/>
  <c r="BO92" i="1"/>
  <c r="CQ92" i="1" s="1"/>
  <c r="N73" i="1"/>
  <c r="BQ73" i="1" s="1"/>
  <c r="F162" i="1"/>
  <c r="C177" i="1"/>
  <c r="C178" i="1"/>
  <c r="C182" i="1"/>
  <c r="C186" i="1"/>
  <c r="C179" i="1"/>
  <c r="C183" i="1"/>
  <c r="C187" i="1"/>
  <c r="Q31" i="1"/>
  <c r="C185" i="1"/>
  <c r="C180" i="1"/>
  <c r="C188" i="1"/>
  <c r="C184" i="1"/>
  <c r="C181" i="1"/>
  <c r="BP71" i="1"/>
  <c r="BU65" i="1"/>
  <c r="N66" i="1"/>
  <c r="BQ66" i="1" s="1"/>
  <c r="W65" i="1"/>
  <c r="BN104" i="1"/>
  <c r="J120" i="1"/>
  <c r="AK120" i="1" s="1"/>
  <c r="AK98" i="1"/>
  <c r="BK132" i="1"/>
  <c r="BP86" i="1"/>
  <c r="K115" i="1"/>
  <c r="DR115" i="1" s="1"/>
  <c r="O66" i="1"/>
  <c r="DV66" i="1" s="1"/>
  <c r="N83" i="1"/>
  <c r="DU83" i="1" s="1"/>
  <c r="BV65" i="1"/>
  <c r="CX65" i="1" s="1"/>
  <c r="I132" i="1"/>
  <c r="DP132" i="1" s="1"/>
  <c r="J127" i="1"/>
  <c r="DQ127" i="1" s="1"/>
  <c r="J119" i="1"/>
  <c r="DQ119" i="1" s="1"/>
  <c r="AM80" i="1"/>
  <c r="K105" i="1"/>
  <c r="DR105" i="1" s="1"/>
  <c r="BM111" i="1"/>
  <c r="BM107" i="1"/>
  <c r="CO107" i="1" s="1"/>
  <c r="I120" i="1"/>
  <c r="BL120" i="1" s="1"/>
  <c r="BP79" i="1"/>
  <c r="BP87" i="1"/>
  <c r="I143" i="1"/>
  <c r="DP143" i="1" s="1"/>
  <c r="AH147" i="1"/>
  <c r="AH150" i="1"/>
  <c r="CQ81" i="1"/>
  <c r="CW64" i="1"/>
  <c r="K111" i="1"/>
  <c r="DR111" i="1" s="1"/>
  <c r="Y65" i="1" a="1"/>
  <c r="Y65" i="1" s="1"/>
  <c r="X65" i="1"/>
  <c r="Z65" i="1" a="1"/>
  <c r="Z65" i="1" s="1"/>
  <c r="J115" i="1"/>
  <c r="DQ115" i="1" s="1"/>
  <c r="CR85" i="1"/>
  <c r="CQ84" i="1"/>
  <c r="CN111" i="1"/>
  <c r="CM110" i="1"/>
  <c r="M83" i="1"/>
  <c r="DT83" i="1" s="1"/>
  <c r="CM120" i="1"/>
  <c r="CM117" i="1"/>
  <c r="L101" i="1"/>
  <c r="AM101" i="1" s="1"/>
  <c r="AN72" i="1"/>
  <c r="CN106" i="1"/>
  <c r="L91" i="1"/>
  <c r="DS91" i="1" s="1"/>
  <c r="R66" i="1"/>
  <c r="DY66" i="1" s="1"/>
  <c r="N81" i="1"/>
  <c r="DU81" i="1" s="1"/>
  <c r="DT71" i="1"/>
  <c r="DY65" i="1"/>
  <c r="D165" i="1"/>
  <c r="F165" i="1" s="1"/>
  <c r="D167" i="1"/>
  <c r="AU420" i="1" s="1"/>
  <c r="D169" i="1"/>
  <c r="F169" i="1" s="1"/>
  <c r="D171" i="1"/>
  <c r="F171" i="1" s="1"/>
  <c r="D173" i="1"/>
  <c r="AU426" i="1" s="1"/>
  <c r="D175" i="1"/>
  <c r="AU428" i="1" s="1"/>
  <c r="D172" i="1"/>
  <c r="F172" i="1" s="1"/>
  <c r="D170" i="1"/>
  <c r="AU423" i="1" s="1"/>
  <c r="D166" i="1"/>
  <c r="F166" i="1" s="1"/>
  <c r="D174" i="1"/>
  <c r="AU427" i="1" s="1"/>
  <c r="D168" i="1"/>
  <c r="AU421" i="1" s="1"/>
  <c r="D176" i="1"/>
  <c r="AU429" i="1" s="1"/>
  <c r="R30" i="1"/>
  <c r="AN65" i="1"/>
  <c r="M95" i="1"/>
  <c r="DT95" i="1" s="1"/>
  <c r="DR104" i="1"/>
  <c r="O68" i="1"/>
  <c r="DV68" i="1" s="1"/>
  <c r="BL119" i="1"/>
  <c r="DQ98" i="1"/>
  <c r="DO132" i="1"/>
  <c r="I129" i="1"/>
  <c r="DP129" i="1" s="1"/>
  <c r="DT86" i="1"/>
  <c r="AK114" i="1"/>
  <c r="CQ80" i="1"/>
  <c r="CP79" i="1"/>
  <c r="DZ65" i="1"/>
  <c r="DQ111" i="1"/>
  <c r="DQ107" i="1"/>
  <c r="DT79" i="1"/>
  <c r="DT87" i="1"/>
  <c r="CN125" i="1"/>
  <c r="CN112" i="1"/>
  <c r="DN147" i="1"/>
  <c r="DN150" i="1"/>
  <c r="H145" i="1"/>
  <c r="DO145" i="1" s="1"/>
  <c r="CO116" i="1" l="1"/>
  <c r="BL127" i="1"/>
  <c r="CN127" i="1" s="1"/>
  <c r="AI137" i="1"/>
  <c r="I138" i="1"/>
  <c r="DP138" i="1" s="1"/>
  <c r="AI135" i="1"/>
  <c r="BK137" i="1"/>
  <c r="CM137" i="1" s="1"/>
  <c r="J128" i="1"/>
  <c r="DQ128" i="1" s="1"/>
  <c r="AO74" i="1"/>
  <c r="DP127" i="1"/>
  <c r="BK135" i="1"/>
  <c r="CM135" i="1" s="1"/>
  <c r="I136" i="1"/>
  <c r="DP136" i="1" s="1"/>
  <c r="DP123" i="1"/>
  <c r="J124" i="1"/>
  <c r="AK124" i="1" s="1"/>
  <c r="BQ74" i="1"/>
  <c r="CS74" i="1" s="1"/>
  <c r="O75" i="1"/>
  <c r="DV75" i="1" s="1"/>
  <c r="K119" i="1"/>
  <c r="BN119" i="1" s="1"/>
  <c r="BL123" i="1"/>
  <c r="CN123" i="1" s="1"/>
  <c r="AK118" i="1"/>
  <c r="BM118" i="1"/>
  <c r="CO118" i="1" s="1"/>
  <c r="N77" i="1"/>
  <c r="DU77" i="1" s="1"/>
  <c r="DT76" i="1"/>
  <c r="AN76" i="1"/>
  <c r="BO93" i="1"/>
  <c r="CQ93" i="1" s="1"/>
  <c r="AM93" i="1"/>
  <c r="M94" i="1"/>
  <c r="DT94" i="1" s="1"/>
  <c r="BK138" i="1"/>
  <c r="CM138" i="1" s="1"/>
  <c r="I139" i="1"/>
  <c r="DP139" i="1" s="1"/>
  <c r="CR76" i="1"/>
  <c r="AI138" i="1"/>
  <c r="BO90" i="1"/>
  <c r="CR91" i="1" s="1"/>
  <c r="DS90" i="1"/>
  <c r="AM90" i="1"/>
  <c r="CP101" i="1"/>
  <c r="BO95" i="1"/>
  <c r="CQ95" i="1" s="1"/>
  <c r="AK117" i="1"/>
  <c r="L102" i="1"/>
  <c r="DS102" i="1" s="1"/>
  <c r="DR101" i="1"/>
  <c r="AL101" i="1"/>
  <c r="L110" i="1"/>
  <c r="DS110" i="1" s="1"/>
  <c r="AM87" i="1"/>
  <c r="BN109" i="1"/>
  <c r="CP109" i="1" s="1"/>
  <c r="AL109" i="1"/>
  <c r="BO87" i="1"/>
  <c r="CQ87" i="1" s="1"/>
  <c r="M88" i="1"/>
  <c r="BP88" i="1" s="1"/>
  <c r="AH146" i="1"/>
  <c r="DO141" i="1"/>
  <c r="I141" i="1"/>
  <c r="DP141" i="1" s="1"/>
  <c r="I142" i="1"/>
  <c r="DP142" i="1" s="1"/>
  <c r="BK141" i="1"/>
  <c r="CM141" i="1" s="1"/>
  <c r="AM95" i="1"/>
  <c r="I134" i="1"/>
  <c r="DP134" i="1" s="1"/>
  <c r="M96" i="1"/>
  <c r="DT96" i="1" s="1"/>
  <c r="AI133" i="1"/>
  <c r="BK140" i="1"/>
  <c r="CM140" i="1" s="1"/>
  <c r="AI140" i="1"/>
  <c r="BK133" i="1"/>
  <c r="CM133" i="1" s="1"/>
  <c r="H147" i="1"/>
  <c r="DO147" i="1" s="1"/>
  <c r="K118" i="1"/>
  <c r="DR118" i="1" s="1"/>
  <c r="BM117" i="1"/>
  <c r="CO117" i="1" s="1"/>
  <c r="DP124" i="1"/>
  <c r="BL124" i="1"/>
  <c r="CN124" i="1" s="1"/>
  <c r="J125" i="1"/>
  <c r="DQ125" i="1" s="1"/>
  <c r="H144" i="1"/>
  <c r="DO144" i="1" s="1"/>
  <c r="AG157" i="1"/>
  <c r="G158" i="1"/>
  <c r="AH158" i="1" s="1"/>
  <c r="AA317" i="1"/>
  <c r="Y158" i="4" s="1"/>
  <c r="AE157" i="4"/>
  <c r="AV417" i="1"/>
  <c r="AY318" i="1" s="1"/>
  <c r="AX148" i="4" s="1"/>
  <c r="DM155" i="1"/>
  <c r="AO81" i="1"/>
  <c r="AG160" i="1"/>
  <c r="G161" i="1"/>
  <c r="DN161" i="1" s="1"/>
  <c r="AM96" i="1"/>
  <c r="CR77" i="1"/>
  <c r="AW417" i="1"/>
  <c r="AZ318" i="1" s="1"/>
  <c r="AY148" i="4" s="1"/>
  <c r="AI153" i="1"/>
  <c r="G156" i="1"/>
  <c r="AH156" i="1" s="1"/>
  <c r="BL132" i="1"/>
  <c r="CN132" i="1" s="1"/>
  <c r="AP72" i="1"/>
  <c r="AN77" i="1"/>
  <c r="DO153" i="1"/>
  <c r="BN99" i="1"/>
  <c r="CP99" i="1" s="1"/>
  <c r="AO72" i="1"/>
  <c r="AS66" i="1"/>
  <c r="DT77" i="1"/>
  <c r="AL112" i="1"/>
  <c r="DR99" i="1"/>
  <c r="BL135" i="1"/>
  <c r="CN135" i="1" s="1"/>
  <c r="AL111" i="1"/>
  <c r="DM161" i="1"/>
  <c r="BK148" i="1"/>
  <c r="CM148" i="1" s="1"/>
  <c r="AN91" i="1"/>
  <c r="AJ143" i="1"/>
  <c r="AK131" i="1"/>
  <c r="AJ133" i="1"/>
  <c r="AP68" i="1"/>
  <c r="BU66" i="1"/>
  <c r="CW66" i="1" s="1"/>
  <c r="BL143" i="1"/>
  <c r="CN143" i="1" s="1"/>
  <c r="BM120" i="1"/>
  <c r="CO120" i="1" s="1"/>
  <c r="BM131" i="1"/>
  <c r="CO131" i="1" s="1"/>
  <c r="BL133" i="1"/>
  <c r="CN133" i="1" s="1"/>
  <c r="BR71" i="1"/>
  <c r="CT71" i="1" s="1"/>
  <c r="BR68" i="1"/>
  <c r="CT68" i="1" s="1"/>
  <c r="AN95" i="1"/>
  <c r="BQ81" i="1"/>
  <c r="CS81" i="1" s="1"/>
  <c r="BN110" i="1"/>
  <c r="CP110" i="1" s="1"/>
  <c r="G162" i="1"/>
  <c r="AH162" i="1" s="1"/>
  <c r="BR72" i="1"/>
  <c r="CT72" i="1" s="1"/>
  <c r="BO96" i="1"/>
  <c r="CQ96" i="1" s="1"/>
  <c r="BM112" i="1"/>
  <c r="CO112" i="1" s="1"/>
  <c r="BP95" i="1"/>
  <c r="CR95" i="1" s="1"/>
  <c r="AM91" i="1"/>
  <c r="BM127" i="1"/>
  <c r="CO127" i="1" s="1"/>
  <c r="AL110" i="1"/>
  <c r="AK112" i="1"/>
  <c r="AO86" i="1"/>
  <c r="BM122" i="1"/>
  <c r="CO122" i="1" s="1"/>
  <c r="AM107" i="1"/>
  <c r="BL128" i="1"/>
  <c r="CN128" i="1" s="1"/>
  <c r="DN143" i="1"/>
  <c r="BO91" i="1"/>
  <c r="CQ91" i="1" s="1"/>
  <c r="BQ86" i="1"/>
  <c r="CS86" i="1" s="1"/>
  <c r="DQ122" i="1"/>
  <c r="DS107" i="1"/>
  <c r="AJ137" i="1"/>
  <c r="AP76" i="1"/>
  <c r="AL108" i="1"/>
  <c r="AJ128" i="1"/>
  <c r="AP71" i="1"/>
  <c r="BL140" i="1"/>
  <c r="CN140" i="1" s="1"/>
  <c r="AI145" i="1"/>
  <c r="AJ129" i="1"/>
  <c r="F167" i="1"/>
  <c r="AG167" i="1" s="1"/>
  <c r="BN111" i="1"/>
  <c r="AK127" i="1"/>
  <c r="AJ132" i="1"/>
  <c r="BQ83" i="1"/>
  <c r="CS83" i="1" s="1"/>
  <c r="AP66" i="1"/>
  <c r="AL115" i="1"/>
  <c r="DQ120" i="1"/>
  <c r="AO66" i="1"/>
  <c r="AO73" i="1"/>
  <c r="AO85" i="1"/>
  <c r="AL103" i="1"/>
  <c r="AK126" i="1"/>
  <c r="DN159" i="1"/>
  <c r="AI146" i="1"/>
  <c r="AN81" i="1"/>
  <c r="AL107" i="1"/>
  <c r="AN98" i="1"/>
  <c r="AU424" i="1"/>
  <c r="BL137" i="1"/>
  <c r="CN137" i="1" s="1"/>
  <c r="DV76" i="1"/>
  <c r="BQ80" i="1"/>
  <c r="CS80" i="1" s="1"/>
  <c r="DT91" i="1"/>
  <c r="BN108" i="1"/>
  <c r="CP108" i="1" s="1"/>
  <c r="BN112" i="1"/>
  <c r="CP112" i="1" s="1"/>
  <c r="AN93" i="1"/>
  <c r="AN90" i="1"/>
  <c r="AJ131" i="1"/>
  <c r="AJ140" i="1"/>
  <c r="BK145" i="1"/>
  <c r="CM145" i="1" s="1"/>
  <c r="BL129" i="1"/>
  <c r="CN129" i="1" s="1"/>
  <c r="F175" i="1"/>
  <c r="G176" i="1" s="1"/>
  <c r="DN176" i="1" s="1"/>
  <c r="AK119" i="1"/>
  <c r="AO83" i="1"/>
  <c r="BR66" i="1"/>
  <c r="CT66" i="1" s="1"/>
  <c r="BN115" i="1"/>
  <c r="CP115" i="1" s="1"/>
  <c r="DU66" i="1"/>
  <c r="AU419" i="1"/>
  <c r="DU73" i="1"/>
  <c r="AW66" i="1"/>
  <c r="BQ85" i="1"/>
  <c r="CS85" i="1" s="1"/>
  <c r="BN103" i="1"/>
  <c r="CP103" i="1" s="1"/>
  <c r="DQ126" i="1"/>
  <c r="AH164" i="1"/>
  <c r="AP69" i="1"/>
  <c r="BO88" i="1"/>
  <c r="CQ88" i="1" s="1"/>
  <c r="CD65" i="1" a="1"/>
  <c r="CD65" i="1" s="1"/>
  <c r="E318" i="1" s="1"/>
  <c r="F318" i="1" s="1"/>
  <c r="G159" i="4" s="1"/>
  <c r="BK146" i="1"/>
  <c r="CM146" i="1" s="1"/>
  <c r="BP81" i="1"/>
  <c r="CR81" i="1" s="1"/>
  <c r="AH148" i="1"/>
  <c r="BN107" i="1"/>
  <c r="CP107" i="1" s="1"/>
  <c r="BP98" i="1"/>
  <c r="CR98" i="1" s="1"/>
  <c r="BK151" i="1"/>
  <c r="CM151" i="1" s="1"/>
  <c r="BQ88" i="1"/>
  <c r="CS88" i="1" s="1"/>
  <c r="DU80" i="1"/>
  <c r="BV66" i="1"/>
  <c r="CX66" i="1" s="1"/>
  <c r="F170" i="1"/>
  <c r="AG170" i="1" s="1"/>
  <c r="BN98" i="1"/>
  <c r="CP98" i="1" s="1"/>
  <c r="AM103" i="1"/>
  <c r="DT90" i="1"/>
  <c r="BM115" i="1"/>
  <c r="CO115" i="1" s="1"/>
  <c r="DU88" i="1"/>
  <c r="F173" i="1"/>
  <c r="DM173" i="1" s="1"/>
  <c r="DR98" i="1"/>
  <c r="DS103" i="1"/>
  <c r="AH142" i="1"/>
  <c r="AH154" i="1"/>
  <c r="G173" i="1"/>
  <c r="DN173" i="1" s="1"/>
  <c r="AG172" i="1"/>
  <c r="DM172" i="1"/>
  <c r="G170" i="1"/>
  <c r="DN170" i="1" s="1"/>
  <c r="AG169" i="1"/>
  <c r="DM169" i="1"/>
  <c r="CT76" i="1"/>
  <c r="CS66" i="1"/>
  <c r="CS73" i="1"/>
  <c r="CO126" i="1"/>
  <c r="G167" i="1"/>
  <c r="DN167" i="1" s="1"/>
  <c r="DM166" i="1"/>
  <c r="AG166" i="1"/>
  <c r="G166" i="1"/>
  <c r="DN166" i="1" s="1"/>
  <c r="AG165" i="1"/>
  <c r="DM165" i="1"/>
  <c r="CN120" i="1"/>
  <c r="G172" i="1"/>
  <c r="DM171" i="1"/>
  <c r="AG171" i="1"/>
  <c r="CQ107" i="1"/>
  <c r="AU422" i="1"/>
  <c r="O70" i="1"/>
  <c r="DV70" i="1" s="1"/>
  <c r="I151" i="1"/>
  <c r="AJ151" i="1" s="1"/>
  <c r="L118" i="1"/>
  <c r="AJ122" i="1"/>
  <c r="CO98" i="1"/>
  <c r="I153" i="1"/>
  <c r="DP153" i="1" s="1"/>
  <c r="I146" i="1"/>
  <c r="DP146" i="1" s="1"/>
  <c r="P69" i="1"/>
  <c r="DW69" i="1" s="1"/>
  <c r="N96" i="1"/>
  <c r="DU96" i="1" s="1"/>
  <c r="AU425" i="1"/>
  <c r="O82" i="1"/>
  <c r="DV82" i="1" s="1"/>
  <c r="S67" i="1"/>
  <c r="DZ67" i="1" s="1"/>
  <c r="M92" i="1"/>
  <c r="DT92" i="1" s="1"/>
  <c r="DS101" i="1"/>
  <c r="AK115" i="1"/>
  <c r="L112" i="1"/>
  <c r="BO112" i="1" s="1"/>
  <c r="DP120" i="1"/>
  <c r="CO111" i="1"/>
  <c r="BM119" i="1"/>
  <c r="K128" i="1"/>
  <c r="AL128" i="1" s="1"/>
  <c r="O84" i="1"/>
  <c r="DV84" i="1" s="1"/>
  <c r="P67" i="1"/>
  <c r="DW67" i="1" s="1"/>
  <c r="L116" i="1"/>
  <c r="DS116" i="1" s="1"/>
  <c r="CR71" i="1"/>
  <c r="BY66" i="1"/>
  <c r="O86" i="1"/>
  <c r="BR86" i="1" s="1"/>
  <c r="L104" i="1"/>
  <c r="BO104" i="1" s="1"/>
  <c r="CR87" i="1"/>
  <c r="H165" i="1"/>
  <c r="BK165" i="1" s="1"/>
  <c r="BR69" i="1"/>
  <c r="AM88" i="1"/>
  <c r="L111" i="1"/>
  <c r="DU69" i="1"/>
  <c r="DS98" i="1"/>
  <c r="P73" i="1"/>
  <c r="DW73" i="1" s="1"/>
  <c r="M97" i="1"/>
  <c r="DT97" i="1" s="1"/>
  <c r="DO150" i="1"/>
  <c r="I147" i="1"/>
  <c r="DP147" i="1" s="1"/>
  <c r="DR117" i="1"/>
  <c r="K113" i="1"/>
  <c r="DR113" i="1" s="1"/>
  <c r="O87" i="1"/>
  <c r="DV87" i="1" s="1"/>
  <c r="G160" i="1"/>
  <c r="AH160" i="1" s="1"/>
  <c r="AG159" i="1"/>
  <c r="DM159" i="1"/>
  <c r="N82" i="1"/>
  <c r="DU82" i="1" s="1"/>
  <c r="H149" i="1"/>
  <c r="DO149" i="1" s="1"/>
  <c r="L108" i="1"/>
  <c r="DS108" i="1" s="1"/>
  <c r="N99" i="1"/>
  <c r="DU99" i="1" s="1"/>
  <c r="F168" i="1"/>
  <c r="CP100" i="1"/>
  <c r="K132" i="1"/>
  <c r="DR132" i="1" s="1"/>
  <c r="J138" i="1"/>
  <c r="DQ138" i="1" s="1"/>
  <c r="N78" i="1"/>
  <c r="AO78" i="1" s="1"/>
  <c r="I154" i="1"/>
  <c r="BL154" i="1" s="1"/>
  <c r="CN154" i="1" s="1"/>
  <c r="DO152" i="1"/>
  <c r="AI151" i="1"/>
  <c r="AI148" i="1"/>
  <c r="L109" i="1"/>
  <c r="BO109" i="1" s="1"/>
  <c r="L113" i="1"/>
  <c r="DS113" i="1" s="1"/>
  <c r="AT66" i="1"/>
  <c r="BQ72" i="1"/>
  <c r="AU418" i="1"/>
  <c r="AH155" i="1"/>
  <c r="BP93" i="1"/>
  <c r="CR93" i="1" s="1"/>
  <c r="CC64" i="1" a="1"/>
  <c r="CC64" i="1" s="1"/>
  <c r="D317" i="1" s="1"/>
  <c r="E158" i="4" s="1"/>
  <c r="C317" i="1"/>
  <c r="D158" i="4" s="1"/>
  <c r="P72" i="1"/>
  <c r="DW72" i="1" s="1"/>
  <c r="AJ135" i="1"/>
  <c r="AJ120" i="1"/>
  <c r="L106" i="1"/>
  <c r="DS106" i="1" s="1"/>
  <c r="M99" i="1"/>
  <c r="DT99" i="1" s="1"/>
  <c r="J123" i="1"/>
  <c r="DQ123" i="1" s="1"/>
  <c r="K114" i="1"/>
  <c r="DR114" i="1" s="1"/>
  <c r="Q67" i="1"/>
  <c r="DX67" i="1" s="1"/>
  <c r="CM139" i="1"/>
  <c r="P78" i="1"/>
  <c r="DW78" i="1" s="1"/>
  <c r="O88" i="1"/>
  <c r="AP88" i="1" s="1"/>
  <c r="M106" i="1"/>
  <c r="DT106" i="1" s="1"/>
  <c r="J132" i="1"/>
  <c r="BM132" i="1" s="1"/>
  <c r="V67" i="1"/>
  <c r="EC67" i="1" s="1"/>
  <c r="R67" i="1"/>
  <c r="DY67" i="1" s="1"/>
  <c r="N84" i="1"/>
  <c r="AO84" i="1" s="1"/>
  <c r="O80" i="1"/>
  <c r="DV80" i="1" s="1"/>
  <c r="CU65" i="1"/>
  <c r="BZ65" i="1"/>
  <c r="CM134" i="1"/>
  <c r="G157" i="1"/>
  <c r="DN157" i="1" s="1"/>
  <c r="DM156" i="1"/>
  <c r="AG156" i="1"/>
  <c r="U67" i="1"/>
  <c r="EB67" i="1" s="1"/>
  <c r="J130" i="1"/>
  <c r="DQ130" i="1" s="1"/>
  <c r="AX65" i="1"/>
  <c r="AY65" i="1"/>
  <c r="AN83" i="1"/>
  <c r="J144" i="1"/>
  <c r="BM144" i="1" s="1"/>
  <c r="AL105" i="1"/>
  <c r="J133" i="1"/>
  <c r="DQ133" i="1" s="1"/>
  <c r="K121" i="1"/>
  <c r="DR121" i="1" s="1"/>
  <c r="O67" i="1"/>
  <c r="DV67" i="1" s="1"/>
  <c r="W66" i="1"/>
  <c r="F174" i="1"/>
  <c r="O74" i="1"/>
  <c r="DV74" i="1" s="1"/>
  <c r="CO97" i="1"/>
  <c r="CR90" i="1"/>
  <c r="K127" i="1"/>
  <c r="DR127" i="1" s="1"/>
  <c r="AO79" i="1"/>
  <c r="BQ69" i="1"/>
  <c r="CS70" i="1"/>
  <c r="AM98" i="1"/>
  <c r="H160" i="1"/>
  <c r="DO160" i="1" s="1"/>
  <c r="AI150" i="1"/>
  <c r="AL117" i="1"/>
  <c r="BL122" i="1"/>
  <c r="K123" i="1"/>
  <c r="AL123" i="1" s="1"/>
  <c r="F176" i="1"/>
  <c r="CQ82" i="1"/>
  <c r="CQ103" i="1"/>
  <c r="CP102" i="1"/>
  <c r="BB65" i="1" a="1"/>
  <c r="BB65" i="1" s="1"/>
  <c r="AC318" i="1" s="1"/>
  <c r="AZ65" i="1" a="1"/>
  <c r="AZ65" i="1" s="1"/>
  <c r="M108" i="1"/>
  <c r="BP108" i="1" s="1"/>
  <c r="CR79" i="1"/>
  <c r="H51" i="7"/>
  <c r="I51" i="7"/>
  <c r="CM153" i="1"/>
  <c r="AI152" i="1"/>
  <c r="P77" i="1"/>
  <c r="BS77" i="1" s="1"/>
  <c r="BM113" i="1"/>
  <c r="AQ66" i="1"/>
  <c r="BR77" i="1"/>
  <c r="O89" i="1"/>
  <c r="DV89" i="1" s="1"/>
  <c r="O81" i="1"/>
  <c r="DV81" i="1" s="1"/>
  <c r="N92" i="1"/>
  <c r="DU92" i="1" s="1"/>
  <c r="AU66" i="1"/>
  <c r="BQ87" i="1"/>
  <c r="J134" i="1"/>
  <c r="DQ134" i="1" s="1"/>
  <c r="L100" i="1"/>
  <c r="DS100" i="1" s="1"/>
  <c r="AM105" i="1"/>
  <c r="DN153" i="1"/>
  <c r="H156" i="1"/>
  <c r="DO156" i="1" s="1"/>
  <c r="N94" i="1"/>
  <c r="DU94" i="1" s="1"/>
  <c r="L99" i="1"/>
  <c r="DS99" i="1" s="1"/>
  <c r="J129" i="1"/>
  <c r="AK129" i="1" s="1"/>
  <c r="M104" i="1"/>
  <c r="BP104" i="1" s="1"/>
  <c r="N91" i="1"/>
  <c r="AO91" i="1" s="1"/>
  <c r="DA65" i="1"/>
  <c r="CB65" i="1" a="1"/>
  <c r="CB65" i="1" s="1"/>
  <c r="BL131" i="1"/>
  <c r="CN131" i="1" s="1"/>
  <c r="BX66" i="1"/>
  <c r="AR66" i="1"/>
  <c r="CP95" i="1"/>
  <c r="J141" i="1"/>
  <c r="G165" i="1"/>
  <c r="M102" i="1"/>
  <c r="DT102" i="1" s="1"/>
  <c r="J121" i="1"/>
  <c r="BM121" i="1" s="1"/>
  <c r="CO121" i="1" s="1"/>
  <c r="D179" i="1"/>
  <c r="AU432" i="1" s="1"/>
  <c r="D183" i="1"/>
  <c r="AU436" i="1" s="1"/>
  <c r="D187" i="1"/>
  <c r="AU440" i="1" s="1"/>
  <c r="D180" i="1"/>
  <c r="AU433" i="1" s="1"/>
  <c r="D184" i="1"/>
  <c r="F184" i="1" s="1"/>
  <c r="D188" i="1"/>
  <c r="AU441" i="1" s="1"/>
  <c r="D182" i="1"/>
  <c r="AU435" i="1" s="1"/>
  <c r="D177" i="1"/>
  <c r="F177" i="1" s="1"/>
  <c r="D185" i="1"/>
  <c r="F185" i="1" s="1"/>
  <c r="D181" i="1"/>
  <c r="AU434" i="1" s="1"/>
  <c r="D186" i="1"/>
  <c r="AU439" i="1" s="1"/>
  <c r="R31" i="1"/>
  <c r="D178" i="1"/>
  <c r="F178" i="1" s="1"/>
  <c r="BO101" i="1"/>
  <c r="CQ101" i="1" s="1"/>
  <c r="BP83" i="1"/>
  <c r="K116" i="1"/>
  <c r="DR116" i="1" s="1"/>
  <c r="BN105" i="1"/>
  <c r="K120" i="1"/>
  <c r="DR120" i="1" s="1"/>
  <c r="CM132" i="1"/>
  <c r="CP104" i="1"/>
  <c r="CW65" i="1"/>
  <c r="C189" i="1"/>
  <c r="C190" i="1"/>
  <c r="C194" i="1"/>
  <c r="C198" i="1"/>
  <c r="C191" i="1"/>
  <c r="C195" i="1"/>
  <c r="C199" i="1"/>
  <c r="Q32" i="1"/>
  <c r="C193" i="1"/>
  <c r="C196" i="1"/>
  <c r="C192" i="1"/>
  <c r="C200" i="1"/>
  <c r="C197" i="1"/>
  <c r="G163" i="1"/>
  <c r="DN163" i="1" s="1"/>
  <c r="DM162" i="1"/>
  <c r="AG162" i="1"/>
  <c r="Y66" i="1" a="1"/>
  <c r="Y66" i="1" s="1"/>
  <c r="X66" i="1"/>
  <c r="Z66" i="1" a="1"/>
  <c r="Z66" i="1" s="1"/>
  <c r="CM127" i="1"/>
  <c r="CM130" i="1"/>
  <c r="P70" i="1"/>
  <c r="DW70" i="1" s="1"/>
  <c r="CY65" i="1"/>
  <c r="BQ79" i="1"/>
  <c r="M89" i="1"/>
  <c r="DT89" i="1" s="1"/>
  <c r="AO69" i="1"/>
  <c r="BO98" i="1"/>
  <c r="BK150" i="1"/>
  <c r="BN117" i="1"/>
  <c r="CR86" i="1"/>
  <c r="BK152" i="1"/>
  <c r="F317" i="1"/>
  <c r="G158" i="4" s="1"/>
  <c r="F158" i="4"/>
  <c r="AK113" i="1"/>
  <c r="BS66" i="1"/>
  <c r="CA65" i="1"/>
  <c r="AP77" i="1"/>
  <c r="I152" i="1"/>
  <c r="DP152" i="1" s="1"/>
  <c r="I149" i="1"/>
  <c r="AJ149" i="1" s="1"/>
  <c r="BW66" i="1"/>
  <c r="AO87" i="1"/>
  <c r="BO105" i="1"/>
  <c r="H154" i="1"/>
  <c r="DO154" i="1" s="1"/>
  <c r="T67" i="1"/>
  <c r="EA67" i="1" s="1"/>
  <c r="O73" i="1"/>
  <c r="DV73" i="1" s="1"/>
  <c r="AV66" i="1"/>
  <c r="CN119" i="1"/>
  <c r="BT66" i="1"/>
  <c r="H143" i="1"/>
  <c r="DO143" i="1" s="1"/>
  <c r="H155" i="1"/>
  <c r="DO155" i="1" s="1"/>
  <c r="J136" i="1"/>
  <c r="DQ136" i="1" s="1"/>
  <c r="AA158" i="4"/>
  <c r="AD317" i="1"/>
  <c r="AB158" i="4" s="1"/>
  <c r="BM124" i="1" l="1"/>
  <c r="BL138" i="1"/>
  <c r="CN138" i="1" s="1"/>
  <c r="J139" i="1"/>
  <c r="BM139" i="1" s="1"/>
  <c r="DR119" i="1"/>
  <c r="AL119" i="1"/>
  <c r="AJ138" i="1"/>
  <c r="O78" i="1"/>
  <c r="DV78" i="1" s="1"/>
  <c r="J137" i="1"/>
  <c r="AK137" i="1" s="1"/>
  <c r="BM128" i="1"/>
  <c r="CO128" i="1" s="1"/>
  <c r="K129" i="1"/>
  <c r="DR129" i="1" s="1"/>
  <c r="AK128" i="1"/>
  <c r="AJ139" i="1"/>
  <c r="AJ136" i="1"/>
  <c r="L120" i="1"/>
  <c r="DS120" i="1" s="1"/>
  <c r="AO77" i="1"/>
  <c r="BL136" i="1"/>
  <c r="CN136" i="1" s="1"/>
  <c r="K125" i="1"/>
  <c r="DR125" i="1" s="1"/>
  <c r="CP119" i="1"/>
  <c r="BR75" i="1"/>
  <c r="CT75" i="1" s="1"/>
  <c r="DQ124" i="1"/>
  <c r="CQ90" i="1"/>
  <c r="AP75" i="1"/>
  <c r="P76" i="1"/>
  <c r="DW76" i="1" s="1"/>
  <c r="CO124" i="1"/>
  <c r="BQ77" i="1"/>
  <c r="CS77" i="1" s="1"/>
  <c r="BL139" i="1"/>
  <c r="CN139" i="1" s="1"/>
  <c r="J140" i="1"/>
  <c r="DQ140" i="1" s="1"/>
  <c r="BP94" i="1"/>
  <c r="CR94" i="1" s="1"/>
  <c r="AN94" i="1"/>
  <c r="N95" i="1"/>
  <c r="DU95" i="1" s="1"/>
  <c r="J135" i="1"/>
  <c r="DQ135" i="1" s="1"/>
  <c r="N89" i="1"/>
  <c r="BQ89" i="1" s="1"/>
  <c r="CS89" i="1" s="1"/>
  <c r="J142" i="1"/>
  <c r="BM142" i="1" s="1"/>
  <c r="AM110" i="1"/>
  <c r="M111" i="1"/>
  <c r="BL134" i="1"/>
  <c r="CN134" i="1" s="1"/>
  <c r="BO110" i="1"/>
  <c r="CQ110" i="1" s="1"/>
  <c r="CR88" i="1"/>
  <c r="BO102" i="1"/>
  <c r="CQ102" i="1" s="1"/>
  <c r="M103" i="1"/>
  <c r="DT103" i="1" s="1"/>
  <c r="AM102" i="1"/>
  <c r="DT88" i="1"/>
  <c r="AN88" i="1"/>
  <c r="BL141" i="1"/>
  <c r="CN141" i="1" s="1"/>
  <c r="AJ141" i="1"/>
  <c r="BL142" i="1"/>
  <c r="CN142" i="1" s="1"/>
  <c r="J143" i="1"/>
  <c r="AK143" i="1" s="1"/>
  <c r="AJ142" i="1"/>
  <c r="AJ134" i="1"/>
  <c r="AN96" i="1"/>
  <c r="N97" i="1"/>
  <c r="BQ97" i="1" s="1"/>
  <c r="BP96" i="1"/>
  <c r="CR96" i="1" s="1"/>
  <c r="BN118" i="1"/>
  <c r="CP118" i="1" s="1"/>
  <c r="BK147" i="1"/>
  <c r="CM147" i="1" s="1"/>
  <c r="BM125" i="1"/>
  <c r="CO125" i="1" s="1"/>
  <c r="K126" i="1"/>
  <c r="DR126" i="1" s="1"/>
  <c r="I148" i="1"/>
  <c r="DP148" i="1" s="1"/>
  <c r="AK125" i="1"/>
  <c r="L119" i="1"/>
  <c r="DS119" i="1" s="1"/>
  <c r="AL118" i="1"/>
  <c r="AI147" i="1"/>
  <c r="DN158" i="1"/>
  <c r="H159" i="1"/>
  <c r="AI159" i="1" s="1"/>
  <c r="AI144" i="1"/>
  <c r="BK144" i="1"/>
  <c r="CM144" i="1" s="1"/>
  <c r="I145" i="1"/>
  <c r="DP145" i="1" s="1"/>
  <c r="BX67" i="1"/>
  <c r="CZ67" i="1" s="1"/>
  <c r="G171" i="1"/>
  <c r="DN171" i="1" s="1"/>
  <c r="DM175" i="1"/>
  <c r="AG175" i="1"/>
  <c r="BQ84" i="1"/>
  <c r="CS84" i="1" s="1"/>
  <c r="DM170" i="1"/>
  <c r="BR82" i="1"/>
  <c r="CT82" i="1" s="1"/>
  <c r="F186" i="1"/>
  <c r="DM186" i="1" s="1"/>
  <c r="DM167" i="1"/>
  <c r="CQ109" i="1"/>
  <c r="DN162" i="1"/>
  <c r="DS104" i="1"/>
  <c r="BN128" i="1"/>
  <c r="CP128" i="1" s="1"/>
  <c r="H157" i="1"/>
  <c r="DO157" i="1" s="1"/>
  <c r="CO144" i="1"/>
  <c r="H162" i="1"/>
  <c r="BK162" i="1" s="1"/>
  <c r="CM162" i="1" s="1"/>
  <c r="DN156" i="1"/>
  <c r="AG173" i="1"/>
  <c r="BP106" i="1"/>
  <c r="CR106" i="1" s="1"/>
  <c r="AM104" i="1"/>
  <c r="AH161" i="1"/>
  <c r="AI143" i="1"/>
  <c r="AK133" i="1"/>
  <c r="DU78" i="1"/>
  <c r="AK136" i="1"/>
  <c r="AN89" i="1"/>
  <c r="AV67" i="1"/>
  <c r="DU84" i="1"/>
  <c r="DN160" i="1"/>
  <c r="BP92" i="1"/>
  <c r="CR92" i="1" s="1"/>
  <c r="F159" i="4"/>
  <c r="H163" i="1"/>
  <c r="DO163" i="1" s="1"/>
  <c r="G168" i="1"/>
  <c r="AH168" i="1" s="1"/>
  <c r="AJ147" i="1"/>
  <c r="CQ112" i="1"/>
  <c r="BL152" i="1"/>
  <c r="CN152" i="1" s="1"/>
  <c r="AN102" i="1"/>
  <c r="AO94" i="1"/>
  <c r="AN106" i="1"/>
  <c r="AK123" i="1"/>
  <c r="BL147" i="1"/>
  <c r="CN147" i="1" s="1"/>
  <c r="BB66" i="1" a="1"/>
  <c r="BB66" i="1" s="1"/>
  <c r="AC319" i="1" s="1"/>
  <c r="AD319" i="1" s="1"/>
  <c r="AB160" i="4" s="1"/>
  <c r="AQ70" i="1"/>
  <c r="CP111" i="1"/>
  <c r="BS70" i="1"/>
  <c r="CU70" i="1" s="1"/>
  <c r="AL127" i="1"/>
  <c r="AN99" i="1"/>
  <c r="BO106" i="1"/>
  <c r="CQ106" i="1" s="1"/>
  <c r="BN132" i="1"/>
  <c r="CP132" i="1" s="1"/>
  <c r="CQ104" i="1"/>
  <c r="AU437" i="1"/>
  <c r="AM106" i="1"/>
  <c r="BV67" i="1"/>
  <c r="CX67" i="1" s="1"/>
  <c r="BM136" i="1"/>
  <c r="CO136" i="1" s="1"/>
  <c r="AI155" i="1"/>
  <c r="AY66" i="1"/>
  <c r="AJ152" i="1"/>
  <c r="BP89" i="1"/>
  <c r="CR89" i="1" s="1"/>
  <c r="AL120" i="1"/>
  <c r="AM99" i="1"/>
  <c r="BQ94" i="1"/>
  <c r="CS94" i="1" s="1"/>
  <c r="AK134" i="1"/>
  <c r="BQ92" i="1"/>
  <c r="CS92" i="1" s="1"/>
  <c r="BR81" i="1"/>
  <c r="CT81" i="1" s="1"/>
  <c r="BR89" i="1"/>
  <c r="CT89" i="1" s="1"/>
  <c r="CT86" i="1"/>
  <c r="AL121" i="1"/>
  <c r="BM133" i="1"/>
  <c r="CO133" i="1" s="1"/>
  <c r="BY67" i="1"/>
  <c r="DA67" i="1" s="1"/>
  <c r="AQ78" i="1"/>
  <c r="AQ72" i="1"/>
  <c r="BQ99" i="1"/>
  <c r="CS99" i="1" s="1"/>
  <c r="AI149" i="1"/>
  <c r="AO82" i="1"/>
  <c r="AQ73" i="1"/>
  <c r="DR128" i="1"/>
  <c r="BQ96" i="1"/>
  <c r="CS96" i="1" s="1"/>
  <c r="AQ69" i="1"/>
  <c r="AJ146" i="1"/>
  <c r="AJ153" i="1"/>
  <c r="BM134" i="1"/>
  <c r="CO134" i="1" s="1"/>
  <c r="AO92" i="1"/>
  <c r="AP81" i="1"/>
  <c r="AP89" i="1"/>
  <c r="AX66" i="1"/>
  <c r="BR67" i="1"/>
  <c r="CT67" i="1" s="1"/>
  <c r="AK130" i="1"/>
  <c r="AH157" i="1"/>
  <c r="BU67" i="1"/>
  <c r="CW67" i="1" s="1"/>
  <c r="G174" i="1"/>
  <c r="DN174" i="1" s="1"/>
  <c r="AM113" i="1"/>
  <c r="BQ82" i="1"/>
  <c r="CS82" i="1" s="1"/>
  <c r="AP87" i="1"/>
  <c r="BS73" i="1"/>
  <c r="CU73" i="1" s="1"/>
  <c r="AO96" i="1"/>
  <c r="BS69" i="1"/>
  <c r="CU69" i="1" s="1"/>
  <c r="BL146" i="1"/>
  <c r="CN146" i="1" s="1"/>
  <c r="BR70" i="1"/>
  <c r="CT70" i="1" s="1"/>
  <c r="F183" i="1"/>
  <c r="DM183" i="1" s="1"/>
  <c r="BO108" i="1"/>
  <c r="CQ108" i="1" s="1"/>
  <c r="DM184" i="1"/>
  <c r="G185" i="1"/>
  <c r="DN185" i="1" s="1"/>
  <c r="AG184" i="1"/>
  <c r="G178" i="1"/>
  <c r="DN178" i="1" s="1"/>
  <c r="DM177" i="1"/>
  <c r="AG177" i="1"/>
  <c r="G179" i="1"/>
  <c r="AH179" i="1" s="1"/>
  <c r="DM178" i="1"/>
  <c r="AG178" i="1"/>
  <c r="G186" i="1"/>
  <c r="DN186" i="1" s="1"/>
  <c r="DM185" i="1"/>
  <c r="AG185" i="1"/>
  <c r="BR73" i="1"/>
  <c r="CT73" i="1" s="1"/>
  <c r="BW67" i="1"/>
  <c r="BK154" i="1"/>
  <c r="J150" i="1"/>
  <c r="DQ150" i="1" s="1"/>
  <c r="CM152" i="1"/>
  <c r="CP117" i="1"/>
  <c r="CP105" i="1"/>
  <c r="AL116" i="1"/>
  <c r="K122" i="1"/>
  <c r="BN122" i="1" s="1"/>
  <c r="CP122" i="1" s="1"/>
  <c r="BM141" i="1"/>
  <c r="O92" i="1"/>
  <c r="DV92" i="1" s="1"/>
  <c r="N105" i="1"/>
  <c r="DU105" i="1" s="1"/>
  <c r="K130" i="1"/>
  <c r="DR130" i="1" s="1"/>
  <c r="BK156" i="1"/>
  <c r="BO100" i="1"/>
  <c r="CT77" i="1"/>
  <c r="Q78" i="1"/>
  <c r="DX78" i="1" s="1"/>
  <c r="J51" i="7"/>
  <c r="AD158" i="4" s="1"/>
  <c r="AE158" i="4" s="1"/>
  <c r="AC158" i="4"/>
  <c r="N109" i="1"/>
  <c r="DU109" i="1" s="1"/>
  <c r="G177" i="1"/>
  <c r="DN177" i="1" s="1"/>
  <c r="DM176" i="1"/>
  <c r="AG176" i="1"/>
  <c r="L124" i="1"/>
  <c r="BO124" i="1" s="1"/>
  <c r="CN122" i="1"/>
  <c r="BK160" i="1"/>
  <c r="BR74" i="1"/>
  <c r="AU430" i="1"/>
  <c r="AU438" i="1"/>
  <c r="K145" i="1"/>
  <c r="DR145" i="1" s="1"/>
  <c r="CV66" i="1"/>
  <c r="BR80" i="1"/>
  <c r="CT80" i="1" s="1"/>
  <c r="AU431" i="1"/>
  <c r="K133" i="1"/>
  <c r="DR133" i="1" s="1"/>
  <c r="P89" i="1"/>
  <c r="DW89" i="1" s="1"/>
  <c r="BT67" i="1"/>
  <c r="CV67" i="1" s="1"/>
  <c r="BN114" i="1"/>
  <c r="CP114" i="1" s="1"/>
  <c r="AZ66" i="1" a="1"/>
  <c r="AZ66" i="1" s="1"/>
  <c r="M110" i="1"/>
  <c r="DT110" i="1" s="1"/>
  <c r="J155" i="1"/>
  <c r="BM155" i="1" s="1"/>
  <c r="AK138" i="1"/>
  <c r="AL113" i="1"/>
  <c r="BP97" i="1"/>
  <c r="BO111" i="1"/>
  <c r="I166" i="1"/>
  <c r="DP166" i="1" s="1"/>
  <c r="P87" i="1"/>
  <c r="DW87" i="1" s="1"/>
  <c r="F187" i="1"/>
  <c r="CS72" i="1"/>
  <c r="BO116" i="1"/>
  <c r="BS67" i="1"/>
  <c r="AP84" i="1"/>
  <c r="CO119" i="1"/>
  <c r="M113" i="1"/>
  <c r="DT113" i="1" s="1"/>
  <c r="M119" i="1"/>
  <c r="DT119" i="1" s="1"/>
  <c r="J152" i="1"/>
  <c r="BM152" i="1" s="1"/>
  <c r="AH170" i="1"/>
  <c r="AH173" i="1"/>
  <c r="I156" i="1"/>
  <c r="AJ156" i="1" s="1"/>
  <c r="I144" i="1"/>
  <c r="DP144" i="1" s="1"/>
  <c r="BL149" i="1"/>
  <c r="CU66" i="1"/>
  <c r="CM150" i="1"/>
  <c r="CS79" i="1"/>
  <c r="H164" i="1"/>
  <c r="DO164" i="1" s="1"/>
  <c r="C201" i="1"/>
  <c r="C202" i="1"/>
  <c r="C206" i="1"/>
  <c r="C210" i="1"/>
  <c r="C203" i="1"/>
  <c r="C207" i="1"/>
  <c r="C211" i="1"/>
  <c r="Q33" i="1"/>
  <c r="C209" i="1"/>
  <c r="C204" i="1"/>
  <c r="C212" i="1"/>
  <c r="C208" i="1"/>
  <c r="C205" i="1"/>
  <c r="CQ105" i="1"/>
  <c r="CY66" i="1"/>
  <c r="L121" i="1"/>
  <c r="AM121" i="1" s="1"/>
  <c r="H177" i="1"/>
  <c r="BK177" i="1" s="1"/>
  <c r="AK121" i="1"/>
  <c r="N103" i="1"/>
  <c r="DU103" i="1" s="1"/>
  <c r="DQ141" i="1"/>
  <c r="BQ91" i="1"/>
  <c r="AN104" i="1"/>
  <c r="BM129" i="1"/>
  <c r="M100" i="1"/>
  <c r="DT100" i="1" s="1"/>
  <c r="AQ77" i="1"/>
  <c r="G52" i="7"/>
  <c r="AN108" i="1"/>
  <c r="AA318" i="1"/>
  <c r="BA65" i="1" a="1"/>
  <c r="BA65" i="1" s="1"/>
  <c r="AB318" i="1" s="1"/>
  <c r="Z159" i="4" s="1"/>
  <c r="BN123" i="1"/>
  <c r="CS69" i="1"/>
  <c r="L128" i="1"/>
  <c r="DS128" i="1" s="1"/>
  <c r="F179" i="1"/>
  <c r="F181" i="1"/>
  <c r="P68" i="1"/>
  <c r="DW68" i="1" s="1"/>
  <c r="W67" i="1"/>
  <c r="L122" i="1"/>
  <c r="DS122" i="1" s="1"/>
  <c r="AK144" i="1"/>
  <c r="K131" i="1"/>
  <c r="BN131" i="1" s="1"/>
  <c r="S68" i="1"/>
  <c r="DZ68" i="1" s="1"/>
  <c r="X67" i="1"/>
  <c r="Y67" i="1" a="1"/>
  <c r="Y67" i="1" s="1"/>
  <c r="Z67" i="1" a="1"/>
  <c r="Z67" i="1" s="1"/>
  <c r="AK132" i="1"/>
  <c r="BR88" i="1"/>
  <c r="CT88" i="1" s="1"/>
  <c r="Q79" i="1"/>
  <c r="DX79" i="1" s="1"/>
  <c r="K124" i="1"/>
  <c r="DR124" i="1" s="1"/>
  <c r="N100" i="1"/>
  <c r="DU100" i="1" s="1"/>
  <c r="F180" i="1"/>
  <c r="Q73" i="1"/>
  <c r="AR73" i="1" s="1"/>
  <c r="M114" i="1"/>
  <c r="DT114" i="1" s="1"/>
  <c r="AM109" i="1"/>
  <c r="AJ154" i="1"/>
  <c r="O79" i="1"/>
  <c r="DV79" i="1" s="1"/>
  <c r="L133" i="1"/>
  <c r="DS133" i="1" s="1"/>
  <c r="G169" i="1"/>
  <c r="DN169" i="1" s="1"/>
  <c r="DM168" i="1"/>
  <c r="AG168" i="1"/>
  <c r="I150" i="1"/>
  <c r="AJ150" i="1" s="1"/>
  <c r="P88" i="1"/>
  <c r="AQ88" i="1" s="1"/>
  <c r="J148" i="1"/>
  <c r="AK148" i="1" s="1"/>
  <c r="DS111" i="1"/>
  <c r="AI165" i="1"/>
  <c r="AP86" i="1"/>
  <c r="DA66" i="1"/>
  <c r="CB66" i="1" a="1"/>
  <c r="CB66" i="1" s="1"/>
  <c r="AM112" i="1"/>
  <c r="J147" i="1"/>
  <c r="BM147" i="1" s="1"/>
  <c r="AM118" i="1"/>
  <c r="BL151" i="1"/>
  <c r="P71" i="1"/>
  <c r="AQ71" i="1" s="1"/>
  <c r="AH172" i="1"/>
  <c r="H167" i="1"/>
  <c r="AI167" i="1" s="1"/>
  <c r="H168" i="1"/>
  <c r="CD66" i="1" a="1"/>
  <c r="CD66" i="1" s="1"/>
  <c r="E319" i="1" s="1"/>
  <c r="P74" i="1"/>
  <c r="DW74" i="1" s="1"/>
  <c r="U68" i="1"/>
  <c r="EB68" i="1" s="1"/>
  <c r="I155" i="1"/>
  <c r="DP155" i="1" s="1"/>
  <c r="L117" i="1"/>
  <c r="DS117" i="1" s="1"/>
  <c r="H166" i="1"/>
  <c r="DO166" i="1" s="1"/>
  <c r="DN165" i="1"/>
  <c r="AH165" i="1"/>
  <c r="K142" i="1"/>
  <c r="DR142" i="1" s="1"/>
  <c r="I157" i="1"/>
  <c r="DP157" i="1" s="1"/>
  <c r="M101" i="1"/>
  <c r="DT101" i="1" s="1"/>
  <c r="AA159" i="4"/>
  <c r="AD318" i="1"/>
  <c r="AB159" i="4" s="1"/>
  <c r="I161" i="1"/>
  <c r="DP161" i="1" s="1"/>
  <c r="P75" i="1"/>
  <c r="DW75" i="1" s="1"/>
  <c r="P81" i="1"/>
  <c r="AQ81" i="1" s="1"/>
  <c r="CS87" i="1"/>
  <c r="R68" i="1"/>
  <c r="DY68" i="1" s="1"/>
  <c r="L115" i="1"/>
  <c r="DS115" i="1" s="1"/>
  <c r="AW429" i="1"/>
  <c r="AZ319" i="1" s="1"/>
  <c r="AY149" i="4" s="1"/>
  <c r="AV429" i="1"/>
  <c r="AY319" i="1" s="1"/>
  <c r="AX149" i="4" s="1"/>
  <c r="K139" i="1"/>
  <c r="AL139" i="1" s="1"/>
  <c r="O100" i="1"/>
  <c r="DV100" i="1" s="1"/>
  <c r="M109" i="1"/>
  <c r="AN109" i="1" s="1"/>
  <c r="L114" i="1"/>
  <c r="DS114" i="1" s="1"/>
  <c r="N98" i="1"/>
  <c r="DU98" i="1" s="1"/>
  <c r="M112" i="1"/>
  <c r="AN112" i="1" s="1"/>
  <c r="CT69" i="1"/>
  <c r="CM165" i="1"/>
  <c r="F182" i="1"/>
  <c r="F188" i="1"/>
  <c r="M117" i="1"/>
  <c r="DT117" i="1" s="1"/>
  <c r="Q68" i="1"/>
  <c r="DX68" i="1" s="1"/>
  <c r="P85" i="1"/>
  <c r="DW85" i="1" s="1"/>
  <c r="N93" i="1"/>
  <c r="DU93" i="1" s="1"/>
  <c r="T68" i="1"/>
  <c r="BW68" i="1" s="1"/>
  <c r="P83" i="1"/>
  <c r="BS83" i="1" s="1"/>
  <c r="J154" i="1"/>
  <c r="BO118" i="1"/>
  <c r="DN172" i="1"/>
  <c r="CR104" i="1"/>
  <c r="CA66" i="1"/>
  <c r="CU77" i="1"/>
  <c r="H171" i="1"/>
  <c r="H174" i="1"/>
  <c r="DO174" i="1" s="1"/>
  <c r="K137" i="1"/>
  <c r="BK155" i="1"/>
  <c r="BK143" i="1"/>
  <c r="AP73" i="1"/>
  <c r="AU67" i="1"/>
  <c r="AI154" i="1"/>
  <c r="DP149" i="1"/>
  <c r="J153" i="1"/>
  <c r="DQ153" i="1" s="1"/>
  <c r="CQ98" i="1"/>
  <c r="N90" i="1"/>
  <c r="DU90" i="1" s="1"/>
  <c r="CZ66" i="1"/>
  <c r="Q71" i="1"/>
  <c r="DX71" i="1" s="1"/>
  <c r="AH163" i="1"/>
  <c r="BN120" i="1"/>
  <c r="CP120" i="1" s="1"/>
  <c r="BN116" i="1"/>
  <c r="AH176" i="1"/>
  <c r="D191" i="1"/>
  <c r="AU444" i="1" s="1"/>
  <c r="D195" i="1"/>
  <c r="AU448" i="1" s="1"/>
  <c r="D199" i="1"/>
  <c r="AU452" i="1" s="1"/>
  <c r="D192" i="1"/>
  <c r="AU445" i="1" s="1"/>
  <c r="D196" i="1"/>
  <c r="F196" i="1" s="1"/>
  <c r="D200" i="1"/>
  <c r="AU453" i="1" s="1"/>
  <c r="D190" i="1"/>
  <c r="F190" i="1" s="1"/>
  <c r="D198" i="1"/>
  <c r="AU451" i="1" s="1"/>
  <c r="R32" i="1"/>
  <c r="D193" i="1"/>
  <c r="AU446" i="1" s="1"/>
  <c r="D189" i="1"/>
  <c r="AU442" i="1" s="1"/>
  <c r="D197" i="1"/>
  <c r="AU450" i="1" s="1"/>
  <c r="D194" i="1"/>
  <c r="AU447" i="1" s="1"/>
  <c r="DQ121" i="1"/>
  <c r="BP102" i="1"/>
  <c r="CR102" i="1" s="1"/>
  <c r="AK141" i="1"/>
  <c r="CO132" i="1"/>
  <c r="CC65" i="1" a="1"/>
  <c r="CC65" i="1" s="1"/>
  <c r="D318" i="1" s="1"/>
  <c r="E159" i="4" s="1"/>
  <c r="C318" i="1"/>
  <c r="D159" i="4" s="1"/>
  <c r="DU91" i="1"/>
  <c r="DT104" i="1"/>
  <c r="DQ129" i="1"/>
  <c r="BO99" i="1"/>
  <c r="O95" i="1"/>
  <c r="DV95" i="1" s="1"/>
  <c r="AI156" i="1"/>
  <c r="AM100" i="1"/>
  <c r="K135" i="1"/>
  <c r="DR135" i="1" s="1"/>
  <c r="O93" i="1"/>
  <c r="DV93" i="1" s="1"/>
  <c r="P82" i="1"/>
  <c r="DW82" i="1" s="1"/>
  <c r="P90" i="1"/>
  <c r="DW90" i="1" s="1"/>
  <c r="CO113" i="1"/>
  <c r="DW77" i="1"/>
  <c r="L51" i="7"/>
  <c r="DT108" i="1"/>
  <c r="CR83" i="1"/>
  <c r="DR123" i="1"/>
  <c r="AI160" i="1"/>
  <c r="BN127" i="1"/>
  <c r="AP74" i="1"/>
  <c r="G175" i="1"/>
  <c r="DN175" i="1" s="1"/>
  <c r="AG174" i="1"/>
  <c r="DM174" i="1"/>
  <c r="AP67" i="1"/>
  <c r="BN121" i="1"/>
  <c r="K134" i="1"/>
  <c r="DR134" i="1" s="1"/>
  <c r="DQ144" i="1"/>
  <c r="BM130" i="1"/>
  <c r="V68" i="1"/>
  <c r="EC68" i="1" s="1"/>
  <c r="H158" i="1"/>
  <c r="DO158" i="1" s="1"/>
  <c r="AP80" i="1"/>
  <c r="O85" i="1"/>
  <c r="DV85" i="1" s="1"/>
  <c r="AS67" i="1"/>
  <c r="AW67" i="1"/>
  <c r="DQ132" i="1"/>
  <c r="N107" i="1"/>
  <c r="DU107" i="1" s="1"/>
  <c r="DV88" i="1"/>
  <c r="BS78" i="1"/>
  <c r="AR67" i="1"/>
  <c r="AL114" i="1"/>
  <c r="BM123" i="1"/>
  <c r="BP99" i="1"/>
  <c r="M107" i="1"/>
  <c r="DT107" i="1" s="1"/>
  <c r="BS72" i="1"/>
  <c r="BO113" i="1"/>
  <c r="DS109" i="1"/>
  <c r="DP154" i="1"/>
  <c r="BQ78" i="1"/>
  <c r="BM138" i="1"/>
  <c r="AL132" i="1"/>
  <c r="AO99" i="1"/>
  <c r="AM108" i="1"/>
  <c r="BK149" i="1"/>
  <c r="O83" i="1"/>
  <c r="DV83" i="1" s="1"/>
  <c r="H161" i="1"/>
  <c r="DO161" i="1" s="1"/>
  <c r="BR87" i="1"/>
  <c r="BN113" i="1"/>
  <c r="AN97" i="1"/>
  <c r="Q74" i="1"/>
  <c r="DX74" i="1" s="1"/>
  <c r="AM111" i="1"/>
  <c r="DO165" i="1"/>
  <c r="M105" i="1"/>
  <c r="DT105" i="1" s="1"/>
  <c r="DV86" i="1"/>
  <c r="AM116" i="1"/>
  <c r="AQ67" i="1"/>
  <c r="BR84" i="1"/>
  <c r="L129" i="1"/>
  <c r="DS129" i="1" s="1"/>
  <c r="DS112" i="1"/>
  <c r="AN92" i="1"/>
  <c r="AT67" i="1"/>
  <c r="AP82" i="1"/>
  <c r="O97" i="1"/>
  <c r="BR97" i="1" s="1"/>
  <c r="Q70" i="1"/>
  <c r="BT70" i="1" s="1"/>
  <c r="BL153" i="1"/>
  <c r="CN153" i="1" s="1"/>
  <c r="DS118" i="1"/>
  <c r="DP151" i="1"/>
  <c r="AP70" i="1"/>
  <c r="CR108" i="1"/>
  <c r="H173" i="1"/>
  <c r="DO173" i="1" s="1"/>
  <c r="AH166" i="1"/>
  <c r="AH167" i="1"/>
  <c r="BZ66" i="1"/>
  <c r="AK139" i="1" l="1"/>
  <c r="K140" i="1"/>
  <c r="DR140" i="1" s="1"/>
  <c r="DQ139" i="1"/>
  <c r="BR78" i="1"/>
  <c r="P79" i="1"/>
  <c r="BS79" i="1" s="1"/>
  <c r="AP78" i="1"/>
  <c r="L130" i="1"/>
  <c r="DS130" i="1" s="1"/>
  <c r="AL129" i="1"/>
  <c r="BM137" i="1"/>
  <c r="CO137" i="1" s="1"/>
  <c r="K138" i="1"/>
  <c r="DR138" i="1" s="1"/>
  <c r="DQ137" i="1"/>
  <c r="BN129" i="1"/>
  <c r="CP129" i="1" s="1"/>
  <c r="AM120" i="1"/>
  <c r="AQ76" i="1"/>
  <c r="BO120" i="1"/>
  <c r="CQ120" i="1" s="1"/>
  <c r="Q77" i="1"/>
  <c r="DX77" i="1" s="1"/>
  <c r="M121" i="1"/>
  <c r="DT121" i="1" s="1"/>
  <c r="BS76" i="1"/>
  <c r="CU76" i="1" s="1"/>
  <c r="BN125" i="1"/>
  <c r="CP125" i="1" s="1"/>
  <c r="CT78" i="1"/>
  <c r="L126" i="1"/>
  <c r="BO126" i="1" s="1"/>
  <c r="AL125" i="1"/>
  <c r="AK140" i="1"/>
  <c r="K141" i="1"/>
  <c r="AL141" i="1" s="1"/>
  <c r="BM140" i="1"/>
  <c r="CO140" i="1" s="1"/>
  <c r="BQ95" i="1"/>
  <c r="CS95" i="1" s="1"/>
  <c r="AO95" i="1"/>
  <c r="O96" i="1"/>
  <c r="AP96" i="1" s="1"/>
  <c r="AK135" i="1"/>
  <c r="DQ143" i="1"/>
  <c r="BM143" i="1"/>
  <c r="CO143" i="1" s="1"/>
  <c r="AO89" i="1"/>
  <c r="AK142" i="1"/>
  <c r="K143" i="1"/>
  <c r="DR143" i="1" s="1"/>
  <c r="DQ142" i="1"/>
  <c r="BM135" i="1"/>
  <c r="CO135" i="1" s="1"/>
  <c r="J149" i="1"/>
  <c r="BM149" i="1" s="1"/>
  <c r="K136" i="1"/>
  <c r="DR136" i="1" s="1"/>
  <c r="AJ148" i="1"/>
  <c r="O90" i="1"/>
  <c r="DV90" i="1" s="1"/>
  <c r="DU89" i="1"/>
  <c r="N104" i="1"/>
  <c r="AO104" i="1" s="1"/>
  <c r="AO97" i="1"/>
  <c r="BK159" i="1"/>
  <c r="CM159" i="1" s="1"/>
  <c r="O98" i="1"/>
  <c r="DV98" i="1" s="1"/>
  <c r="BP111" i="1"/>
  <c r="CR111" i="1" s="1"/>
  <c r="N112" i="1"/>
  <c r="DU112" i="1" s="1"/>
  <c r="DT111" i="1"/>
  <c r="AN111" i="1"/>
  <c r="DU97" i="1"/>
  <c r="K144" i="1"/>
  <c r="DR144" i="1" s="1"/>
  <c r="BP103" i="1"/>
  <c r="CR103" i="1" s="1"/>
  <c r="AN103" i="1"/>
  <c r="CO142" i="1"/>
  <c r="G187" i="1"/>
  <c r="AH187" i="1" s="1"/>
  <c r="CS97" i="1"/>
  <c r="BL145" i="1"/>
  <c r="CN145" i="1" s="1"/>
  <c r="J146" i="1"/>
  <c r="DQ146" i="1" s="1"/>
  <c r="BO119" i="1"/>
  <c r="CQ119" i="1" s="1"/>
  <c r="M120" i="1"/>
  <c r="DT120" i="1" s="1"/>
  <c r="AM119" i="1"/>
  <c r="AL126" i="1"/>
  <c r="L127" i="1"/>
  <c r="BO127" i="1" s="1"/>
  <c r="BN126" i="1"/>
  <c r="CP126" i="1" s="1"/>
  <c r="BL148" i="1"/>
  <c r="CN148" i="1" s="1"/>
  <c r="I160" i="1"/>
  <c r="AJ160" i="1" s="1"/>
  <c r="DO159" i="1"/>
  <c r="AG183" i="1"/>
  <c r="H172" i="1"/>
  <c r="AI172" i="1" s="1"/>
  <c r="AH171" i="1"/>
  <c r="AI157" i="1"/>
  <c r="I158" i="1"/>
  <c r="AJ158" i="1" s="1"/>
  <c r="G184" i="1"/>
  <c r="DN184" i="1" s="1"/>
  <c r="AH174" i="1"/>
  <c r="AJ145" i="1"/>
  <c r="DR131" i="1"/>
  <c r="DO177" i="1"/>
  <c r="DO162" i="1"/>
  <c r="BK157" i="1"/>
  <c r="CM157" i="1" s="1"/>
  <c r="AI162" i="1"/>
  <c r="I163" i="1"/>
  <c r="BL163" i="1" s="1"/>
  <c r="CN163" i="1" s="1"/>
  <c r="AG186" i="1"/>
  <c r="H175" i="1"/>
  <c r="DO175" i="1" s="1"/>
  <c r="DT109" i="1"/>
  <c r="DW71" i="1"/>
  <c r="AK147" i="1"/>
  <c r="CD67" i="1" a="1"/>
  <c r="CD67" i="1" s="1"/>
  <c r="E320" i="1" s="1"/>
  <c r="F161" i="4" s="1"/>
  <c r="BK161" i="1"/>
  <c r="CM161" i="1" s="1"/>
  <c r="BM148" i="1"/>
  <c r="CO148" i="1" s="1"/>
  <c r="EA68" i="1"/>
  <c r="EF68" i="1" s="1"/>
  <c r="BN139" i="1"/>
  <c r="CP139" i="1" s="1"/>
  <c r="AJ157" i="1"/>
  <c r="AK155" i="1"/>
  <c r="AK152" i="1"/>
  <c r="BM150" i="1"/>
  <c r="CO150" i="1" s="1"/>
  <c r="AU443" i="1"/>
  <c r="DP150" i="1"/>
  <c r="AH169" i="1"/>
  <c r="BT73" i="1"/>
  <c r="CV73" i="1" s="1"/>
  <c r="DQ152" i="1"/>
  <c r="AK150" i="1"/>
  <c r="AA160" i="4"/>
  <c r="AP97" i="1"/>
  <c r="DN168" i="1"/>
  <c r="BY68" i="1"/>
  <c r="DA68" i="1" s="1"/>
  <c r="AI163" i="1"/>
  <c r="DW81" i="1"/>
  <c r="I164" i="1"/>
  <c r="DP164" i="1" s="1"/>
  <c r="DQ147" i="1"/>
  <c r="AO100" i="1"/>
  <c r="H169" i="1"/>
  <c r="DO169" i="1" s="1"/>
  <c r="BK163" i="1"/>
  <c r="CM163" i="1" s="1"/>
  <c r="DX70" i="1"/>
  <c r="DV97" i="1"/>
  <c r="BO129" i="1"/>
  <c r="CQ129" i="1" s="1"/>
  <c r="AL134" i="1"/>
  <c r="AU68" i="1"/>
  <c r="BR100" i="1"/>
  <c r="CT100" i="1" s="1"/>
  <c r="BS88" i="1"/>
  <c r="CU88" i="1" s="1"/>
  <c r="BR96" i="1"/>
  <c r="AH178" i="1"/>
  <c r="BQ98" i="1"/>
  <c r="CS98" i="1" s="1"/>
  <c r="AH186" i="1"/>
  <c r="CA67" i="1"/>
  <c r="AQ79" i="1"/>
  <c r="AQ83" i="1"/>
  <c r="BO121" i="1"/>
  <c r="CQ121" i="1" s="1"/>
  <c r="AM124" i="1"/>
  <c r="AR70" i="1"/>
  <c r="BM153" i="1"/>
  <c r="CO153" i="1" s="1"/>
  <c r="DW83" i="1"/>
  <c r="DT112" i="1"/>
  <c r="BN142" i="1"/>
  <c r="CP142" i="1" s="1"/>
  <c r="BL155" i="1"/>
  <c r="CN155" i="1" s="1"/>
  <c r="DO167" i="1"/>
  <c r="DS121" i="1"/>
  <c r="BL156" i="1"/>
  <c r="CN156" i="1" s="1"/>
  <c r="DS124" i="1"/>
  <c r="DR122" i="1"/>
  <c r="BK173" i="1"/>
  <c r="CM173" i="1" s="1"/>
  <c r="BS90" i="1"/>
  <c r="CU90" i="1" s="1"/>
  <c r="BR93" i="1"/>
  <c r="CT93" i="1" s="1"/>
  <c r="CO147" i="1"/>
  <c r="AM114" i="1"/>
  <c r="DR139" i="1"/>
  <c r="BZ67" i="1"/>
  <c r="AI166" i="1"/>
  <c r="BO117" i="1"/>
  <c r="CQ117" i="1" s="1"/>
  <c r="DQ148" i="1"/>
  <c r="DW88" i="1"/>
  <c r="DX73" i="1"/>
  <c r="AR79" i="1"/>
  <c r="AM128" i="1"/>
  <c r="BL144" i="1"/>
  <c r="CN144" i="1" s="1"/>
  <c r="DP156" i="1"/>
  <c r="AJ166" i="1"/>
  <c r="DQ155" i="1"/>
  <c r="AO109" i="1"/>
  <c r="BT78" i="1"/>
  <c r="CV78" i="1" s="1"/>
  <c r="DN179" i="1"/>
  <c r="AN105" i="1"/>
  <c r="BR83" i="1"/>
  <c r="CT83" i="1" s="1"/>
  <c r="AI158" i="1"/>
  <c r="AU449" i="1"/>
  <c r="BO114" i="1"/>
  <c r="CQ114" i="1" s="1"/>
  <c r="CB67" i="1" a="1"/>
  <c r="CB67" i="1" s="1"/>
  <c r="C320" i="1" s="1"/>
  <c r="D161" i="4" s="1"/>
  <c r="BK166" i="1"/>
  <c r="CM166" i="1" s="1"/>
  <c r="BN124" i="1"/>
  <c r="CP124" i="1" s="1"/>
  <c r="BT79" i="1"/>
  <c r="CV79" i="1" s="1"/>
  <c r="AL131" i="1"/>
  <c r="BO128" i="1"/>
  <c r="CQ128" i="1" s="1"/>
  <c r="AN119" i="1"/>
  <c r="AH177" i="1"/>
  <c r="BQ109" i="1"/>
  <c r="CS109" i="1" s="1"/>
  <c r="BS82" i="1"/>
  <c r="CU82" i="1" s="1"/>
  <c r="BQ90" i="1"/>
  <c r="CS90" i="1" s="1"/>
  <c r="AJ161" i="1"/>
  <c r="BS87" i="1"/>
  <c r="CU87" i="1" s="1"/>
  <c r="BP110" i="1"/>
  <c r="CR110" i="1" s="1"/>
  <c r="G197" i="1"/>
  <c r="DN197" i="1" s="1"/>
  <c r="DM196" i="1"/>
  <c r="AG196" i="1"/>
  <c r="G191" i="1"/>
  <c r="AH191" i="1" s="1"/>
  <c r="DM190" i="1"/>
  <c r="AG190" i="1"/>
  <c r="N106" i="1"/>
  <c r="DU106" i="1" s="1"/>
  <c r="AR74" i="1"/>
  <c r="P84" i="1"/>
  <c r="DW84" i="1" s="1"/>
  <c r="CU72" i="1"/>
  <c r="AN107" i="1"/>
  <c r="AO107" i="1"/>
  <c r="AY67" i="1"/>
  <c r="AZ67" i="1" a="1"/>
  <c r="AZ67" i="1" s="1"/>
  <c r="BB67" i="1" a="1"/>
  <c r="BB67" i="1" s="1"/>
  <c r="AC320" i="1" s="1"/>
  <c r="AX67" i="1"/>
  <c r="AP85" i="1"/>
  <c r="I159" i="1"/>
  <c r="AJ159" i="1" s="1"/>
  <c r="Z68" i="1" a="1"/>
  <c r="Z68" i="1" s="1"/>
  <c r="Y68" i="1" a="1"/>
  <c r="Y68" i="1" s="1"/>
  <c r="X68" i="1"/>
  <c r="AL135" i="1"/>
  <c r="AP95" i="1"/>
  <c r="CP116" i="1"/>
  <c r="F195" i="1"/>
  <c r="AR71" i="1"/>
  <c r="BN137" i="1"/>
  <c r="AI174" i="1"/>
  <c r="AI171" i="1"/>
  <c r="AK154" i="1"/>
  <c r="AO93" i="1"/>
  <c r="AQ85" i="1"/>
  <c r="AR68" i="1"/>
  <c r="AN117" i="1"/>
  <c r="DM188" i="1"/>
  <c r="G189" i="1"/>
  <c r="AH189" i="1" s="1"/>
  <c r="AG188" i="1"/>
  <c r="N113" i="1"/>
  <c r="DU113" i="1" s="1"/>
  <c r="N110" i="1"/>
  <c r="DU110" i="1" s="1"/>
  <c r="P101" i="1"/>
  <c r="DW101" i="1" s="1"/>
  <c r="AM115" i="1"/>
  <c r="AS68" i="1"/>
  <c r="Q82" i="1"/>
  <c r="DX82" i="1" s="1"/>
  <c r="AQ75" i="1"/>
  <c r="AN101" i="1"/>
  <c r="L143" i="1"/>
  <c r="DS143" i="1" s="1"/>
  <c r="F194" i="1"/>
  <c r="F192" i="1"/>
  <c r="AJ155" i="1"/>
  <c r="BX68" i="1"/>
  <c r="CZ68" i="1" s="1"/>
  <c r="AQ74" i="1"/>
  <c r="BN140" i="1"/>
  <c r="CP140" i="1" s="1"/>
  <c r="AI168" i="1"/>
  <c r="I168" i="1"/>
  <c r="AJ168" i="1" s="1"/>
  <c r="Q72" i="1"/>
  <c r="DX72" i="1" s="1"/>
  <c r="C319" i="1"/>
  <c r="D160" i="4" s="1"/>
  <c r="CC66" i="1" a="1"/>
  <c r="CC66" i="1" s="1"/>
  <c r="D319" i="1" s="1"/>
  <c r="E160" i="4" s="1"/>
  <c r="J151" i="1"/>
  <c r="DQ151" i="1" s="1"/>
  <c r="AM133" i="1"/>
  <c r="P80" i="1"/>
  <c r="DW80" i="1" s="1"/>
  <c r="N115" i="1"/>
  <c r="DU115" i="1" s="1"/>
  <c r="AT68" i="1"/>
  <c r="AM122" i="1"/>
  <c r="Q69" i="1"/>
  <c r="AR69" i="1" s="1"/>
  <c r="W68" i="1"/>
  <c r="H52" i="7"/>
  <c r="G53" i="7" s="1"/>
  <c r="I52" i="7"/>
  <c r="N101" i="1"/>
  <c r="DU101" i="1" s="1"/>
  <c r="CS91" i="1"/>
  <c r="AO103" i="1"/>
  <c r="C213" i="1"/>
  <c r="C214" i="1"/>
  <c r="C218" i="1"/>
  <c r="C222" i="1"/>
  <c r="C215" i="1"/>
  <c r="C219" i="1"/>
  <c r="C223" i="1"/>
  <c r="Q34" i="1"/>
  <c r="C217" i="1"/>
  <c r="C220" i="1"/>
  <c r="C216" i="1"/>
  <c r="C224" i="1"/>
  <c r="C221" i="1"/>
  <c r="F200" i="1"/>
  <c r="I165" i="1"/>
  <c r="DP165" i="1" s="1"/>
  <c r="N120" i="1"/>
  <c r="DU120" i="1" s="1"/>
  <c r="CY68" i="1"/>
  <c r="AN113" i="1"/>
  <c r="BL166" i="1"/>
  <c r="AQ89" i="1"/>
  <c r="BN133" i="1"/>
  <c r="AL145" i="1"/>
  <c r="CM160" i="1"/>
  <c r="AL130" i="1"/>
  <c r="AO105" i="1"/>
  <c r="BR92" i="1"/>
  <c r="CT92" i="1" s="1"/>
  <c r="L123" i="1"/>
  <c r="DS123" i="1" s="1"/>
  <c r="F191" i="1"/>
  <c r="F197" i="1"/>
  <c r="CY67" i="1"/>
  <c r="H186" i="1"/>
  <c r="DO186" i="1" s="1"/>
  <c r="I174" i="1"/>
  <c r="DP174" i="1" s="1"/>
  <c r="M130" i="1"/>
  <c r="DT130" i="1" s="1"/>
  <c r="BT74" i="1"/>
  <c r="CP113" i="1"/>
  <c r="I162" i="1"/>
  <c r="DP162" i="1" s="1"/>
  <c r="CO138" i="1"/>
  <c r="BP107" i="1"/>
  <c r="BQ107" i="1"/>
  <c r="BR85" i="1"/>
  <c r="CP131" i="1"/>
  <c r="CO130" i="1"/>
  <c r="L135" i="1"/>
  <c r="DS135" i="1" s="1"/>
  <c r="AH175" i="1"/>
  <c r="Q91" i="1"/>
  <c r="DX91" i="1" s="1"/>
  <c r="Q83" i="1"/>
  <c r="DX83" i="1" s="1"/>
  <c r="P94" i="1"/>
  <c r="DW94" i="1" s="1"/>
  <c r="BN135" i="1"/>
  <c r="BR95" i="1"/>
  <c r="CQ99" i="1"/>
  <c r="BT71" i="1"/>
  <c r="O91" i="1"/>
  <c r="DV91" i="1" s="1"/>
  <c r="K154" i="1"/>
  <c r="DR154" i="1" s="1"/>
  <c r="CM143" i="1"/>
  <c r="AL137" i="1"/>
  <c r="BK174" i="1"/>
  <c r="BK171" i="1"/>
  <c r="BM154" i="1"/>
  <c r="CO154" i="1" s="1"/>
  <c r="BQ93" i="1"/>
  <c r="BS85" i="1"/>
  <c r="CU85" i="1" s="1"/>
  <c r="BT68" i="1"/>
  <c r="CV68" i="1" s="1"/>
  <c r="BP117" i="1"/>
  <c r="CR117" i="1" s="1"/>
  <c r="G183" i="1"/>
  <c r="AH183" i="1" s="1"/>
  <c r="DM182" i="1"/>
  <c r="AG182" i="1"/>
  <c r="O99" i="1"/>
  <c r="DV99" i="1" s="1"/>
  <c r="BO115" i="1"/>
  <c r="CQ115" i="1" s="1"/>
  <c r="BU68" i="1"/>
  <c r="CW68" i="1" s="1"/>
  <c r="BS75" i="1"/>
  <c r="CU75" i="1" s="1"/>
  <c r="J162" i="1"/>
  <c r="DQ162" i="1" s="1"/>
  <c r="BP101" i="1"/>
  <c r="CR101" i="1" s="1"/>
  <c r="J158" i="1"/>
  <c r="M118" i="1"/>
  <c r="BP118" i="1" s="1"/>
  <c r="AV68" i="1"/>
  <c r="BS74" i="1"/>
  <c r="CU74" i="1" s="1"/>
  <c r="AL140" i="1"/>
  <c r="BK168" i="1"/>
  <c r="CO152" i="1"/>
  <c r="BL150" i="1"/>
  <c r="CN150" i="1" s="1"/>
  <c r="H170" i="1"/>
  <c r="DO170" i="1" s="1"/>
  <c r="BO133" i="1"/>
  <c r="AP79" i="1"/>
  <c r="AN114" i="1"/>
  <c r="G181" i="1"/>
  <c r="DN181" i="1" s="1"/>
  <c r="DM180" i="1"/>
  <c r="AG180" i="1"/>
  <c r="O101" i="1"/>
  <c r="DV101" i="1" s="1"/>
  <c r="L125" i="1"/>
  <c r="DS125" i="1" s="1"/>
  <c r="BV68" i="1"/>
  <c r="BO122" i="1"/>
  <c r="CQ122" i="1" s="1"/>
  <c r="AQ68" i="1"/>
  <c r="G182" i="1"/>
  <c r="DN182" i="1" s="1"/>
  <c r="DM181" i="1"/>
  <c r="AG181" i="1"/>
  <c r="AN100" i="1"/>
  <c r="CO129" i="1"/>
  <c r="BQ103" i="1"/>
  <c r="CS103" i="1" s="1"/>
  <c r="I178" i="1"/>
  <c r="AJ178" i="1" s="1"/>
  <c r="F198" i="1"/>
  <c r="AI164" i="1"/>
  <c r="J145" i="1"/>
  <c r="AK145" i="1" s="1"/>
  <c r="BP113" i="1"/>
  <c r="G188" i="1"/>
  <c r="DN188" i="1" s="1"/>
  <c r="DM187" i="1"/>
  <c r="AG187" i="1"/>
  <c r="Q88" i="1"/>
  <c r="DX88" i="1" s="1"/>
  <c r="CQ111" i="1"/>
  <c r="N111" i="1"/>
  <c r="DU111" i="1" s="1"/>
  <c r="BS89" i="1"/>
  <c r="CU89" i="1" s="1"/>
  <c r="AL133" i="1"/>
  <c r="BN145" i="1"/>
  <c r="AW441" i="1"/>
  <c r="AZ320" i="1" s="1"/>
  <c r="AY150" i="4" s="1"/>
  <c r="AV441" i="1"/>
  <c r="AY320" i="1" s="1"/>
  <c r="AX150" i="4" s="1"/>
  <c r="R79" i="1"/>
  <c r="BU79" i="1" s="1"/>
  <c r="CM156" i="1"/>
  <c r="BN130" i="1"/>
  <c r="BQ105" i="1"/>
  <c r="AP92" i="1"/>
  <c r="CO141" i="1"/>
  <c r="H187" i="1"/>
  <c r="BK187" i="1" s="1"/>
  <c r="H180" i="1"/>
  <c r="DO180" i="1" s="1"/>
  <c r="AI173" i="1"/>
  <c r="R71" i="1"/>
  <c r="DY71" i="1" s="1"/>
  <c r="P98" i="1"/>
  <c r="DW98" i="1" s="1"/>
  <c r="AM129" i="1"/>
  <c r="CT84" i="1"/>
  <c r="BP105" i="1"/>
  <c r="CT87" i="1"/>
  <c r="AI161" i="1"/>
  <c r="AP83" i="1"/>
  <c r="CS78" i="1"/>
  <c r="BK158" i="1"/>
  <c r="AW68" i="1"/>
  <c r="BN134" i="1"/>
  <c r="CP121" i="1"/>
  <c r="AQ90" i="1"/>
  <c r="AQ82" i="1"/>
  <c r="AP93" i="1"/>
  <c r="D203" i="1"/>
  <c r="AU456" i="1" s="1"/>
  <c r="D207" i="1"/>
  <c r="AU460" i="1" s="1"/>
  <c r="D211" i="1"/>
  <c r="AU464" i="1" s="1"/>
  <c r="D204" i="1"/>
  <c r="F204" i="1" s="1"/>
  <c r="D208" i="1"/>
  <c r="AU461" i="1" s="1"/>
  <c r="D212" i="1"/>
  <c r="AU465" i="1" s="1"/>
  <c r="D206" i="1"/>
  <c r="AU459" i="1" s="1"/>
  <c r="D201" i="1"/>
  <c r="AU454" i="1" s="1"/>
  <c r="D209" i="1"/>
  <c r="AU462" i="1" s="1"/>
  <c r="D205" i="1"/>
  <c r="F205" i="1" s="1"/>
  <c r="D210" i="1"/>
  <c r="AU463" i="1" s="1"/>
  <c r="D202" i="1"/>
  <c r="F202" i="1" s="1"/>
  <c r="R33" i="1"/>
  <c r="AO90" i="1"/>
  <c r="AK153" i="1"/>
  <c r="CM155" i="1"/>
  <c r="DR137" i="1"/>
  <c r="DO171" i="1"/>
  <c r="DQ154" i="1"/>
  <c r="Q84" i="1"/>
  <c r="DX84" i="1" s="1"/>
  <c r="U69" i="1"/>
  <c r="EB69" i="1" s="1"/>
  <c r="BP112" i="1"/>
  <c r="AO98" i="1"/>
  <c r="M115" i="1"/>
  <c r="DT115" i="1" s="1"/>
  <c r="BP109" i="1"/>
  <c r="AP100" i="1"/>
  <c r="L140" i="1"/>
  <c r="DS140" i="1" s="1"/>
  <c r="BS81" i="1"/>
  <c r="CU81" i="1" s="1"/>
  <c r="BL161" i="1"/>
  <c r="BL157" i="1"/>
  <c r="AL142" i="1"/>
  <c r="I167" i="1"/>
  <c r="DP167" i="1" s="1"/>
  <c r="AM117" i="1"/>
  <c r="F199" i="1"/>
  <c r="F160" i="4"/>
  <c r="F319" i="1"/>
  <c r="G160" i="4" s="1"/>
  <c r="DO168" i="1"/>
  <c r="BK167" i="1"/>
  <c r="BS71" i="1"/>
  <c r="K148" i="1"/>
  <c r="BN148" i="1" s="1"/>
  <c r="K149" i="1"/>
  <c r="DR149" i="1" s="1"/>
  <c r="Q89" i="1"/>
  <c r="AR89" i="1" s="1"/>
  <c r="BR79" i="1"/>
  <c r="CT79" i="1" s="1"/>
  <c r="BP114" i="1"/>
  <c r="R74" i="1"/>
  <c r="DY74" i="1" s="1"/>
  <c r="BQ100" i="1"/>
  <c r="AL124" i="1"/>
  <c r="R80" i="1"/>
  <c r="DY80" i="1" s="1"/>
  <c r="L132" i="1"/>
  <c r="BO132" i="1" s="1"/>
  <c r="BS68" i="1"/>
  <c r="G180" i="1"/>
  <c r="DM179" i="1"/>
  <c r="AG179" i="1"/>
  <c r="M129" i="1"/>
  <c r="Y159" i="4"/>
  <c r="BP100" i="1"/>
  <c r="AI177" i="1"/>
  <c r="M122" i="1"/>
  <c r="DT122" i="1" s="1"/>
  <c r="BK164" i="1"/>
  <c r="CN151" i="1"/>
  <c r="CN149" i="1"/>
  <c r="AJ144" i="1"/>
  <c r="J157" i="1"/>
  <c r="DQ157" i="1" s="1"/>
  <c r="K153" i="1"/>
  <c r="DR153" i="1" s="1"/>
  <c r="BP119" i="1"/>
  <c r="CT97" i="1"/>
  <c r="CU67" i="1"/>
  <c r="AQ87" i="1"/>
  <c r="CR97" i="1"/>
  <c r="K156" i="1"/>
  <c r="DR156" i="1" s="1"/>
  <c r="AN110" i="1"/>
  <c r="CT74" i="1"/>
  <c r="CO123" i="1"/>
  <c r="M125" i="1"/>
  <c r="DT125" i="1" s="1"/>
  <c r="H178" i="1"/>
  <c r="DO178" i="1" s="1"/>
  <c r="O110" i="1"/>
  <c r="DV110" i="1" s="1"/>
  <c r="AR78" i="1"/>
  <c r="CQ100" i="1"/>
  <c r="AL122" i="1"/>
  <c r="F189" i="1"/>
  <c r="F193" i="1"/>
  <c r="K151" i="1"/>
  <c r="DR151" i="1" s="1"/>
  <c r="CO139" i="1"/>
  <c r="H179" i="1"/>
  <c r="DO179" i="1" s="1"/>
  <c r="AH185" i="1"/>
  <c r="R75" i="1"/>
  <c r="DY75" i="1" s="1"/>
  <c r="CM149" i="1"/>
  <c r="CQ113" i="1"/>
  <c r="N108" i="1"/>
  <c r="DU108" i="1" s="1"/>
  <c r="O108" i="1"/>
  <c r="AP108" i="1" s="1"/>
  <c r="P86" i="1"/>
  <c r="AQ86" i="1" s="1"/>
  <c r="H176" i="1"/>
  <c r="DO176" i="1" s="1"/>
  <c r="CP127" i="1"/>
  <c r="L136" i="1"/>
  <c r="DS136" i="1" s="1"/>
  <c r="P96" i="1"/>
  <c r="BS96" i="1" s="1"/>
  <c r="R72" i="1"/>
  <c r="BU72" i="1" s="1"/>
  <c r="CR99" i="1"/>
  <c r="L138" i="1"/>
  <c r="BO138" i="1" s="1"/>
  <c r="I175" i="1"/>
  <c r="AJ175" i="1" s="1"/>
  <c r="I172" i="1"/>
  <c r="BL172" i="1" s="1"/>
  <c r="K155" i="1"/>
  <c r="DR155" i="1" s="1"/>
  <c r="O94" i="1"/>
  <c r="BR94" i="1" s="1"/>
  <c r="Q86" i="1"/>
  <c r="DX86" i="1" s="1"/>
  <c r="R69" i="1"/>
  <c r="DY69" i="1" s="1"/>
  <c r="N118" i="1"/>
  <c r="DU118" i="1" s="1"/>
  <c r="M116" i="1"/>
  <c r="BP116" i="1" s="1"/>
  <c r="S69" i="1"/>
  <c r="AT69" i="1" s="1"/>
  <c r="Q76" i="1"/>
  <c r="BT76" i="1" s="1"/>
  <c r="N102" i="1"/>
  <c r="DU102" i="1" s="1"/>
  <c r="J156" i="1"/>
  <c r="V69" i="1"/>
  <c r="AW69" i="1" s="1"/>
  <c r="Q75" i="1"/>
  <c r="BT75" i="1" s="1"/>
  <c r="I169" i="1"/>
  <c r="DP169" i="1" s="1"/>
  <c r="CV70" i="1"/>
  <c r="M134" i="1"/>
  <c r="DT134" i="1" s="1"/>
  <c r="T69" i="1"/>
  <c r="AU69" i="1" s="1"/>
  <c r="M123" i="1"/>
  <c r="DT123" i="1" s="1"/>
  <c r="CQ124" i="1"/>
  <c r="CP123" i="1"/>
  <c r="O104" i="1"/>
  <c r="BR104" i="1" s="1"/>
  <c r="CM177" i="1"/>
  <c r="CU83" i="1"/>
  <c r="N114" i="1"/>
  <c r="BQ114" i="1" s="1"/>
  <c r="CQ116" i="1"/>
  <c r="J167" i="1"/>
  <c r="DQ167" i="1" s="1"/>
  <c r="CO155" i="1"/>
  <c r="AA319" i="1"/>
  <c r="Y160" i="4" s="1"/>
  <c r="BA66" i="1" a="1"/>
  <c r="BA66" i="1" s="1"/>
  <c r="AB319" i="1" s="1"/>
  <c r="Z160" i="4" s="1"/>
  <c r="Q90" i="1"/>
  <c r="DX90" i="1" s="1"/>
  <c r="L134" i="1"/>
  <c r="DS134" i="1" s="1"/>
  <c r="L146" i="1"/>
  <c r="DS146" i="1" s="1"/>
  <c r="CU78" i="1"/>
  <c r="L131" i="1"/>
  <c r="DS131" i="1" s="1"/>
  <c r="O106" i="1"/>
  <c r="DV106" i="1" s="1"/>
  <c r="P93" i="1"/>
  <c r="DW93" i="1" s="1"/>
  <c r="CQ118" i="1"/>
  <c r="CM154" i="1"/>
  <c r="DW79" i="1" l="1"/>
  <c r="L141" i="1"/>
  <c r="DS141" i="1" s="1"/>
  <c r="CU79" i="1"/>
  <c r="M127" i="1"/>
  <c r="DT127" i="1" s="1"/>
  <c r="Q80" i="1"/>
  <c r="DX80" i="1" s="1"/>
  <c r="BO130" i="1"/>
  <c r="CQ130" i="1" s="1"/>
  <c r="AM130" i="1"/>
  <c r="BP121" i="1"/>
  <c r="CR121" i="1" s="1"/>
  <c r="M131" i="1"/>
  <c r="DT131" i="1" s="1"/>
  <c r="AL138" i="1"/>
  <c r="R78" i="1"/>
  <c r="BU78" i="1" s="1"/>
  <c r="BT77" i="1"/>
  <c r="CV77" i="1" s="1"/>
  <c r="L139" i="1"/>
  <c r="DS139" i="1" s="1"/>
  <c r="BN138" i="1"/>
  <c r="CP138" i="1" s="1"/>
  <c r="AN121" i="1"/>
  <c r="N122" i="1"/>
  <c r="DU122" i="1" s="1"/>
  <c r="CQ126" i="1"/>
  <c r="DR141" i="1"/>
  <c r="AR77" i="1"/>
  <c r="BN141" i="1"/>
  <c r="CP141" i="1" s="1"/>
  <c r="AM126" i="1"/>
  <c r="DS126" i="1"/>
  <c r="L142" i="1"/>
  <c r="AM142" i="1" s="1"/>
  <c r="CT96" i="1"/>
  <c r="BR90" i="1"/>
  <c r="CT90" i="1" s="1"/>
  <c r="P97" i="1"/>
  <c r="DW97" i="1" s="1"/>
  <c r="P91" i="1"/>
  <c r="DW91" i="1" s="1"/>
  <c r="DV96" i="1"/>
  <c r="O113" i="1"/>
  <c r="DV113" i="1" s="1"/>
  <c r="AO112" i="1"/>
  <c r="O105" i="1"/>
  <c r="DV105" i="1" s="1"/>
  <c r="AL143" i="1"/>
  <c r="L144" i="1"/>
  <c r="DS144" i="1" s="1"/>
  <c r="BQ104" i="1"/>
  <c r="CS104" i="1" s="1"/>
  <c r="BM146" i="1"/>
  <c r="CO146" i="1" s="1"/>
  <c r="BN136" i="1"/>
  <c r="CP136" i="1" s="1"/>
  <c r="L137" i="1"/>
  <c r="AM137" i="1" s="1"/>
  <c r="DU104" i="1"/>
  <c r="BQ112" i="1"/>
  <c r="CS112" i="1" s="1"/>
  <c r="BN143" i="1"/>
  <c r="CP143" i="1" s="1"/>
  <c r="DP158" i="1"/>
  <c r="AL136" i="1"/>
  <c r="DQ149" i="1"/>
  <c r="AP90" i="1"/>
  <c r="AK149" i="1"/>
  <c r="K150" i="1"/>
  <c r="DR150" i="1" s="1"/>
  <c r="BR98" i="1"/>
  <c r="CT98" i="1" s="1"/>
  <c r="AP98" i="1"/>
  <c r="K147" i="1"/>
  <c r="BN147" i="1" s="1"/>
  <c r="P99" i="1"/>
  <c r="DW99" i="1" s="1"/>
  <c r="DN187" i="1"/>
  <c r="BL158" i="1"/>
  <c r="CN158" i="1" s="1"/>
  <c r="AL144" i="1"/>
  <c r="BN144" i="1"/>
  <c r="CP144" i="1" s="1"/>
  <c r="H188" i="1"/>
  <c r="DO188" i="1" s="1"/>
  <c r="AK146" i="1"/>
  <c r="L145" i="1"/>
  <c r="BO145" i="1" s="1"/>
  <c r="BP120" i="1"/>
  <c r="CR120" i="1" s="1"/>
  <c r="CO149" i="1"/>
  <c r="AN120" i="1"/>
  <c r="N121" i="1"/>
  <c r="DU121" i="1" s="1"/>
  <c r="AH184" i="1"/>
  <c r="H185" i="1"/>
  <c r="BK185" i="1" s="1"/>
  <c r="CM185" i="1" s="1"/>
  <c r="F320" i="1"/>
  <c r="G161" i="4" s="1"/>
  <c r="M128" i="1"/>
  <c r="DT128" i="1" s="1"/>
  <c r="DS127" i="1"/>
  <c r="AM127" i="1"/>
  <c r="CQ127" i="1"/>
  <c r="J161" i="1"/>
  <c r="DQ161" i="1" s="1"/>
  <c r="DP160" i="1"/>
  <c r="BL160" i="1"/>
  <c r="CN160" i="1" s="1"/>
  <c r="I173" i="1"/>
  <c r="AJ173" i="1" s="1"/>
  <c r="DO172" i="1"/>
  <c r="BK172" i="1"/>
  <c r="CM172" i="1" s="1"/>
  <c r="I170" i="1"/>
  <c r="DP170" i="1" s="1"/>
  <c r="J159" i="1"/>
  <c r="DQ159" i="1" s="1"/>
  <c r="AS72" i="1"/>
  <c r="J164" i="1"/>
  <c r="BM164" i="1" s="1"/>
  <c r="CO164" i="1" s="1"/>
  <c r="BK175" i="1"/>
  <c r="CM175" i="1" s="1"/>
  <c r="DP163" i="1"/>
  <c r="AJ163" i="1"/>
  <c r="BR108" i="1"/>
  <c r="CT108" i="1" s="1"/>
  <c r="BK178" i="1"/>
  <c r="CM178" i="1" s="1"/>
  <c r="EE68" i="1"/>
  <c r="AI169" i="1"/>
  <c r="F203" i="1"/>
  <c r="G204" i="1" s="1"/>
  <c r="AH204" i="1" s="1"/>
  <c r="DP172" i="1"/>
  <c r="AM138" i="1"/>
  <c r="AQ96" i="1"/>
  <c r="BK169" i="1"/>
  <c r="CM169" i="1" s="1"/>
  <c r="I176" i="1"/>
  <c r="AJ176" i="1" s="1"/>
  <c r="AI175" i="1"/>
  <c r="BK170" i="1"/>
  <c r="CM170" i="1" s="1"/>
  <c r="AW453" i="1"/>
  <c r="AZ321" i="1" s="1"/>
  <c r="AY151" i="4" s="1"/>
  <c r="AM132" i="1"/>
  <c r="F209" i="1"/>
  <c r="DM209" i="1" s="1"/>
  <c r="F201" i="1"/>
  <c r="AG201" i="1" s="1"/>
  <c r="AU457" i="1"/>
  <c r="AO114" i="1"/>
  <c r="AJ165" i="1"/>
  <c r="J165" i="1"/>
  <c r="DQ165" i="1" s="1"/>
  <c r="AQ93" i="1"/>
  <c r="BR106" i="1"/>
  <c r="CT106" i="1" s="1"/>
  <c r="AM131" i="1"/>
  <c r="DU114" i="1"/>
  <c r="BT69" i="1"/>
  <c r="CV69" i="1" s="1"/>
  <c r="DN189" i="1"/>
  <c r="BS93" i="1"/>
  <c r="CU93" i="1" s="1"/>
  <c r="AP106" i="1"/>
  <c r="BO131" i="1"/>
  <c r="CQ131" i="1" s="1"/>
  <c r="BM145" i="1"/>
  <c r="CO145" i="1" s="1"/>
  <c r="DX76" i="1"/>
  <c r="AI179" i="1"/>
  <c r="AU455" i="1"/>
  <c r="DQ145" i="1"/>
  <c r="AH182" i="1"/>
  <c r="AR76" i="1"/>
  <c r="DT116" i="1"/>
  <c r="BN151" i="1"/>
  <c r="CP151" i="1" s="1"/>
  <c r="DS132" i="1"/>
  <c r="AI187" i="1"/>
  <c r="BL178" i="1"/>
  <c r="CN178" i="1" s="1"/>
  <c r="CC67" i="1" a="1"/>
  <c r="CC67" i="1" s="1"/>
  <c r="D320" i="1" s="1"/>
  <c r="E161" i="4" s="1"/>
  <c r="BL164" i="1"/>
  <c r="CN164" i="1" s="1"/>
  <c r="AJ164" i="1"/>
  <c r="AR75" i="1"/>
  <c r="BT89" i="1"/>
  <c r="CV89" i="1" s="1"/>
  <c r="L52" i="7"/>
  <c r="DX75" i="1"/>
  <c r="AK157" i="1"/>
  <c r="DX89" i="1"/>
  <c r="BQ120" i="1"/>
  <c r="CS120" i="1" s="1"/>
  <c r="BQ101" i="1"/>
  <c r="CS101" i="1" s="1"/>
  <c r="AQ84" i="1"/>
  <c r="AH188" i="1"/>
  <c r="AQ80" i="1"/>
  <c r="AV453" i="1"/>
  <c r="AY321" i="1" s="1"/>
  <c r="AX151" i="4" s="1"/>
  <c r="AP94" i="1"/>
  <c r="AJ172" i="1"/>
  <c r="AR88" i="1"/>
  <c r="AL154" i="1"/>
  <c r="AN130" i="1"/>
  <c r="AO115" i="1"/>
  <c r="BS80" i="1"/>
  <c r="CU80" i="1" s="1"/>
  <c r="AU458" i="1"/>
  <c r="DV94" i="1"/>
  <c r="BS86" i="1"/>
  <c r="CU86" i="1" s="1"/>
  <c r="AL151" i="1"/>
  <c r="AS74" i="1"/>
  <c r="BP115" i="1"/>
  <c r="CR115" i="1" s="1"/>
  <c r="DO187" i="1"/>
  <c r="BT88" i="1"/>
  <c r="CV88" i="1" s="1"/>
  <c r="AI170" i="1"/>
  <c r="BR99" i="1"/>
  <c r="CT99" i="1" s="1"/>
  <c r="BP130" i="1"/>
  <c r="CR130" i="1" s="1"/>
  <c r="BQ115" i="1"/>
  <c r="CS115" i="1" s="1"/>
  <c r="AR72" i="1"/>
  <c r="BL159" i="1"/>
  <c r="CN159" i="1" s="1"/>
  <c r="AH197" i="1"/>
  <c r="BO146" i="1"/>
  <c r="CQ146" i="1" s="1"/>
  <c r="AM134" i="1"/>
  <c r="AR90" i="1"/>
  <c r="BM167" i="1"/>
  <c r="CO167" i="1" s="1"/>
  <c r="AN123" i="1"/>
  <c r="BP134" i="1"/>
  <c r="CR134" i="1" s="1"/>
  <c r="BL169" i="1"/>
  <c r="CN169" i="1" s="1"/>
  <c r="BO141" i="1"/>
  <c r="CQ141" i="1" s="1"/>
  <c r="BQ102" i="1"/>
  <c r="CS102" i="1" s="1"/>
  <c r="AN116" i="1"/>
  <c r="BQ118" i="1"/>
  <c r="CS118" i="1" s="1"/>
  <c r="BT86" i="1"/>
  <c r="CV86" i="1" s="1"/>
  <c r="CR119" i="1"/>
  <c r="DS138" i="1"/>
  <c r="DY72" i="1"/>
  <c r="DW96" i="1"/>
  <c r="DW86" i="1"/>
  <c r="DV108" i="1"/>
  <c r="BU75" i="1"/>
  <c r="CW75" i="1" s="1"/>
  <c r="BK179" i="1"/>
  <c r="AL153" i="1"/>
  <c r="AN122" i="1"/>
  <c r="BU74" i="1"/>
  <c r="CW74" i="1" s="1"/>
  <c r="AL148" i="1"/>
  <c r="AJ167" i="1"/>
  <c r="DP178" i="1"/>
  <c r="AP101" i="1"/>
  <c r="AN118" i="1"/>
  <c r="AK162" i="1"/>
  <c r="AP99" i="1"/>
  <c r="BR91" i="1"/>
  <c r="CT91" i="1" s="1"/>
  <c r="AQ94" i="1"/>
  <c r="AR83" i="1"/>
  <c r="AR91" i="1"/>
  <c r="BL162" i="1"/>
  <c r="CN162" i="1" s="1"/>
  <c r="AO101" i="1"/>
  <c r="DX69" i="1"/>
  <c r="AM143" i="1"/>
  <c r="AO110" i="1"/>
  <c r="DP159" i="1"/>
  <c r="BO134" i="1"/>
  <c r="CQ134" i="1" s="1"/>
  <c r="BT90" i="1"/>
  <c r="CV90" i="1" s="1"/>
  <c r="AK167" i="1"/>
  <c r="AP104" i="1"/>
  <c r="BP123" i="1"/>
  <c r="CR123" i="1" s="1"/>
  <c r="AJ169" i="1"/>
  <c r="BY69" i="1"/>
  <c r="DA69" i="1" s="1"/>
  <c r="BV69" i="1"/>
  <c r="CX69" i="1" s="1"/>
  <c r="AL155" i="1"/>
  <c r="CR114" i="1"/>
  <c r="AS75" i="1"/>
  <c r="AP110" i="1"/>
  <c r="BP125" i="1"/>
  <c r="CR125" i="1" s="1"/>
  <c r="BP122" i="1"/>
  <c r="CR122" i="1" s="1"/>
  <c r="CD68" i="1" a="1"/>
  <c r="CD68" i="1" s="1"/>
  <c r="E321" i="1" s="1"/>
  <c r="BN149" i="1"/>
  <c r="CP149" i="1" s="1"/>
  <c r="DR148" i="1"/>
  <c r="BL167" i="1"/>
  <c r="CN167" i="1" s="1"/>
  <c r="BK180" i="1"/>
  <c r="CM180" i="1" s="1"/>
  <c r="AS79" i="1"/>
  <c r="F211" i="1"/>
  <c r="DM211" i="1" s="1"/>
  <c r="DT118" i="1"/>
  <c r="DN183" i="1"/>
  <c r="BS94" i="1"/>
  <c r="CU94" i="1" s="1"/>
  <c r="BT83" i="1"/>
  <c r="CV83" i="1" s="1"/>
  <c r="BT91" i="1"/>
  <c r="CV91" i="1" s="1"/>
  <c r="AJ162" i="1"/>
  <c r="AJ174" i="1"/>
  <c r="BL168" i="1"/>
  <c r="CN168" i="1" s="1"/>
  <c r="BO143" i="1"/>
  <c r="CQ143" i="1" s="1"/>
  <c r="DV104" i="1"/>
  <c r="EC69" i="1"/>
  <c r="DZ69" i="1"/>
  <c r="AS69" i="1"/>
  <c r="BO136" i="1"/>
  <c r="CQ136" i="1" s="1"/>
  <c r="BK176" i="1"/>
  <c r="CM176" i="1" s="1"/>
  <c r="AO108" i="1"/>
  <c r="DY79" i="1"/>
  <c r="AO111" i="1"/>
  <c r="BO125" i="1"/>
  <c r="CQ125" i="1" s="1"/>
  <c r="BL174" i="1"/>
  <c r="CN174" i="1" s="1"/>
  <c r="AR82" i="1"/>
  <c r="AQ101" i="1"/>
  <c r="BQ106" i="1"/>
  <c r="CS106" i="1" s="1"/>
  <c r="DN191" i="1"/>
  <c r="CW79" i="1"/>
  <c r="CQ132" i="1"/>
  <c r="AG205" i="1"/>
  <c r="DM205" i="1"/>
  <c r="G206" i="1"/>
  <c r="AH206" i="1" s="1"/>
  <c r="H53" i="7"/>
  <c r="L53" i="7" s="1"/>
  <c r="I53" i="7"/>
  <c r="CP148" i="1"/>
  <c r="CR118" i="1"/>
  <c r="G205" i="1"/>
  <c r="DN205" i="1" s="1"/>
  <c r="DM204" i="1"/>
  <c r="AG204" i="1"/>
  <c r="N130" i="1"/>
  <c r="DU130" i="1" s="1"/>
  <c r="Q94" i="1"/>
  <c r="BT94" i="1" s="1"/>
  <c r="P107" i="1"/>
  <c r="DW107" i="1" s="1"/>
  <c r="M132" i="1"/>
  <c r="DT132" i="1" s="1"/>
  <c r="M135" i="1"/>
  <c r="DT135" i="1" s="1"/>
  <c r="R91" i="1"/>
  <c r="DY91" i="1" s="1"/>
  <c r="K168" i="1"/>
  <c r="DR168" i="1" s="1"/>
  <c r="O115" i="1"/>
  <c r="DV115" i="1" s="1"/>
  <c r="N124" i="1"/>
  <c r="DU124" i="1" s="1"/>
  <c r="J170" i="1"/>
  <c r="DQ170" i="1" s="1"/>
  <c r="AK156" i="1"/>
  <c r="BN155" i="1"/>
  <c r="CP155" i="1" s="1"/>
  <c r="J173" i="1"/>
  <c r="DQ173" i="1" s="1"/>
  <c r="DP175" i="1"/>
  <c r="Q87" i="1"/>
  <c r="DX87" i="1" s="1"/>
  <c r="P109" i="1"/>
  <c r="DW109" i="1" s="1"/>
  <c r="S76" i="1"/>
  <c r="DZ76" i="1" s="1"/>
  <c r="I180" i="1"/>
  <c r="AJ180" i="1" s="1"/>
  <c r="L152" i="1"/>
  <c r="DS152" i="1" s="1"/>
  <c r="G190" i="1"/>
  <c r="DN190" i="1" s="1"/>
  <c r="DM189" i="1"/>
  <c r="AG189" i="1"/>
  <c r="BN156" i="1"/>
  <c r="BN153" i="1"/>
  <c r="BM157" i="1"/>
  <c r="N123" i="1"/>
  <c r="DU123" i="1" s="1"/>
  <c r="AN129" i="1"/>
  <c r="AH180" i="1"/>
  <c r="DN180" i="1"/>
  <c r="AS80" i="1"/>
  <c r="S75" i="1"/>
  <c r="DZ75" i="1" s="1"/>
  <c r="R90" i="1"/>
  <c r="DY90" i="1" s="1"/>
  <c r="CU71" i="1"/>
  <c r="AM140" i="1"/>
  <c r="BX69" i="1"/>
  <c r="AR84" i="1"/>
  <c r="D215" i="1"/>
  <c r="F215" i="1" s="1"/>
  <c r="D219" i="1"/>
  <c r="F219" i="1" s="1"/>
  <c r="D223" i="1"/>
  <c r="AU476" i="1" s="1"/>
  <c r="D216" i="1"/>
  <c r="AU469" i="1" s="1"/>
  <c r="D220" i="1"/>
  <c r="F220" i="1" s="1"/>
  <c r="D224" i="1"/>
  <c r="AU477" i="1" s="1"/>
  <c r="D214" i="1"/>
  <c r="AU467" i="1" s="1"/>
  <c r="D222" i="1"/>
  <c r="F222" i="1" s="1"/>
  <c r="R34" i="1"/>
  <c r="D217" i="1"/>
  <c r="F217" i="1" s="1"/>
  <c r="D213" i="1"/>
  <c r="AU466" i="1" s="1"/>
  <c r="D221" i="1"/>
  <c r="AU474" i="1" s="1"/>
  <c r="D218" i="1"/>
  <c r="AU471" i="1" s="1"/>
  <c r="AZ68" i="1" a="1"/>
  <c r="AZ68" i="1" s="1"/>
  <c r="AX68" i="1"/>
  <c r="AY68" i="1"/>
  <c r="BB68" i="1" a="1"/>
  <c r="BB68" i="1" s="1"/>
  <c r="CR105" i="1"/>
  <c r="AQ98" i="1"/>
  <c r="AS71" i="1"/>
  <c r="I188" i="1"/>
  <c r="AJ188" i="1" s="1"/>
  <c r="R89" i="1"/>
  <c r="DY89" i="1" s="1"/>
  <c r="H189" i="1"/>
  <c r="BK189" i="1" s="1"/>
  <c r="K146" i="1"/>
  <c r="AL146" i="1" s="1"/>
  <c r="J179" i="1"/>
  <c r="BM179" i="1" s="1"/>
  <c r="CP130" i="1"/>
  <c r="H183" i="1"/>
  <c r="BK183" i="1" s="1"/>
  <c r="CQ133" i="1"/>
  <c r="I171" i="1"/>
  <c r="DP171" i="1" s="1"/>
  <c r="BM158" i="1"/>
  <c r="CO158" i="1" s="1"/>
  <c r="P100" i="1"/>
  <c r="DW100" i="1" s="1"/>
  <c r="H184" i="1"/>
  <c r="BK184" i="1" s="1"/>
  <c r="CT94" i="1"/>
  <c r="CS93" i="1"/>
  <c r="CM174" i="1"/>
  <c r="BN154" i="1"/>
  <c r="AP91" i="1"/>
  <c r="CW72" i="1"/>
  <c r="CV71" i="1"/>
  <c r="CP135" i="1"/>
  <c r="Q95" i="1"/>
  <c r="DX95" i="1" s="1"/>
  <c r="R84" i="1"/>
  <c r="DY84" i="1" s="1"/>
  <c r="R92" i="1"/>
  <c r="DY92" i="1" s="1"/>
  <c r="AM135" i="1"/>
  <c r="CB68" i="1" a="1"/>
  <c r="CB68" i="1" s="1"/>
  <c r="AI186" i="1"/>
  <c r="AG197" i="1"/>
  <c r="DM197" i="1"/>
  <c r="G198" i="1"/>
  <c r="DN198" i="1" s="1"/>
  <c r="AM123" i="1"/>
  <c r="AO120" i="1"/>
  <c r="BL165" i="1"/>
  <c r="CN165" i="1" s="1"/>
  <c r="G201" i="1"/>
  <c r="DN201" i="1" s="1"/>
  <c r="DM200" i="1"/>
  <c r="AG200" i="1"/>
  <c r="C225" i="1"/>
  <c r="C226" i="1"/>
  <c r="C230" i="1"/>
  <c r="C234" i="1"/>
  <c r="C227" i="1"/>
  <c r="C231" i="1"/>
  <c r="C235" i="1"/>
  <c r="Q35" i="1"/>
  <c r="C233" i="1"/>
  <c r="C228" i="1"/>
  <c r="C236" i="1"/>
  <c r="C232" i="1"/>
  <c r="C229" i="1"/>
  <c r="F208" i="1"/>
  <c r="R70" i="1"/>
  <c r="BU70" i="1" s="1"/>
  <c r="Q81" i="1"/>
  <c r="DX81" i="1" s="1"/>
  <c r="BM151" i="1"/>
  <c r="CO151" i="1" s="1"/>
  <c r="BT72" i="1"/>
  <c r="CV72" i="1" s="1"/>
  <c r="M144" i="1"/>
  <c r="DT144" i="1" s="1"/>
  <c r="BT82" i="1"/>
  <c r="CV82" i="1" s="1"/>
  <c r="BS101" i="1"/>
  <c r="BQ110" i="1"/>
  <c r="CS110" i="1" s="1"/>
  <c r="AO113" i="1"/>
  <c r="H190" i="1"/>
  <c r="BK190" i="1" s="1"/>
  <c r="CQ138" i="1"/>
  <c r="CP137" i="1"/>
  <c r="BS84" i="1"/>
  <c r="AO106" i="1"/>
  <c r="U70" i="1"/>
  <c r="EB70" i="1" s="1"/>
  <c r="K157" i="1"/>
  <c r="DR157" i="1" s="1"/>
  <c r="M147" i="1"/>
  <c r="DT147" i="1" s="1"/>
  <c r="BW69" i="1"/>
  <c r="CY69" i="1" s="1"/>
  <c r="N135" i="1"/>
  <c r="DU135" i="1" s="1"/>
  <c r="M142" i="1"/>
  <c r="DT142" i="1" s="1"/>
  <c r="BM156" i="1"/>
  <c r="O103" i="1"/>
  <c r="AP103" i="1" s="1"/>
  <c r="O119" i="1"/>
  <c r="DV119" i="1" s="1"/>
  <c r="S70" i="1"/>
  <c r="DZ70" i="1" s="1"/>
  <c r="R87" i="1"/>
  <c r="DY87" i="1" s="1"/>
  <c r="J176" i="1"/>
  <c r="DQ176" i="1" s="1"/>
  <c r="M137" i="1"/>
  <c r="DT137" i="1" s="1"/>
  <c r="I177" i="1"/>
  <c r="DP177" i="1" s="1"/>
  <c r="O109" i="1"/>
  <c r="DV109" i="1" s="1"/>
  <c r="P111" i="1"/>
  <c r="DW111" i="1" s="1"/>
  <c r="I179" i="1"/>
  <c r="AJ179" i="1" s="1"/>
  <c r="N126" i="1"/>
  <c r="DU126" i="1" s="1"/>
  <c r="AL156" i="1"/>
  <c r="F207" i="1"/>
  <c r="BP129" i="1"/>
  <c r="H181" i="1"/>
  <c r="DO181" i="1" s="1"/>
  <c r="BU80" i="1"/>
  <c r="L150" i="1"/>
  <c r="BO150" i="1" s="1"/>
  <c r="CM167" i="1"/>
  <c r="BO140" i="1"/>
  <c r="CR109" i="1"/>
  <c r="N116" i="1"/>
  <c r="DU116" i="1" s="1"/>
  <c r="AV69" i="1"/>
  <c r="BT84" i="1"/>
  <c r="CP134" i="1"/>
  <c r="CM158" i="1"/>
  <c r="BS98" i="1"/>
  <c r="BU71" i="1"/>
  <c r="I181" i="1"/>
  <c r="DP181" i="1" s="1"/>
  <c r="CP145" i="1"/>
  <c r="O112" i="1"/>
  <c r="DV112" i="1" s="1"/>
  <c r="CS114" i="1"/>
  <c r="CR113" i="1"/>
  <c r="F206" i="1"/>
  <c r="F212" i="1"/>
  <c r="CT104" i="1"/>
  <c r="M126" i="1"/>
  <c r="DT126" i="1" s="1"/>
  <c r="P102" i="1"/>
  <c r="BS102" i="1" s="1"/>
  <c r="H182" i="1"/>
  <c r="BK182" i="1" s="1"/>
  <c r="CV75" i="1"/>
  <c r="AK158" i="1"/>
  <c r="K163" i="1"/>
  <c r="DR163" i="1" s="1"/>
  <c r="BO135" i="1"/>
  <c r="CQ135" i="1" s="1"/>
  <c r="CR107" i="1"/>
  <c r="CV74" i="1"/>
  <c r="N131" i="1"/>
  <c r="DU131" i="1" s="1"/>
  <c r="BK186" i="1"/>
  <c r="G192" i="1"/>
  <c r="DN192" i="1" s="1"/>
  <c r="DM191" i="1"/>
  <c r="AG191" i="1"/>
  <c r="BO123" i="1"/>
  <c r="F210" i="1"/>
  <c r="O102" i="1"/>
  <c r="DV102" i="1" s="1"/>
  <c r="J52" i="7"/>
  <c r="AD159" i="4" s="1"/>
  <c r="AE159" i="4" s="1"/>
  <c r="AC159" i="4"/>
  <c r="O116" i="1"/>
  <c r="DV116" i="1" s="1"/>
  <c r="AK151" i="1"/>
  <c r="DP168" i="1"/>
  <c r="DM192" i="1"/>
  <c r="G193" i="1"/>
  <c r="DN193" i="1" s="1"/>
  <c r="AG192" i="1"/>
  <c r="BQ113" i="1"/>
  <c r="CS113" i="1" s="1"/>
  <c r="G196" i="1"/>
  <c r="DN196" i="1" s="1"/>
  <c r="DM195" i="1"/>
  <c r="AG195" i="1"/>
  <c r="J160" i="1"/>
  <c r="DQ160" i="1" s="1"/>
  <c r="H192" i="1"/>
  <c r="AI192" i="1" s="1"/>
  <c r="AM146" i="1"/>
  <c r="P105" i="1"/>
  <c r="DW105" i="1" s="1"/>
  <c r="EA69" i="1"/>
  <c r="AN134" i="1"/>
  <c r="AM141" i="1"/>
  <c r="R76" i="1"/>
  <c r="DY76" i="1" s="1"/>
  <c r="X69" i="1"/>
  <c r="Y69" i="1" a="1"/>
  <c r="Y69" i="1" s="1"/>
  <c r="Z69" i="1" a="1"/>
  <c r="Z69" i="1" s="1"/>
  <c r="W69" i="1"/>
  <c r="DQ156" i="1"/>
  <c r="AO102" i="1"/>
  <c r="R77" i="1"/>
  <c r="AS77" i="1" s="1"/>
  <c r="T70" i="1"/>
  <c r="AU70" i="1" s="1"/>
  <c r="N117" i="1"/>
  <c r="BQ117" i="1" s="1"/>
  <c r="AO118" i="1"/>
  <c r="BU69" i="1"/>
  <c r="CW69" i="1" s="1"/>
  <c r="AR86" i="1"/>
  <c r="P95" i="1"/>
  <c r="BS95" i="1" s="1"/>
  <c r="L156" i="1"/>
  <c r="BL175" i="1"/>
  <c r="M139" i="1"/>
  <c r="DT139" i="1" s="1"/>
  <c r="S73" i="1"/>
  <c r="BV73" i="1" s="1"/>
  <c r="CX73" i="1" s="1"/>
  <c r="Q97" i="1"/>
  <c r="BT97" i="1" s="1"/>
  <c r="CV97" i="1" s="1"/>
  <c r="AM136" i="1"/>
  <c r="AI176" i="1"/>
  <c r="BQ108" i="1"/>
  <c r="BR110" i="1"/>
  <c r="AI178" i="1"/>
  <c r="AN125" i="1"/>
  <c r="L154" i="1"/>
  <c r="DS154" i="1" s="1"/>
  <c r="K158" i="1"/>
  <c r="BN158" i="1" s="1"/>
  <c r="CM164" i="1"/>
  <c r="DT129" i="1"/>
  <c r="BZ68" i="1"/>
  <c r="CU68" i="1"/>
  <c r="M133" i="1"/>
  <c r="DT133" i="1" s="1"/>
  <c r="AL149" i="1"/>
  <c r="L149" i="1"/>
  <c r="BO149" i="1" s="1"/>
  <c r="J168" i="1"/>
  <c r="BM168" i="1" s="1"/>
  <c r="AN115" i="1"/>
  <c r="AI180" i="1"/>
  <c r="CS105" i="1"/>
  <c r="CN157" i="1"/>
  <c r="S80" i="1"/>
  <c r="BV80" i="1" s="1"/>
  <c r="CX80" i="1" s="1"/>
  <c r="BQ111" i="1"/>
  <c r="AM125" i="1"/>
  <c r="BR101" i="1"/>
  <c r="AH181" i="1"/>
  <c r="N119" i="1"/>
  <c r="DU119" i="1" s="1"/>
  <c r="DQ158" i="1"/>
  <c r="BM162" i="1"/>
  <c r="CV76" i="1"/>
  <c r="L155" i="1"/>
  <c r="P92" i="1"/>
  <c r="BS92" i="1" s="1"/>
  <c r="CR100" i="1"/>
  <c r="CT85" i="1"/>
  <c r="J163" i="1"/>
  <c r="DQ163" i="1" s="1"/>
  <c r="J175" i="1"/>
  <c r="DQ175" i="1" s="1"/>
  <c r="CP133" i="1"/>
  <c r="O121" i="1"/>
  <c r="DV121" i="1" s="1"/>
  <c r="R73" i="1"/>
  <c r="BU73" i="1" s="1"/>
  <c r="J169" i="1"/>
  <c r="DQ169" i="1" s="1"/>
  <c r="G195" i="1"/>
  <c r="AH195" i="1" s="1"/>
  <c r="DM194" i="1"/>
  <c r="AG194" i="1"/>
  <c r="R83" i="1"/>
  <c r="DY83" i="1" s="1"/>
  <c r="Q102" i="1"/>
  <c r="DX102" i="1" s="1"/>
  <c r="O111" i="1"/>
  <c r="DV111" i="1" s="1"/>
  <c r="AD320" i="1"/>
  <c r="AB161" i="4" s="1"/>
  <c r="AA161" i="4"/>
  <c r="CS100" i="1"/>
  <c r="Q85" i="1"/>
  <c r="BT85" i="1" s="1"/>
  <c r="O107" i="1"/>
  <c r="DV107" i="1" s="1"/>
  <c r="H198" i="1"/>
  <c r="DO198" i="1" s="1"/>
  <c r="G194" i="1"/>
  <c r="DM193" i="1"/>
  <c r="AG193" i="1"/>
  <c r="L157" i="1"/>
  <c r="DS157" i="1" s="1"/>
  <c r="G203" i="1"/>
  <c r="DM202" i="1"/>
  <c r="AG202" i="1"/>
  <c r="S81" i="1"/>
  <c r="DZ81" i="1" s="1"/>
  <c r="G200" i="1"/>
  <c r="AH200" i="1" s="1"/>
  <c r="AG199" i="1"/>
  <c r="DM199" i="1"/>
  <c r="M141" i="1"/>
  <c r="DT141" i="1" s="1"/>
  <c r="V70" i="1"/>
  <c r="AW70" i="1" s="1"/>
  <c r="R85" i="1"/>
  <c r="BU85" i="1" s="1"/>
  <c r="Q99" i="1"/>
  <c r="DX99" i="1" s="1"/>
  <c r="S72" i="1"/>
  <c r="BV72" i="1" s="1"/>
  <c r="CM187" i="1"/>
  <c r="CR112" i="1"/>
  <c r="G199" i="1"/>
  <c r="DN199" i="1" s="1"/>
  <c r="DM198" i="1"/>
  <c r="AG198" i="1"/>
  <c r="CX68" i="1"/>
  <c r="CM168" i="1"/>
  <c r="K159" i="1"/>
  <c r="AL159" i="1" s="1"/>
  <c r="CR116" i="1"/>
  <c r="CN172" i="1"/>
  <c r="CM171" i="1"/>
  <c r="CU96" i="1"/>
  <c r="CT95" i="1"/>
  <c r="M136" i="1"/>
  <c r="DT136" i="1" s="1"/>
  <c r="CA68" i="1"/>
  <c r="CS107" i="1"/>
  <c r="I187" i="1"/>
  <c r="DP187" i="1" s="1"/>
  <c r="M124" i="1"/>
  <c r="DT124" i="1" s="1"/>
  <c r="CN161" i="1"/>
  <c r="CN166" i="1"/>
  <c r="J166" i="1"/>
  <c r="DQ166" i="1" s="1"/>
  <c r="K152" i="1"/>
  <c r="DR152" i="1" s="1"/>
  <c r="O114" i="1"/>
  <c r="DV114" i="1" s="1"/>
  <c r="AA320" i="1"/>
  <c r="Y161" i="4" s="1"/>
  <c r="BA67" i="1" a="1"/>
  <c r="BA67" i="1" s="1"/>
  <c r="AB320" i="1" s="1"/>
  <c r="Z161" i="4" s="1"/>
  <c r="N128" i="1" l="1"/>
  <c r="DU128" i="1" s="1"/>
  <c r="BR113" i="1"/>
  <c r="CT113" i="1" s="1"/>
  <c r="AP113" i="1"/>
  <c r="BO139" i="1"/>
  <c r="CQ139" i="1" s="1"/>
  <c r="AM139" i="1"/>
  <c r="M145" i="1"/>
  <c r="DT145" i="1" s="1"/>
  <c r="BP127" i="1"/>
  <c r="CR127" i="1" s="1"/>
  <c r="BO144" i="1"/>
  <c r="CQ144" i="1" s="1"/>
  <c r="AM144" i="1"/>
  <c r="R81" i="1"/>
  <c r="DY81" i="1" s="1"/>
  <c r="AR80" i="1"/>
  <c r="S79" i="1"/>
  <c r="BV79" i="1" s="1"/>
  <c r="CX79" i="1" s="1"/>
  <c r="BP131" i="1"/>
  <c r="CR131" i="1" s="1"/>
  <c r="AN127" i="1"/>
  <c r="AQ97" i="1"/>
  <c r="CW78" i="1"/>
  <c r="BT80" i="1"/>
  <c r="CV80" i="1" s="1"/>
  <c r="AS78" i="1"/>
  <c r="DY78" i="1"/>
  <c r="AN131" i="1"/>
  <c r="N132" i="1"/>
  <c r="DU132" i="1" s="1"/>
  <c r="O123" i="1"/>
  <c r="DV123" i="1" s="1"/>
  <c r="BQ122" i="1"/>
  <c r="CS122" i="1" s="1"/>
  <c r="AO122" i="1"/>
  <c r="P114" i="1"/>
  <c r="DW114" i="1" s="1"/>
  <c r="M140" i="1"/>
  <c r="DT140" i="1" s="1"/>
  <c r="M143" i="1"/>
  <c r="DT143" i="1" s="1"/>
  <c r="DS142" i="1"/>
  <c r="BO142" i="1"/>
  <c r="CQ142" i="1" s="1"/>
  <c r="Q98" i="1"/>
  <c r="DX98" i="1" s="1"/>
  <c r="BS97" i="1"/>
  <c r="CU97" i="1" s="1"/>
  <c r="BR105" i="1"/>
  <c r="CT105" i="1" s="1"/>
  <c r="BS91" i="1"/>
  <c r="CU91" i="1" s="1"/>
  <c r="Q92" i="1"/>
  <c r="DX92" i="1" s="1"/>
  <c r="AQ91" i="1"/>
  <c r="CP147" i="1"/>
  <c r="P106" i="1"/>
  <c r="DW106" i="1" s="1"/>
  <c r="AP105" i="1"/>
  <c r="DS137" i="1"/>
  <c r="M138" i="1"/>
  <c r="DT138" i="1" s="1"/>
  <c r="BO137" i="1"/>
  <c r="CQ137" i="1" s="1"/>
  <c r="L151" i="1"/>
  <c r="BO151" i="1" s="1"/>
  <c r="AL150" i="1"/>
  <c r="BM161" i="1"/>
  <c r="CO161" i="1" s="1"/>
  <c r="Q100" i="1"/>
  <c r="BT100" i="1" s="1"/>
  <c r="BN150" i="1"/>
  <c r="CP150" i="1" s="1"/>
  <c r="DR147" i="1"/>
  <c r="BS99" i="1"/>
  <c r="CU99" i="1" s="1"/>
  <c r="AL147" i="1"/>
  <c r="AN128" i="1"/>
  <c r="AQ99" i="1"/>
  <c r="L148" i="1"/>
  <c r="BO148" i="1" s="1"/>
  <c r="CQ148" i="1" s="1"/>
  <c r="G212" i="1"/>
  <c r="AH212" i="1" s="1"/>
  <c r="M146" i="1"/>
  <c r="AN146" i="1" s="1"/>
  <c r="BL173" i="1"/>
  <c r="CN173" i="1" s="1"/>
  <c r="DS145" i="1"/>
  <c r="AI188" i="1"/>
  <c r="AM145" i="1"/>
  <c r="K162" i="1"/>
  <c r="DR162" i="1" s="1"/>
  <c r="CQ145" i="1"/>
  <c r="DO185" i="1"/>
  <c r="I186" i="1"/>
  <c r="DP186" i="1" s="1"/>
  <c r="AK161" i="1"/>
  <c r="AI185" i="1"/>
  <c r="CO168" i="1"/>
  <c r="BQ121" i="1"/>
  <c r="CS121" i="1" s="1"/>
  <c r="AG211" i="1"/>
  <c r="I189" i="1"/>
  <c r="AJ189" i="1" s="1"/>
  <c r="O122" i="1"/>
  <c r="DV122" i="1" s="1"/>
  <c r="BK188" i="1"/>
  <c r="CM188" i="1" s="1"/>
  <c r="AO121" i="1"/>
  <c r="K160" i="1"/>
  <c r="DR160" i="1" s="1"/>
  <c r="N129" i="1"/>
  <c r="DU129" i="1" s="1"/>
  <c r="CG68" i="1"/>
  <c r="AK164" i="1"/>
  <c r="K165" i="1"/>
  <c r="DR165" i="1" s="1"/>
  <c r="J174" i="1"/>
  <c r="DQ174" i="1" s="1"/>
  <c r="DQ164" i="1"/>
  <c r="BP128" i="1"/>
  <c r="CR128" i="1" s="1"/>
  <c r="BM159" i="1"/>
  <c r="CO159" i="1" s="1"/>
  <c r="AK159" i="1"/>
  <c r="BL170" i="1"/>
  <c r="CN170" i="1" s="1"/>
  <c r="AJ170" i="1"/>
  <c r="J171" i="1"/>
  <c r="DQ171" i="1" s="1"/>
  <c r="DP173" i="1"/>
  <c r="BL176" i="1"/>
  <c r="CN176" i="1" s="1"/>
  <c r="AU475" i="1"/>
  <c r="J177" i="1"/>
  <c r="DQ177" i="1" s="1"/>
  <c r="DP176" i="1"/>
  <c r="AV465" i="1"/>
  <c r="AY322" i="1" s="1"/>
  <c r="AX152" i="4" s="1"/>
  <c r="AG203" i="1"/>
  <c r="F216" i="1"/>
  <c r="AG216" i="1" s="1"/>
  <c r="F221" i="1"/>
  <c r="G222" i="1" s="1"/>
  <c r="AH222" i="1" s="1"/>
  <c r="K166" i="1"/>
  <c r="DR166" i="1" s="1"/>
  <c r="DM203" i="1"/>
  <c r="CW70" i="1"/>
  <c r="DM201" i="1"/>
  <c r="G210" i="1"/>
  <c r="DN210" i="1" s="1"/>
  <c r="G202" i="1"/>
  <c r="DN202" i="1" s="1"/>
  <c r="CU92" i="1"/>
  <c r="DZ80" i="1"/>
  <c r="DS149" i="1"/>
  <c r="AT80" i="1"/>
  <c r="AK165" i="1"/>
  <c r="AS73" i="1"/>
  <c r="AG209" i="1"/>
  <c r="AW465" i="1"/>
  <c r="AZ322" i="1" s="1"/>
  <c r="AY152" i="4" s="1"/>
  <c r="BL180" i="1"/>
  <c r="CN180" i="1" s="1"/>
  <c r="AU470" i="1"/>
  <c r="AU472" i="1"/>
  <c r="F213" i="1"/>
  <c r="AG213" i="1" s="1"/>
  <c r="F223" i="1"/>
  <c r="G224" i="1" s="1"/>
  <c r="AH224" i="1" s="1"/>
  <c r="AJ181" i="1"/>
  <c r="BM165" i="1"/>
  <c r="CO165" i="1" s="1"/>
  <c r="AU468" i="1"/>
  <c r="AU473" i="1"/>
  <c r="DX97" i="1"/>
  <c r="CQ150" i="1"/>
  <c r="CO179" i="1"/>
  <c r="BU83" i="1"/>
  <c r="CW83" i="1" s="1"/>
  <c r="DY73" i="1"/>
  <c r="DR158" i="1"/>
  <c r="DP180" i="1"/>
  <c r="AN136" i="1"/>
  <c r="F214" i="1"/>
  <c r="AG214" i="1" s="1"/>
  <c r="BR116" i="1"/>
  <c r="CT116" i="1" s="1"/>
  <c r="AQ102" i="1"/>
  <c r="AZ69" i="1" a="1"/>
  <c r="AZ69" i="1" s="1"/>
  <c r="AA322" i="1" s="1"/>
  <c r="AO135" i="1"/>
  <c r="DY70" i="1"/>
  <c r="AH201" i="1"/>
  <c r="AI189" i="1"/>
  <c r="BP136" i="1"/>
  <c r="CR136" i="1" s="1"/>
  <c r="BN159" i="1"/>
  <c r="CP159" i="1" s="1"/>
  <c r="DZ72" i="1"/>
  <c r="DW92" i="1"/>
  <c r="BQ119" i="1"/>
  <c r="CS119" i="1" s="1"/>
  <c r="DQ168" i="1"/>
  <c r="DW95" i="1"/>
  <c r="BU77" i="1"/>
  <c r="CW77" i="1" s="1"/>
  <c r="DW102" i="1"/>
  <c r="BP137" i="1"/>
  <c r="CR137" i="1" s="1"/>
  <c r="BQ135" i="1"/>
  <c r="CS135" i="1" s="1"/>
  <c r="AH198" i="1"/>
  <c r="BN146" i="1"/>
  <c r="CP146" i="1" s="1"/>
  <c r="DO189" i="1"/>
  <c r="BL188" i="1"/>
  <c r="CN188" i="1" s="1"/>
  <c r="BR114" i="1"/>
  <c r="CT114" i="1" s="1"/>
  <c r="AL152" i="1"/>
  <c r="AO117" i="1"/>
  <c r="AH196" i="1"/>
  <c r="DO182" i="1"/>
  <c r="AN142" i="1"/>
  <c r="DR146" i="1"/>
  <c r="AJ187" i="1"/>
  <c r="AI198" i="1"/>
  <c r="AQ105" i="1"/>
  <c r="AP102" i="1"/>
  <c r="BL187" i="1"/>
  <c r="CN187" i="1" s="1"/>
  <c r="BK198" i="1"/>
  <c r="CM198" i="1" s="1"/>
  <c r="AT73" i="1"/>
  <c r="BS105" i="1"/>
  <c r="CU105" i="1" s="1"/>
  <c r="BR102" i="1"/>
  <c r="CT102" i="1" s="1"/>
  <c r="BQ128" i="1"/>
  <c r="BU92" i="1"/>
  <c r="CW92" i="1" s="1"/>
  <c r="AS84" i="1"/>
  <c r="AR95" i="1"/>
  <c r="AO130" i="1"/>
  <c r="BT102" i="1"/>
  <c r="CV102" i="1" s="1"/>
  <c r="BM163" i="1"/>
  <c r="CO163" i="1" s="1"/>
  <c r="AR97" i="1"/>
  <c r="DZ73" i="1"/>
  <c r="BZ69" i="1"/>
  <c r="BW70" i="1"/>
  <c r="CY70" i="1" s="1"/>
  <c r="DN204" i="1"/>
  <c r="AM150" i="1"/>
  <c r="AI190" i="1"/>
  <c r="F224" i="1"/>
  <c r="DM224" i="1" s="1"/>
  <c r="AO128" i="1"/>
  <c r="AS92" i="1"/>
  <c r="BU84" i="1"/>
  <c r="CW84" i="1" s="1"/>
  <c r="BT95" i="1"/>
  <c r="CV95" i="1" s="1"/>
  <c r="AK179" i="1"/>
  <c r="BQ130" i="1"/>
  <c r="CS130" i="1" s="1"/>
  <c r="AH205" i="1"/>
  <c r="DS150" i="1"/>
  <c r="BR103" i="1"/>
  <c r="CT103" i="1" s="1"/>
  <c r="DO190" i="1"/>
  <c r="AI183" i="1"/>
  <c r="DQ179" i="1"/>
  <c r="AS89" i="1"/>
  <c r="DX94" i="1"/>
  <c r="BM166" i="1"/>
  <c r="CO166" i="1" s="1"/>
  <c r="AR99" i="1"/>
  <c r="DY85" i="1"/>
  <c r="DX85" i="1"/>
  <c r="AR102" i="1"/>
  <c r="AS83" i="1"/>
  <c r="BM175" i="1"/>
  <c r="CO175" i="1" s="1"/>
  <c r="AK163" i="1"/>
  <c r="DD68" i="1"/>
  <c r="P310" i="1" s="1"/>
  <c r="AN139" i="1"/>
  <c r="DU117" i="1"/>
  <c r="EA70" i="1"/>
  <c r="DY77" i="1"/>
  <c r="AK160" i="1"/>
  <c r="BL181" i="1"/>
  <c r="CN181" i="1" s="1"/>
  <c r="AN137" i="1"/>
  <c r="BM176" i="1"/>
  <c r="CO176" i="1" s="1"/>
  <c r="DV103" i="1"/>
  <c r="BP142" i="1"/>
  <c r="CR142" i="1" s="1"/>
  <c r="BN157" i="1"/>
  <c r="CP157" i="1" s="1"/>
  <c r="AQ100" i="1"/>
  <c r="AJ171" i="1"/>
  <c r="DP188" i="1"/>
  <c r="AO123" i="1"/>
  <c r="AQ109" i="1"/>
  <c r="AR87" i="1"/>
  <c r="AK173" i="1"/>
  <c r="AL168" i="1"/>
  <c r="BU91" i="1"/>
  <c r="CW91" i="1" s="1"/>
  <c r="AH199" i="1"/>
  <c r="BT99" i="1"/>
  <c r="CV99" i="1" s="1"/>
  <c r="AN141" i="1"/>
  <c r="AP107" i="1"/>
  <c r="AP111" i="1"/>
  <c r="AK175" i="1"/>
  <c r="CU102" i="1"/>
  <c r="AN133" i="1"/>
  <c r="BO154" i="1"/>
  <c r="CQ154" i="1" s="1"/>
  <c r="CM179" i="1"/>
  <c r="F218" i="1"/>
  <c r="BS100" i="1"/>
  <c r="CU100" i="1" s="1"/>
  <c r="AT76" i="1"/>
  <c r="BS109" i="1"/>
  <c r="BM173" i="1"/>
  <c r="CO173" i="1" s="1"/>
  <c r="EC70" i="1"/>
  <c r="BP141" i="1"/>
  <c r="CR141" i="1" s="1"/>
  <c r="BR107" i="1"/>
  <c r="CT107" i="1" s="1"/>
  <c r="BR111" i="1"/>
  <c r="CT111" i="1" s="1"/>
  <c r="BP133" i="1"/>
  <c r="CR133" i="1" s="1"/>
  <c r="BQ131" i="1"/>
  <c r="CS131" i="1" s="1"/>
  <c r="AO116" i="1"/>
  <c r="AO126" i="1"/>
  <c r="AQ111" i="1"/>
  <c r="AJ177" i="1"/>
  <c r="DO184" i="1"/>
  <c r="BV76" i="1"/>
  <c r="CX76" i="1" s="1"/>
  <c r="BR115" i="1"/>
  <c r="CT115" i="1" s="1"/>
  <c r="G54" i="7"/>
  <c r="I54" i="7" s="1"/>
  <c r="CV94" i="1"/>
  <c r="CM184" i="1"/>
  <c r="P115" i="1"/>
  <c r="DW115" i="1" s="1"/>
  <c r="BP145" i="1"/>
  <c r="BN152" i="1"/>
  <c r="CP152" i="1" s="1"/>
  <c r="AK166" i="1"/>
  <c r="AN124" i="1"/>
  <c r="J188" i="1"/>
  <c r="BM188" i="1" s="1"/>
  <c r="DR159" i="1"/>
  <c r="H200" i="1"/>
  <c r="DO200" i="1" s="1"/>
  <c r="T73" i="1"/>
  <c r="EA73" i="1" s="1"/>
  <c r="R100" i="1"/>
  <c r="DY100" i="1" s="1"/>
  <c r="AS85" i="1"/>
  <c r="BY70" i="1"/>
  <c r="DA70" i="1" s="1"/>
  <c r="BV81" i="1"/>
  <c r="CX81" i="1" s="1"/>
  <c r="AH203" i="1"/>
  <c r="BO157" i="1"/>
  <c r="CQ157" i="1" s="1"/>
  <c r="I199" i="1"/>
  <c r="AJ199" i="1" s="1"/>
  <c r="AR85" i="1"/>
  <c r="DN195" i="1"/>
  <c r="BM169" i="1"/>
  <c r="S74" i="1"/>
  <c r="G221" i="1"/>
  <c r="AH221" i="1" s="1"/>
  <c r="DM220" i="1"/>
  <c r="AG220" i="1"/>
  <c r="AP121" i="1"/>
  <c r="Q93" i="1"/>
  <c r="DX93" i="1" s="1"/>
  <c r="BO155" i="1"/>
  <c r="CQ155" i="1" s="1"/>
  <c r="O120" i="1"/>
  <c r="BR120" i="1" s="1"/>
  <c r="CO162" i="1"/>
  <c r="K169" i="1"/>
  <c r="DR169" i="1" s="1"/>
  <c r="M150" i="1"/>
  <c r="L159" i="1"/>
  <c r="DS159" i="1" s="1"/>
  <c r="M155" i="1"/>
  <c r="DT155" i="1" s="1"/>
  <c r="BP139" i="1"/>
  <c r="AM156" i="1"/>
  <c r="Q96" i="1"/>
  <c r="BU76" i="1"/>
  <c r="CA69" i="1"/>
  <c r="BK192" i="1"/>
  <c r="BM160" i="1"/>
  <c r="H197" i="1"/>
  <c r="DO197" i="1" s="1"/>
  <c r="P117" i="1"/>
  <c r="DW117" i="1" s="1"/>
  <c r="CQ123" i="1"/>
  <c r="H193" i="1"/>
  <c r="AI193" i="1" s="1"/>
  <c r="AO131" i="1"/>
  <c r="AL163" i="1"/>
  <c r="I183" i="1"/>
  <c r="DP183" i="1" s="1"/>
  <c r="AN126" i="1"/>
  <c r="G213" i="1"/>
  <c r="AH213" i="1" s="1"/>
  <c r="DM212" i="1"/>
  <c r="AG212" i="1"/>
  <c r="AP112" i="1"/>
  <c r="CU98" i="1"/>
  <c r="BQ116" i="1"/>
  <c r="M151" i="1"/>
  <c r="BP151" i="1" s="1"/>
  <c r="AI181" i="1"/>
  <c r="BQ126" i="1"/>
  <c r="BL179" i="1"/>
  <c r="BS111" i="1"/>
  <c r="CU111" i="1" s="1"/>
  <c r="AP109" i="1"/>
  <c r="AK176" i="1"/>
  <c r="AS87" i="1"/>
  <c r="AT70" i="1"/>
  <c r="BR119" i="1"/>
  <c r="P104" i="1"/>
  <c r="BS104" i="1" s="1"/>
  <c r="AN147" i="1"/>
  <c r="AL157" i="1"/>
  <c r="AV70" i="1"/>
  <c r="AN144" i="1"/>
  <c r="AR81" i="1"/>
  <c r="S71" i="1"/>
  <c r="AT71" i="1" s="1"/>
  <c r="G209" i="1"/>
  <c r="DN209" i="1" s="1"/>
  <c r="DM208" i="1"/>
  <c r="AG208" i="1"/>
  <c r="C237" i="1"/>
  <c r="C238" i="1"/>
  <c r="C242" i="1"/>
  <c r="C246" i="1"/>
  <c r="C239" i="1"/>
  <c r="C243" i="1"/>
  <c r="C247" i="1"/>
  <c r="Q36" i="1"/>
  <c r="C241" i="1"/>
  <c r="C244" i="1"/>
  <c r="C240" i="1"/>
  <c r="C248" i="1"/>
  <c r="C245" i="1"/>
  <c r="CP154" i="1"/>
  <c r="CN175" i="1"/>
  <c r="AI184" i="1"/>
  <c r="BL171" i="1"/>
  <c r="I184" i="1"/>
  <c r="DP184" i="1" s="1"/>
  <c r="BU89" i="1"/>
  <c r="J189" i="1"/>
  <c r="AA321" i="1"/>
  <c r="BA68" i="1" a="1"/>
  <c r="BA68" i="1" s="1"/>
  <c r="AB321" i="1" s="1"/>
  <c r="Z162" i="4" s="1"/>
  <c r="BC68" i="1"/>
  <c r="BU90" i="1"/>
  <c r="AT75" i="1"/>
  <c r="BQ123" i="1"/>
  <c r="CP153" i="1"/>
  <c r="AM152" i="1"/>
  <c r="J181" i="1"/>
  <c r="BT87" i="1"/>
  <c r="BM170" i="1"/>
  <c r="BQ124" i="1"/>
  <c r="AP115" i="1"/>
  <c r="BN168" i="1"/>
  <c r="AS91" i="1"/>
  <c r="AN135" i="1"/>
  <c r="AN132" i="1"/>
  <c r="AQ107" i="1"/>
  <c r="AR94" i="1"/>
  <c r="AX69" i="1"/>
  <c r="AP114" i="1"/>
  <c r="G216" i="1"/>
  <c r="AH216" i="1" s="1"/>
  <c r="AG215" i="1"/>
  <c r="DM215" i="1"/>
  <c r="BP124" i="1"/>
  <c r="N137" i="1"/>
  <c r="BQ137" i="1" s="1"/>
  <c r="L160" i="1"/>
  <c r="AT72" i="1"/>
  <c r="AS81" i="1"/>
  <c r="N142" i="1"/>
  <c r="AO142" i="1" s="1"/>
  <c r="DN200" i="1"/>
  <c r="DN203" i="1"/>
  <c r="AH194" i="1"/>
  <c r="DN194" i="1"/>
  <c r="P108" i="1"/>
  <c r="AQ108" i="1" s="1"/>
  <c r="P112" i="1"/>
  <c r="DW112" i="1" s="1"/>
  <c r="R103" i="1"/>
  <c r="S84" i="1"/>
  <c r="DZ84" i="1" s="1"/>
  <c r="H196" i="1"/>
  <c r="DO196" i="1" s="1"/>
  <c r="BR121" i="1"/>
  <c r="K176" i="1"/>
  <c r="BN176" i="1" s="1"/>
  <c r="K164" i="1"/>
  <c r="AL164" i="1" s="1"/>
  <c r="AQ92" i="1"/>
  <c r="DS155" i="1"/>
  <c r="AO119" i="1"/>
  <c r="T81" i="1"/>
  <c r="EA81" i="1" s="1"/>
  <c r="AK168" i="1"/>
  <c r="AM149" i="1"/>
  <c r="N134" i="1"/>
  <c r="DU134" i="1" s="1"/>
  <c r="AL158" i="1"/>
  <c r="AM154" i="1"/>
  <c r="R98" i="1"/>
  <c r="T74" i="1"/>
  <c r="EA74" i="1" s="1"/>
  <c r="BO156" i="1"/>
  <c r="CQ156" i="1" s="1"/>
  <c r="AQ95" i="1"/>
  <c r="O118" i="1"/>
  <c r="DV118" i="1" s="1"/>
  <c r="U71" i="1"/>
  <c r="EB71" i="1" s="1"/>
  <c r="S78" i="1"/>
  <c r="DZ78" i="1" s="1"/>
  <c r="AS76" i="1"/>
  <c r="Q106" i="1"/>
  <c r="H205" i="1"/>
  <c r="BK205" i="1" s="1"/>
  <c r="DO192" i="1"/>
  <c r="AH193" i="1"/>
  <c r="AP116" i="1"/>
  <c r="P103" i="1"/>
  <c r="G211" i="1"/>
  <c r="AH211" i="1" s="1"/>
  <c r="DM210" i="1"/>
  <c r="AG210" i="1"/>
  <c r="AH192" i="1"/>
  <c r="CM186" i="1"/>
  <c r="BN163" i="1"/>
  <c r="CP163" i="1" s="1"/>
  <c r="AI182" i="1"/>
  <c r="Q103" i="1"/>
  <c r="BT103" i="1" s="1"/>
  <c r="BP126" i="1"/>
  <c r="G207" i="1"/>
  <c r="DN207" i="1" s="1"/>
  <c r="DM206" i="1"/>
  <c r="AG206" i="1"/>
  <c r="BR112" i="1"/>
  <c r="CT112" i="1" s="1"/>
  <c r="J182" i="1"/>
  <c r="BM182" i="1" s="1"/>
  <c r="CW85" i="1"/>
  <c r="CV84" i="1"/>
  <c r="CT101" i="1"/>
  <c r="BK181" i="1"/>
  <c r="G208" i="1"/>
  <c r="DN208" i="1" s="1"/>
  <c r="AG207" i="1"/>
  <c r="DM207" i="1"/>
  <c r="DP179" i="1"/>
  <c r="BR109" i="1"/>
  <c r="CT109" i="1" s="1"/>
  <c r="BL177" i="1"/>
  <c r="N138" i="1"/>
  <c r="AO138" i="1" s="1"/>
  <c r="BU87" i="1"/>
  <c r="BV70" i="1"/>
  <c r="CX70" i="1" s="1"/>
  <c r="AP119" i="1"/>
  <c r="CO156" i="1"/>
  <c r="N143" i="1"/>
  <c r="O136" i="1"/>
  <c r="DV136" i="1" s="1"/>
  <c r="BP147" i="1"/>
  <c r="BX70" i="1"/>
  <c r="CZ70" i="1" s="1"/>
  <c r="I191" i="1"/>
  <c r="DP191" i="1" s="1"/>
  <c r="CU101" i="1"/>
  <c r="BP144" i="1"/>
  <c r="BT81" i="1"/>
  <c r="AS70" i="1"/>
  <c r="G223" i="1"/>
  <c r="DN223" i="1" s="1"/>
  <c r="DM222" i="1"/>
  <c r="AG222" i="1"/>
  <c r="H202" i="1"/>
  <c r="BK202" i="1" s="1"/>
  <c r="H199" i="1"/>
  <c r="CC68" i="1" a="1"/>
  <c r="CC68" i="1" s="1"/>
  <c r="D321" i="1" s="1"/>
  <c r="C321" i="1"/>
  <c r="CE68" i="1"/>
  <c r="O129" i="1"/>
  <c r="AP129" i="1" s="1"/>
  <c r="S93" i="1"/>
  <c r="BV93" i="1" s="1"/>
  <c r="S85" i="1"/>
  <c r="DZ85" i="1" s="1"/>
  <c r="R96" i="1"/>
  <c r="BU96" i="1" s="1"/>
  <c r="Q101" i="1"/>
  <c r="BT101" i="1" s="1"/>
  <c r="DO183" i="1"/>
  <c r="K180" i="1"/>
  <c r="BN180" i="1" s="1"/>
  <c r="L147" i="1"/>
  <c r="BO147" i="1" s="1"/>
  <c r="I190" i="1"/>
  <c r="AJ190" i="1" s="1"/>
  <c r="AC321" i="1"/>
  <c r="BE68" i="1"/>
  <c r="D227" i="1"/>
  <c r="AU480" i="1" s="1"/>
  <c r="D231" i="1"/>
  <c r="AU484" i="1" s="1"/>
  <c r="D235" i="1"/>
  <c r="AU488" i="1" s="1"/>
  <c r="D228" i="1"/>
  <c r="AU481" i="1" s="1"/>
  <c r="D232" i="1"/>
  <c r="F232" i="1" s="1"/>
  <c r="D236" i="1"/>
  <c r="F236" i="1" s="1"/>
  <c r="D230" i="1"/>
  <c r="D225" i="1"/>
  <c r="AU478" i="1" s="1"/>
  <c r="D233" i="1"/>
  <c r="AU486" i="1" s="1"/>
  <c r="D229" i="1"/>
  <c r="AU482" i="1" s="1"/>
  <c r="D226" i="1"/>
  <c r="F226" i="1" s="1"/>
  <c r="R35" i="1"/>
  <c r="D234" i="1"/>
  <c r="AU487" i="1" s="1"/>
  <c r="AS90" i="1"/>
  <c r="BV75" i="1"/>
  <c r="CP156" i="1"/>
  <c r="AH190" i="1"/>
  <c r="BO152" i="1"/>
  <c r="T77" i="1"/>
  <c r="EA77" i="1" s="1"/>
  <c r="Q110" i="1"/>
  <c r="DX110" i="1" s="1"/>
  <c r="K174" i="1"/>
  <c r="DR174" i="1" s="1"/>
  <c r="AK170" i="1"/>
  <c r="AO124" i="1"/>
  <c r="BP135" i="1"/>
  <c r="BP132" i="1"/>
  <c r="BS107" i="1"/>
  <c r="O131" i="1"/>
  <c r="AP131" i="1" s="1"/>
  <c r="H206" i="1"/>
  <c r="DO206" i="1" s="1"/>
  <c r="F321" i="1"/>
  <c r="G162" i="4" s="1"/>
  <c r="F162" i="4"/>
  <c r="J310" i="1"/>
  <c r="BB69" i="1" a="1"/>
  <c r="BB69" i="1" s="1"/>
  <c r="AC322" i="1" s="1"/>
  <c r="L153" i="1"/>
  <c r="AM153" i="1" s="1"/>
  <c r="K167" i="1"/>
  <c r="DR167" i="1" s="1"/>
  <c r="T82" i="1"/>
  <c r="BW82" i="1" s="1"/>
  <c r="H204" i="1"/>
  <c r="BK204" i="1" s="1"/>
  <c r="M158" i="1"/>
  <c r="BP158" i="1" s="1"/>
  <c r="K170" i="1"/>
  <c r="G220" i="1"/>
  <c r="DN220" i="1" s="1"/>
  <c r="DM219" i="1"/>
  <c r="AG219" i="1"/>
  <c r="M156" i="1"/>
  <c r="DT156" i="1" s="1"/>
  <c r="CS111" i="1"/>
  <c r="CT110" i="1"/>
  <c r="N140" i="1"/>
  <c r="DU140" i="1" s="1"/>
  <c r="DS156" i="1"/>
  <c r="DC68" i="1"/>
  <c r="O310" i="1" s="1"/>
  <c r="CD69" i="1" a="1"/>
  <c r="CD69" i="1" s="1"/>
  <c r="E322" i="1" s="1"/>
  <c r="I193" i="1"/>
  <c r="DP193" i="1" s="1"/>
  <c r="K161" i="1"/>
  <c r="DR161" i="1" s="1"/>
  <c r="O132" i="1"/>
  <c r="DV132" i="1" s="1"/>
  <c r="CS108" i="1"/>
  <c r="CM182" i="1"/>
  <c r="CX72" i="1"/>
  <c r="CW71" i="1"/>
  <c r="O117" i="1"/>
  <c r="DV117" i="1" s="1"/>
  <c r="CW80" i="1"/>
  <c r="O127" i="1"/>
  <c r="DV127" i="1" s="1"/>
  <c r="J180" i="1"/>
  <c r="BM180" i="1" s="1"/>
  <c r="Q112" i="1"/>
  <c r="DX112" i="1" s="1"/>
  <c r="K177" i="1"/>
  <c r="DR177" i="1" s="1"/>
  <c r="L158" i="1"/>
  <c r="DS158" i="1" s="1"/>
  <c r="CV85" i="1"/>
  <c r="CU84" i="1"/>
  <c r="CW73" i="1"/>
  <c r="S90" i="1"/>
  <c r="BV90" i="1" s="1"/>
  <c r="O124" i="1"/>
  <c r="DV124" i="1" s="1"/>
  <c r="R88" i="1"/>
  <c r="P116" i="1"/>
  <c r="L169" i="1"/>
  <c r="DS169" i="1" s="1"/>
  <c r="S92" i="1"/>
  <c r="DZ92" i="1" s="1"/>
  <c r="CQ149" i="1"/>
  <c r="CS117" i="1"/>
  <c r="H207" i="1"/>
  <c r="BK207" i="1" s="1"/>
  <c r="CU95" i="1"/>
  <c r="AY69" i="1"/>
  <c r="G218" i="1"/>
  <c r="DN218" i="1" s="1"/>
  <c r="DM217" i="1"/>
  <c r="AG217" i="1"/>
  <c r="N125" i="1"/>
  <c r="DU125" i="1" s="1"/>
  <c r="S86" i="1"/>
  <c r="AT86" i="1" s="1"/>
  <c r="X70" i="1"/>
  <c r="Z70" i="1" a="1"/>
  <c r="Z70" i="1" s="1"/>
  <c r="Y70" i="1" a="1"/>
  <c r="Y70" i="1" s="1"/>
  <c r="W70" i="1"/>
  <c r="H201" i="1"/>
  <c r="DO201" i="1" s="1"/>
  <c r="AT81" i="1"/>
  <c r="AM157" i="1"/>
  <c r="H195" i="1"/>
  <c r="DO195" i="1" s="1"/>
  <c r="R86" i="1"/>
  <c r="DY86" i="1" s="1"/>
  <c r="AK169" i="1"/>
  <c r="P122" i="1"/>
  <c r="DW122" i="1" s="1"/>
  <c r="AM155" i="1"/>
  <c r="M157" i="1"/>
  <c r="S77" i="1"/>
  <c r="DZ77" i="1" s="1"/>
  <c r="CB69" i="1" a="1"/>
  <c r="CB69" i="1" s="1"/>
  <c r="H194" i="1"/>
  <c r="L164" i="1"/>
  <c r="DS164" i="1" s="1"/>
  <c r="N127" i="1"/>
  <c r="BQ127" i="1" s="1"/>
  <c r="P113" i="1"/>
  <c r="CQ140" i="1"/>
  <c r="I182" i="1"/>
  <c r="BL182" i="1" s="1"/>
  <c r="CR129" i="1"/>
  <c r="P110" i="1"/>
  <c r="DW110" i="1" s="1"/>
  <c r="J178" i="1"/>
  <c r="DQ178" i="1" s="1"/>
  <c r="S88" i="1"/>
  <c r="DZ88" i="1" s="1"/>
  <c r="T71" i="1"/>
  <c r="EA71" i="1" s="1"/>
  <c r="P120" i="1"/>
  <c r="DW120" i="1" s="1"/>
  <c r="N148" i="1"/>
  <c r="DU148" i="1" s="1"/>
  <c r="V71" i="1"/>
  <c r="AW71" i="1" s="1"/>
  <c r="CM190" i="1"/>
  <c r="N145" i="1"/>
  <c r="BQ145" i="1" s="1"/>
  <c r="R82" i="1"/>
  <c r="DY82" i="1" s="1"/>
  <c r="I185" i="1"/>
  <c r="DP185" i="1" s="1"/>
  <c r="J172" i="1"/>
  <c r="AK172" i="1" s="1"/>
  <c r="CM183" i="1"/>
  <c r="CM189" i="1"/>
  <c r="CZ69" i="1"/>
  <c r="S91" i="1"/>
  <c r="DZ91" i="1" s="1"/>
  <c r="T76" i="1"/>
  <c r="BW76" i="1" s="1"/>
  <c r="CP158" i="1"/>
  <c r="CO157" i="1"/>
  <c r="H191" i="1"/>
  <c r="DO191" i="1" s="1"/>
  <c r="M153" i="1"/>
  <c r="DT153" i="1" s="1"/>
  <c r="K171" i="1"/>
  <c r="O125" i="1"/>
  <c r="BR125" i="1" s="1"/>
  <c r="N136" i="1"/>
  <c r="DU136" i="1" s="1"/>
  <c r="N133" i="1"/>
  <c r="Q108" i="1"/>
  <c r="DX108" i="1" s="1"/>
  <c r="R95" i="1"/>
  <c r="DY95" i="1" s="1"/>
  <c r="J53" i="7"/>
  <c r="AD160" i="4" s="1"/>
  <c r="AE160" i="4" s="1"/>
  <c r="AC160" i="4"/>
  <c r="DN206" i="1"/>
  <c r="N146" i="1" l="1"/>
  <c r="DU146" i="1" s="1"/>
  <c r="AN145" i="1"/>
  <c r="DZ79" i="1"/>
  <c r="AT79" i="1"/>
  <c r="S82" i="1"/>
  <c r="AT82" i="1" s="1"/>
  <c r="CR145" i="1"/>
  <c r="BU81" i="1"/>
  <c r="CW81" i="1" s="1"/>
  <c r="T80" i="1"/>
  <c r="U81" i="1" s="1"/>
  <c r="AV81" i="1" s="1"/>
  <c r="AO132" i="1"/>
  <c r="O133" i="1"/>
  <c r="DV133" i="1" s="1"/>
  <c r="BQ132" i="1"/>
  <c r="CS132" i="1" s="1"/>
  <c r="BS114" i="1"/>
  <c r="CU114" i="1" s="1"/>
  <c r="BR123" i="1"/>
  <c r="CT123" i="1" s="1"/>
  <c r="Q115" i="1"/>
  <c r="BT115" i="1" s="1"/>
  <c r="BT98" i="1"/>
  <c r="CV98" i="1" s="1"/>
  <c r="P124" i="1"/>
  <c r="DW124" i="1" s="1"/>
  <c r="AQ114" i="1"/>
  <c r="AP123" i="1"/>
  <c r="DS151" i="1"/>
  <c r="BP143" i="1"/>
  <c r="CR143" i="1" s="1"/>
  <c r="AR98" i="1"/>
  <c r="N141" i="1"/>
  <c r="DU141" i="1" s="1"/>
  <c r="N144" i="1"/>
  <c r="DU144" i="1" s="1"/>
  <c r="AN143" i="1"/>
  <c r="BP140" i="1"/>
  <c r="CR140" i="1" s="1"/>
  <c r="AN140" i="1"/>
  <c r="R99" i="1"/>
  <c r="AS99" i="1" s="1"/>
  <c r="M152" i="1"/>
  <c r="DT152" i="1" s="1"/>
  <c r="AM151" i="1"/>
  <c r="R93" i="1"/>
  <c r="DY93" i="1" s="1"/>
  <c r="BT92" i="1"/>
  <c r="CV92" i="1" s="1"/>
  <c r="AR92" i="1"/>
  <c r="AQ106" i="1"/>
  <c r="BS106" i="1"/>
  <c r="CU106" i="1" s="1"/>
  <c r="M149" i="1"/>
  <c r="DT149" i="1" s="1"/>
  <c r="N139" i="1"/>
  <c r="BQ139" i="1" s="1"/>
  <c r="Q107" i="1"/>
  <c r="DX107" i="1" s="1"/>
  <c r="AN138" i="1"/>
  <c r="BP138" i="1"/>
  <c r="CR138" i="1" s="1"/>
  <c r="CQ151" i="1"/>
  <c r="R101" i="1"/>
  <c r="BU101" i="1" s="1"/>
  <c r="CW101" i="1" s="1"/>
  <c r="DX100" i="1"/>
  <c r="H213" i="1"/>
  <c r="DO213" i="1" s="1"/>
  <c r="AR100" i="1"/>
  <c r="DS148" i="1"/>
  <c r="CV100" i="1"/>
  <c r="DT146" i="1"/>
  <c r="AM148" i="1"/>
  <c r="DN212" i="1"/>
  <c r="P123" i="1"/>
  <c r="BS123" i="1" s="1"/>
  <c r="N147" i="1"/>
  <c r="DU147" i="1" s="1"/>
  <c r="BP146" i="1"/>
  <c r="CR146" i="1" s="1"/>
  <c r="AJ186" i="1"/>
  <c r="BN162" i="1"/>
  <c r="CP162" i="1" s="1"/>
  <c r="AL166" i="1"/>
  <c r="AL162" i="1"/>
  <c r="BN160" i="1"/>
  <c r="CP160" i="1" s="1"/>
  <c r="L163" i="1"/>
  <c r="DS163" i="1" s="1"/>
  <c r="L161" i="1"/>
  <c r="DS161" i="1" s="1"/>
  <c r="DP189" i="1"/>
  <c r="AL160" i="1"/>
  <c r="AP122" i="1"/>
  <c r="BR122" i="1"/>
  <c r="O130" i="1"/>
  <c r="DV130" i="1" s="1"/>
  <c r="BQ129" i="1"/>
  <c r="CS129" i="1" s="1"/>
  <c r="AO129" i="1"/>
  <c r="DM216" i="1"/>
  <c r="BL186" i="1"/>
  <c r="CN186" i="1" s="1"/>
  <c r="J187" i="1"/>
  <c r="DQ187" i="1" s="1"/>
  <c r="J190" i="1"/>
  <c r="DQ190" i="1" s="1"/>
  <c r="BL189" i="1"/>
  <c r="CN189" i="1" s="1"/>
  <c r="BM174" i="1"/>
  <c r="CO174" i="1" s="1"/>
  <c r="K175" i="1"/>
  <c r="BN175" i="1" s="1"/>
  <c r="AK174" i="1"/>
  <c r="G217" i="1"/>
  <c r="DN217" i="1" s="1"/>
  <c r="AK171" i="1"/>
  <c r="BM177" i="1"/>
  <c r="CO177" i="1" s="1"/>
  <c r="AK177" i="1"/>
  <c r="BN165" i="1"/>
  <c r="CP165" i="1" s="1"/>
  <c r="K178" i="1"/>
  <c r="DR178" i="1" s="1"/>
  <c r="AL165" i="1"/>
  <c r="BM171" i="1"/>
  <c r="CO171" i="1" s="1"/>
  <c r="K172" i="1"/>
  <c r="DR172" i="1" s="1"/>
  <c r="L166" i="1"/>
  <c r="DS166" i="1" s="1"/>
  <c r="BN166" i="1"/>
  <c r="CP166" i="1" s="1"/>
  <c r="L167" i="1"/>
  <c r="DS167" i="1" s="1"/>
  <c r="DU138" i="1"/>
  <c r="DT158" i="1"/>
  <c r="DM221" i="1"/>
  <c r="AG221" i="1"/>
  <c r="G214" i="1"/>
  <c r="AH214" i="1" s="1"/>
  <c r="H211" i="1"/>
  <c r="BK211" i="1" s="1"/>
  <c r="CM211" i="1" s="1"/>
  <c r="AH210" i="1"/>
  <c r="BM172" i="1"/>
  <c r="CO172" i="1" s="1"/>
  <c r="F233" i="1"/>
  <c r="AG233" i="1" s="1"/>
  <c r="AH218" i="1"/>
  <c r="AG223" i="1"/>
  <c r="AG224" i="1"/>
  <c r="DM214" i="1"/>
  <c r="DM213" i="1"/>
  <c r="AN158" i="1"/>
  <c r="H203" i="1"/>
  <c r="DO203" i="1" s="1"/>
  <c r="AH202" i="1"/>
  <c r="DQ172" i="1"/>
  <c r="DR176" i="1"/>
  <c r="F229" i="1"/>
  <c r="AG229" i="1" s="1"/>
  <c r="CP176" i="1"/>
  <c r="AQ115" i="1"/>
  <c r="BA69" i="1" a="1"/>
  <c r="BA69" i="1" s="1"/>
  <c r="AB322" i="1" s="1"/>
  <c r="Z163" i="4" s="1"/>
  <c r="AV477" i="1"/>
  <c r="AY323" i="1" s="1"/>
  <c r="AX153" i="4" s="1"/>
  <c r="AP124" i="1"/>
  <c r="AU489" i="1"/>
  <c r="DM223" i="1"/>
  <c r="F227" i="1"/>
  <c r="G228" i="1" s="1"/>
  <c r="DN228" i="1" s="1"/>
  <c r="DP199" i="1"/>
  <c r="BL199" i="1"/>
  <c r="CN199" i="1" s="1"/>
  <c r="AW477" i="1"/>
  <c r="AZ323" i="1" s="1"/>
  <c r="AY153" i="4" s="1"/>
  <c r="AI204" i="1"/>
  <c r="BN167" i="1"/>
  <c r="CP167" i="1" s="1"/>
  <c r="CX93" i="1"/>
  <c r="AH209" i="1"/>
  <c r="DW104" i="1"/>
  <c r="AJ182" i="1"/>
  <c r="F228" i="1"/>
  <c r="DM228" i="1" s="1"/>
  <c r="DO204" i="1"/>
  <c r="BR129" i="1"/>
  <c r="CT129" i="1" s="1"/>
  <c r="BS108" i="1"/>
  <c r="CU108" i="1" s="1"/>
  <c r="BV71" i="1"/>
  <c r="CX71" i="1" s="1"/>
  <c r="DT151" i="1"/>
  <c r="AJ183" i="1"/>
  <c r="BK191" i="1"/>
  <c r="CM191" i="1" s="1"/>
  <c r="BV86" i="1"/>
  <c r="CX86" i="1" s="1"/>
  <c r="DZ90" i="1"/>
  <c r="EA82" i="1"/>
  <c r="DX101" i="1"/>
  <c r="BQ138" i="1"/>
  <c r="CS138" i="1" s="1"/>
  <c r="DX103" i="1"/>
  <c r="BK196" i="1"/>
  <c r="CM196" i="1" s="1"/>
  <c r="CS137" i="1"/>
  <c r="DN221" i="1"/>
  <c r="BP153" i="1"/>
  <c r="CR153" i="1" s="1"/>
  <c r="AT77" i="1"/>
  <c r="AT90" i="1"/>
  <c r="AU479" i="1"/>
  <c r="AU82" i="1"/>
  <c r="DS147" i="1"/>
  <c r="BS112" i="1"/>
  <c r="CU112" i="1" s="1"/>
  <c r="DU142" i="1"/>
  <c r="G215" i="1"/>
  <c r="DN215" i="1" s="1"/>
  <c r="H54" i="7"/>
  <c r="G55" i="7" s="1"/>
  <c r="H55" i="7" s="1"/>
  <c r="L55" i="7" s="1"/>
  <c r="EA76" i="1"/>
  <c r="DU145" i="1"/>
  <c r="BW71" i="1"/>
  <c r="CY71" i="1" s="1"/>
  <c r="BO164" i="1"/>
  <c r="CQ164" i="1" s="1"/>
  <c r="AS86" i="1"/>
  <c r="DZ86" i="1"/>
  <c r="DO207" i="1"/>
  <c r="BT110" i="1"/>
  <c r="CV110" i="1" s="1"/>
  <c r="DV129" i="1"/>
  <c r="BR136" i="1"/>
  <c r="CT136" i="1" s="1"/>
  <c r="AH208" i="1"/>
  <c r="AT78" i="1"/>
  <c r="AV71" i="1"/>
  <c r="DW108" i="1"/>
  <c r="DN222" i="1"/>
  <c r="DZ71" i="1"/>
  <c r="CO188" i="1"/>
  <c r="CS128" i="1"/>
  <c r="BY71" i="1"/>
  <c r="AO127" i="1"/>
  <c r="AO146" i="1"/>
  <c r="BR131" i="1"/>
  <c r="CT131" i="1" s="1"/>
  <c r="AL180" i="1"/>
  <c r="AS96" i="1"/>
  <c r="BV78" i="1"/>
  <c r="CX78" i="1" s="1"/>
  <c r="BX71" i="1"/>
  <c r="CZ71" i="1" s="1"/>
  <c r="DN213" i="1"/>
  <c r="AP120" i="1"/>
  <c r="AP125" i="1"/>
  <c r="AN153" i="1"/>
  <c r="EC71" i="1"/>
  <c r="DU127" i="1"/>
  <c r="AI195" i="1"/>
  <c r="F231" i="1"/>
  <c r="AG231" i="1" s="1"/>
  <c r="DV131" i="1"/>
  <c r="AL174" i="1"/>
  <c r="BW77" i="1"/>
  <c r="CY77" i="1" s="1"/>
  <c r="AM147" i="1"/>
  <c r="DR180" i="1"/>
  <c r="AR101" i="1"/>
  <c r="DY96" i="1"/>
  <c r="AT84" i="1"/>
  <c r="BQ142" i="1"/>
  <c r="CS142" i="1" s="1"/>
  <c r="AQ104" i="1"/>
  <c r="AN151" i="1"/>
  <c r="DV120" i="1"/>
  <c r="AO148" i="1"/>
  <c r="BP157" i="1"/>
  <c r="CR157" i="1" s="1"/>
  <c r="AN157" i="1"/>
  <c r="BS116" i="1"/>
  <c r="CU116" i="1" s="1"/>
  <c r="DW116" i="1"/>
  <c r="AJ193" i="1"/>
  <c r="DR170" i="1"/>
  <c r="BN170" i="1"/>
  <c r="CP170" i="1" s="1"/>
  <c r="F230" i="1"/>
  <c r="G231" i="1" s="1"/>
  <c r="DN231" i="1" s="1"/>
  <c r="AU483" i="1"/>
  <c r="AT93" i="1"/>
  <c r="DZ93" i="1"/>
  <c r="AI202" i="1"/>
  <c r="AY70" i="1"/>
  <c r="AJ191" i="1"/>
  <c r="DU143" i="1"/>
  <c r="BQ143" i="1"/>
  <c r="CS143" i="1" s="1"/>
  <c r="AK182" i="1"/>
  <c r="BS103" i="1"/>
  <c r="CU103" i="1" s="1"/>
  <c r="DW103" i="1"/>
  <c r="AI205" i="1"/>
  <c r="BT106" i="1"/>
  <c r="CV106" i="1" s="1"/>
  <c r="AR106" i="1"/>
  <c r="DY103" i="1"/>
  <c r="AS103" i="1"/>
  <c r="DS160" i="1"/>
  <c r="BO160" i="1"/>
  <c r="CQ160" i="1" s="1"/>
  <c r="BM181" i="1"/>
  <c r="CO181" i="1" s="1"/>
  <c r="DQ181" i="1"/>
  <c r="AK181" i="1"/>
  <c r="BT96" i="1"/>
  <c r="CV96" i="1" s="1"/>
  <c r="AR96" i="1"/>
  <c r="G219" i="1"/>
  <c r="H220" i="1" s="1"/>
  <c r="DO220" i="1" s="1"/>
  <c r="AG218" i="1"/>
  <c r="AU76" i="1"/>
  <c r="BV91" i="1"/>
  <c r="CX91" i="1" s="1"/>
  <c r="AT91" i="1"/>
  <c r="AO145" i="1"/>
  <c r="BQ148" i="1"/>
  <c r="CS148" i="1" s="1"/>
  <c r="BS120" i="1"/>
  <c r="CU120" i="1" s="1"/>
  <c r="BV88" i="1"/>
  <c r="CX88" i="1" s="1"/>
  <c r="CO182" i="1"/>
  <c r="DM218" i="1"/>
  <c r="AI207" i="1"/>
  <c r="BO158" i="1"/>
  <c r="CQ158" i="1" s="1"/>
  <c r="AP127" i="1"/>
  <c r="BR127" i="1"/>
  <c r="CT127" i="1" s="1"/>
  <c r="BL193" i="1"/>
  <c r="CN193" i="1" s="1"/>
  <c r="BO153" i="1"/>
  <c r="CQ153" i="1" s="1"/>
  <c r="DS153" i="1"/>
  <c r="BK206" i="1"/>
  <c r="CM206" i="1" s="1"/>
  <c r="DO202" i="1"/>
  <c r="BL191" i="1"/>
  <c r="CN191" i="1" s="1"/>
  <c r="DQ182" i="1"/>
  <c r="AR103" i="1"/>
  <c r="DN211" i="1"/>
  <c r="DO205" i="1"/>
  <c r="DY98" i="1"/>
  <c r="BU98" i="1"/>
  <c r="CW98" i="1" s="1"/>
  <c r="DO193" i="1"/>
  <c r="BK193" i="1"/>
  <c r="CM193" i="1" s="1"/>
  <c r="BP150" i="1"/>
  <c r="CR150" i="1" s="1"/>
  <c r="DT150" i="1"/>
  <c r="AN150" i="1"/>
  <c r="BK200" i="1"/>
  <c r="CM200" i="1" s="1"/>
  <c r="DQ188" i="1"/>
  <c r="CU109" i="1"/>
  <c r="DP190" i="1"/>
  <c r="BL190" i="1"/>
  <c r="CN190" i="1" s="1"/>
  <c r="BV85" i="1"/>
  <c r="CX85" i="1" s="1"/>
  <c r="AT85" i="1"/>
  <c r="DU137" i="1"/>
  <c r="AO137" i="1"/>
  <c r="BL184" i="1"/>
  <c r="CN184" i="1" s="1"/>
  <c r="AJ184" i="1"/>
  <c r="AS100" i="1"/>
  <c r="BU100" i="1"/>
  <c r="CW100" i="1" s="1"/>
  <c r="BW73" i="1"/>
  <c r="CY73" i="1" s="1"/>
  <c r="AU73" i="1"/>
  <c r="DW113" i="1"/>
  <c r="BS113" i="1"/>
  <c r="CU113" i="1" s="1"/>
  <c r="DV125" i="1"/>
  <c r="AJ185" i="1"/>
  <c r="DT157" i="1"/>
  <c r="BK195" i="1"/>
  <c r="CM195" i="1" s="1"/>
  <c r="AQ116" i="1"/>
  <c r="DY88" i="1"/>
  <c r="BU88" i="1"/>
  <c r="CW88" i="1" s="1"/>
  <c r="BQ140" i="1"/>
  <c r="CS140" i="1" s="1"/>
  <c r="G225" i="1"/>
  <c r="DN225" i="1" s="1"/>
  <c r="F225" i="1"/>
  <c r="DM225" i="1" s="1"/>
  <c r="AQ103" i="1"/>
  <c r="DX106" i="1"/>
  <c r="BW74" i="1"/>
  <c r="CY74" i="1" s="1"/>
  <c r="DR164" i="1"/>
  <c r="BN164" i="1"/>
  <c r="CP164" i="1" s="1"/>
  <c r="AM160" i="1"/>
  <c r="DX96" i="1"/>
  <c r="DZ74" i="1"/>
  <c r="BV74" i="1"/>
  <c r="CX74" i="1" s="1"/>
  <c r="CQ147" i="1"/>
  <c r="G233" i="1"/>
  <c r="DN233" i="1" s="1"/>
  <c r="DM232" i="1"/>
  <c r="AG232" i="1"/>
  <c r="DM236" i="1"/>
  <c r="AG236" i="1"/>
  <c r="CP180" i="1"/>
  <c r="CW96" i="1"/>
  <c r="CM202" i="1"/>
  <c r="CV103" i="1"/>
  <c r="CM205" i="1"/>
  <c r="CU104" i="1"/>
  <c r="CR151" i="1"/>
  <c r="CT120" i="1"/>
  <c r="CV101" i="1"/>
  <c r="DU133" i="1"/>
  <c r="P126" i="1"/>
  <c r="DW126" i="1" s="1"/>
  <c r="DR171" i="1"/>
  <c r="N154" i="1"/>
  <c r="DU154" i="1" s="1"/>
  <c r="AI191" i="1"/>
  <c r="K173" i="1"/>
  <c r="DR173" i="1" s="1"/>
  <c r="O149" i="1"/>
  <c r="DV149" i="1" s="1"/>
  <c r="AQ120" i="1"/>
  <c r="AU71" i="1"/>
  <c r="AT88" i="1"/>
  <c r="DP182" i="1"/>
  <c r="AQ113" i="1"/>
  <c r="AM164" i="1"/>
  <c r="DO194" i="1"/>
  <c r="BV77" i="1"/>
  <c r="CX77" i="1" s="1"/>
  <c r="BU86" i="1"/>
  <c r="I196" i="1"/>
  <c r="AJ196" i="1" s="1"/>
  <c r="I208" i="1"/>
  <c r="BL208" i="1" s="1"/>
  <c r="CN208" i="1" s="1"/>
  <c r="AS88" i="1"/>
  <c r="BR124" i="1"/>
  <c r="G227" i="1"/>
  <c r="DN227" i="1" s="1"/>
  <c r="DM226" i="1"/>
  <c r="AG226" i="1"/>
  <c r="AM158" i="1"/>
  <c r="F163" i="4"/>
  <c r="F322" i="1"/>
  <c r="G163" i="4" s="1"/>
  <c r="AO140" i="1"/>
  <c r="AL170" i="1"/>
  <c r="N159" i="1"/>
  <c r="DU159" i="1" s="1"/>
  <c r="I205" i="1"/>
  <c r="DP205" i="1" s="1"/>
  <c r="U83" i="1"/>
  <c r="AV83" i="1" s="1"/>
  <c r="AL167" i="1"/>
  <c r="BQ146" i="1"/>
  <c r="CS146" i="1" s="1"/>
  <c r="K310" i="1"/>
  <c r="K140" i="4"/>
  <c r="AI206" i="1"/>
  <c r="P132" i="1"/>
  <c r="DW132" i="1" s="1"/>
  <c r="BN174" i="1"/>
  <c r="AR110" i="1"/>
  <c r="AU77" i="1"/>
  <c r="CQ152" i="1"/>
  <c r="D162" i="4"/>
  <c r="I310" i="1"/>
  <c r="J140" i="4" s="1"/>
  <c r="DO199" i="1"/>
  <c r="CV81" i="1"/>
  <c r="J192" i="1"/>
  <c r="BM192" i="1" s="1"/>
  <c r="AP136" i="1"/>
  <c r="AO143" i="1"/>
  <c r="CW87" i="1"/>
  <c r="O139" i="1"/>
  <c r="DV139" i="1" s="1"/>
  <c r="H209" i="1"/>
  <c r="DO209" i="1" s="1"/>
  <c r="K183" i="1"/>
  <c r="AL183" i="1" s="1"/>
  <c r="DN224" i="1"/>
  <c r="T79" i="1"/>
  <c r="EA79" i="1" s="1"/>
  <c r="V72" i="1"/>
  <c r="EC72" i="1" s="1"/>
  <c r="AU74" i="1"/>
  <c r="AS98" i="1"/>
  <c r="L165" i="1"/>
  <c r="DS165" i="1" s="1"/>
  <c r="AL176" i="1"/>
  <c r="AI196" i="1"/>
  <c r="BV84" i="1"/>
  <c r="BU103" i="1"/>
  <c r="AQ112" i="1"/>
  <c r="Q109" i="1"/>
  <c r="BT109" i="1" s="1"/>
  <c r="O143" i="1"/>
  <c r="DV143" i="1" s="1"/>
  <c r="M161" i="1"/>
  <c r="DT161" i="1" s="1"/>
  <c r="O138" i="1"/>
  <c r="DV138" i="1" s="1"/>
  <c r="DQ189" i="1"/>
  <c r="J185" i="1"/>
  <c r="DQ185" i="1" s="1"/>
  <c r="F234" i="1"/>
  <c r="AU485" i="1"/>
  <c r="H210" i="1"/>
  <c r="BK210" i="1" s="1"/>
  <c r="T72" i="1"/>
  <c r="EA72" i="1" s="1"/>
  <c r="CS126" i="1"/>
  <c r="CS116" i="1"/>
  <c r="I194" i="1"/>
  <c r="BL194" i="1" s="1"/>
  <c r="R97" i="1"/>
  <c r="DY97" i="1" s="1"/>
  <c r="AT74" i="1"/>
  <c r="CO169" i="1"/>
  <c r="J200" i="1"/>
  <c r="DQ200" i="1" s="1"/>
  <c r="AI200" i="1"/>
  <c r="K189" i="1"/>
  <c r="BN189" i="1" s="1"/>
  <c r="CP189" i="1" s="1"/>
  <c r="Q116" i="1"/>
  <c r="BT116" i="1" s="1"/>
  <c r="BB70" i="1" a="1"/>
  <c r="BB70" i="1" s="1"/>
  <c r="AC323" i="1" s="1"/>
  <c r="S96" i="1"/>
  <c r="AT96" i="1" s="1"/>
  <c r="R109" i="1"/>
  <c r="DY109" i="1" s="1"/>
  <c r="O134" i="1"/>
  <c r="DV134" i="1" s="1"/>
  <c r="O137" i="1"/>
  <c r="DV137" i="1" s="1"/>
  <c r="L172" i="1"/>
  <c r="AM172" i="1" s="1"/>
  <c r="J186" i="1"/>
  <c r="DQ186" i="1" s="1"/>
  <c r="S83" i="1"/>
  <c r="DZ83" i="1" s="1"/>
  <c r="K179" i="1"/>
  <c r="AL179" i="1" s="1"/>
  <c r="Q111" i="1"/>
  <c r="DX111" i="1" s="1"/>
  <c r="I195" i="1"/>
  <c r="AJ195" i="1" s="1"/>
  <c r="C322" i="1"/>
  <c r="CC69" i="1" a="1"/>
  <c r="CC69" i="1" s="1"/>
  <c r="D322" i="1" s="1"/>
  <c r="E163" i="4" s="1"/>
  <c r="Q123" i="1"/>
  <c r="DX123" i="1" s="1"/>
  <c r="I202" i="1"/>
  <c r="DP202" i="1" s="1"/>
  <c r="O126" i="1"/>
  <c r="DV126" i="1" s="1"/>
  <c r="T93" i="1"/>
  <c r="EA93" i="1" s="1"/>
  <c r="M170" i="1"/>
  <c r="DT170" i="1" s="1"/>
  <c r="L178" i="1"/>
  <c r="DS178" i="1" s="1"/>
  <c r="R113" i="1"/>
  <c r="DY113" i="1" s="1"/>
  <c r="K181" i="1"/>
  <c r="DR181" i="1" s="1"/>
  <c r="P118" i="1"/>
  <c r="BS118" i="1" s="1"/>
  <c r="P133" i="1"/>
  <c r="DW133" i="1" s="1"/>
  <c r="L162" i="1"/>
  <c r="DS162" i="1" s="1"/>
  <c r="N157" i="1"/>
  <c r="DU157" i="1" s="1"/>
  <c r="AA163" i="4"/>
  <c r="AD322" i="1"/>
  <c r="AB163" i="4" s="1"/>
  <c r="CU107" i="1"/>
  <c r="CR135" i="1"/>
  <c r="E162" i="4"/>
  <c r="Q310" i="1" a="1"/>
  <c r="Q310" i="1" s="1"/>
  <c r="Q140" i="4" s="1"/>
  <c r="I200" i="1"/>
  <c r="AJ200" i="1" s="1"/>
  <c r="H224" i="1"/>
  <c r="DO224" i="1" s="1"/>
  <c r="CN177" i="1"/>
  <c r="H208" i="1"/>
  <c r="DO208" i="1" s="1"/>
  <c r="P119" i="1"/>
  <c r="DW119" i="1" s="1"/>
  <c r="O135" i="1"/>
  <c r="AP135" i="1" s="1"/>
  <c r="U82" i="1"/>
  <c r="EB82" i="1" s="1"/>
  <c r="H217" i="1"/>
  <c r="AI217" i="1" s="1"/>
  <c r="CO170" i="1"/>
  <c r="CS123" i="1"/>
  <c r="CW90" i="1"/>
  <c r="Y162" i="4"/>
  <c r="AO310" i="1" a="1"/>
  <c r="AO310" i="1" s="1"/>
  <c r="AR140" i="4" s="1"/>
  <c r="AG310" i="1"/>
  <c r="AI140" i="4" s="1"/>
  <c r="K190" i="1"/>
  <c r="BN190" i="1" s="1"/>
  <c r="J184" i="1"/>
  <c r="BM184" i="1" s="1"/>
  <c r="CR124" i="1"/>
  <c r="Q118" i="1"/>
  <c r="I198" i="1"/>
  <c r="N156" i="1"/>
  <c r="DU156" i="1" s="1"/>
  <c r="M160" i="1"/>
  <c r="AN160" i="1" s="1"/>
  <c r="L170" i="1"/>
  <c r="DS170" i="1" s="1"/>
  <c r="R94" i="1"/>
  <c r="AS94" i="1" s="1"/>
  <c r="CR158" i="1"/>
  <c r="CB70" i="1" a="1"/>
  <c r="CB70" i="1" s="1"/>
  <c r="CD70" i="1" a="1"/>
  <c r="CD70" i="1" s="1"/>
  <c r="E323" i="1" s="1"/>
  <c r="CA70" i="1"/>
  <c r="BZ70" i="1"/>
  <c r="AZ70" i="1" a="1"/>
  <c r="AZ70" i="1" s="1"/>
  <c r="BU95" i="1"/>
  <c r="AR108" i="1"/>
  <c r="BQ133" i="1"/>
  <c r="CS133" i="1" s="1"/>
  <c r="BQ136" i="1"/>
  <c r="BN171" i="1"/>
  <c r="U77" i="1"/>
  <c r="AV77" i="1" s="1"/>
  <c r="T92" i="1"/>
  <c r="EA92" i="1" s="1"/>
  <c r="BU82" i="1"/>
  <c r="CW82" i="1" s="1"/>
  <c r="O146" i="1"/>
  <c r="DV146" i="1" s="1"/>
  <c r="Y71" i="1" a="1"/>
  <c r="Y71" i="1" s="1"/>
  <c r="Z71" i="1" a="1"/>
  <c r="Z71" i="1" s="1"/>
  <c r="X71" i="1"/>
  <c r="W71" i="1"/>
  <c r="AK178" i="1"/>
  <c r="AQ110" i="1"/>
  <c r="J183" i="1"/>
  <c r="DQ183" i="1" s="1"/>
  <c r="O128" i="1"/>
  <c r="DV128" i="1" s="1"/>
  <c r="AI194" i="1"/>
  <c r="N158" i="1"/>
  <c r="BQ158" i="1" s="1"/>
  <c r="AQ122" i="1"/>
  <c r="AI201" i="1"/>
  <c r="T87" i="1"/>
  <c r="BW87" i="1" s="1"/>
  <c r="BQ125" i="1"/>
  <c r="H219" i="1"/>
  <c r="DO219" i="1" s="1"/>
  <c r="CM207" i="1"/>
  <c r="AT92" i="1"/>
  <c r="AM169" i="1"/>
  <c r="Q117" i="1"/>
  <c r="DX117" i="1" s="1"/>
  <c r="T91" i="1"/>
  <c r="BW91" i="1" s="1"/>
  <c r="AL177" i="1"/>
  <c r="AR112" i="1"/>
  <c r="DQ180" i="1"/>
  <c r="P128" i="1"/>
  <c r="BS128" i="1" s="1"/>
  <c r="AP117" i="1"/>
  <c r="AP132" i="1"/>
  <c r="AL161" i="1"/>
  <c r="AN156" i="1"/>
  <c r="AH220" i="1"/>
  <c r="CM204" i="1"/>
  <c r="M154" i="1"/>
  <c r="DT154" i="1" s="1"/>
  <c r="O147" i="1"/>
  <c r="BR147" i="1" s="1"/>
  <c r="CY76" i="1"/>
  <c r="CX75" i="1"/>
  <c r="D239" i="1"/>
  <c r="AU492" i="1" s="1"/>
  <c r="D243" i="1"/>
  <c r="F243" i="1" s="1"/>
  <c r="D247" i="1"/>
  <c r="AU500" i="1" s="1"/>
  <c r="D240" i="1"/>
  <c r="F240" i="1" s="1"/>
  <c r="D244" i="1"/>
  <c r="F244" i="1" s="1"/>
  <c r="D248" i="1"/>
  <c r="AU501" i="1" s="1"/>
  <c r="D238" i="1"/>
  <c r="F238" i="1" s="1"/>
  <c r="D246" i="1"/>
  <c r="AU499" i="1" s="1"/>
  <c r="R36" i="1"/>
  <c r="D241" i="1"/>
  <c r="AU494" i="1" s="1"/>
  <c r="D237" i="1"/>
  <c r="AU490" i="1" s="1"/>
  <c r="D245" i="1"/>
  <c r="AU498" i="1" s="1"/>
  <c r="D242" i="1"/>
  <c r="F242" i="1" s="1"/>
  <c r="M148" i="1"/>
  <c r="DT148" i="1" s="1"/>
  <c r="L181" i="1"/>
  <c r="DS181" i="1" s="1"/>
  <c r="R102" i="1"/>
  <c r="DY102" i="1" s="1"/>
  <c r="S97" i="1"/>
  <c r="AT97" i="1" s="1"/>
  <c r="T86" i="1"/>
  <c r="BW86" i="1" s="1"/>
  <c r="T94" i="1"/>
  <c r="BW94" i="1" s="1"/>
  <c r="CY94" i="1" s="1"/>
  <c r="P130" i="1"/>
  <c r="BS130" i="1" s="1"/>
  <c r="AI199" i="1"/>
  <c r="I203" i="1"/>
  <c r="AJ203" i="1" s="1"/>
  <c r="F235" i="1"/>
  <c r="CR147" i="1"/>
  <c r="CS127" i="1"/>
  <c r="CR126" i="1"/>
  <c r="R104" i="1"/>
  <c r="BU104" i="1" s="1"/>
  <c r="CW104" i="1" s="1"/>
  <c r="H212" i="1"/>
  <c r="DO212" i="1" s="1"/>
  <c r="H225" i="1"/>
  <c r="DO225" i="1" s="1"/>
  <c r="Q104" i="1"/>
  <c r="DX104" i="1" s="1"/>
  <c r="I206" i="1"/>
  <c r="BL206" i="1" s="1"/>
  <c r="R107" i="1"/>
  <c r="AS107" i="1" s="1"/>
  <c r="AP118" i="1"/>
  <c r="AO134" i="1"/>
  <c r="AU81" i="1"/>
  <c r="L177" i="1"/>
  <c r="AM177" i="1" s="1"/>
  <c r="H223" i="1"/>
  <c r="BK223" i="1" s="1"/>
  <c r="CV87" i="1"/>
  <c r="K182" i="1"/>
  <c r="BN182" i="1" s="1"/>
  <c r="AK189" i="1"/>
  <c r="CX90" i="1"/>
  <c r="CW89" i="1"/>
  <c r="Q105" i="1"/>
  <c r="AR105" i="1" s="1"/>
  <c r="N152" i="1"/>
  <c r="DU152" i="1" s="1"/>
  <c r="AQ117" i="1"/>
  <c r="AI197" i="1"/>
  <c r="CO160" i="1"/>
  <c r="CW76" i="1"/>
  <c r="CR139" i="1"/>
  <c r="AN155" i="1"/>
  <c r="AM159" i="1"/>
  <c r="N151" i="1"/>
  <c r="AO151" i="1" s="1"/>
  <c r="AL169" i="1"/>
  <c r="P121" i="1"/>
  <c r="BS121" i="1" s="1"/>
  <c r="AR93" i="1"/>
  <c r="S101" i="1"/>
  <c r="DZ101" i="1" s="1"/>
  <c r="U74" i="1"/>
  <c r="EB74" i="1" s="1"/>
  <c r="AK188" i="1"/>
  <c r="BS115" i="1"/>
  <c r="AX70" i="1"/>
  <c r="Y163" i="4"/>
  <c r="AS95" i="1"/>
  <c r="BT108" i="1"/>
  <c r="AO133" i="1"/>
  <c r="AO136" i="1"/>
  <c r="AL171" i="1"/>
  <c r="I192" i="1"/>
  <c r="DP192" i="1" s="1"/>
  <c r="BL185" i="1"/>
  <c r="AS82" i="1"/>
  <c r="Q121" i="1"/>
  <c r="BT121" i="1" s="1"/>
  <c r="U72" i="1"/>
  <c r="AV72" i="1" s="1"/>
  <c r="T89" i="1"/>
  <c r="BW89" i="1" s="1"/>
  <c r="BM178" i="1"/>
  <c r="BS110" i="1"/>
  <c r="CU110" i="1" s="1"/>
  <c r="Q114" i="1"/>
  <c r="BT114" i="1" s="1"/>
  <c r="M165" i="1"/>
  <c r="AN165" i="1" s="1"/>
  <c r="BK194" i="1"/>
  <c r="T78" i="1"/>
  <c r="BW78" i="1" s="1"/>
  <c r="BS122" i="1"/>
  <c r="S87" i="1"/>
  <c r="AT87" i="1" s="1"/>
  <c r="BK201" i="1"/>
  <c r="AO125" i="1"/>
  <c r="BV92" i="1"/>
  <c r="BO169" i="1"/>
  <c r="CQ169" i="1" s="1"/>
  <c r="S89" i="1"/>
  <c r="DZ89" i="1" s="1"/>
  <c r="P125" i="1"/>
  <c r="DW125" i="1" s="1"/>
  <c r="M159" i="1"/>
  <c r="DT159" i="1" s="1"/>
  <c r="BN177" i="1"/>
  <c r="BT112" i="1"/>
  <c r="AK180" i="1"/>
  <c r="BR117" i="1"/>
  <c r="BR132" i="1"/>
  <c r="BN161" i="1"/>
  <c r="J194" i="1"/>
  <c r="BM194" i="1" s="1"/>
  <c r="O141" i="1"/>
  <c r="BR141" i="1" s="1"/>
  <c r="BP156" i="1"/>
  <c r="CR156" i="1" s="1"/>
  <c r="H221" i="1"/>
  <c r="DO221" i="1" s="1"/>
  <c r="L171" i="1"/>
  <c r="BO171" i="1" s="1"/>
  <c r="L168" i="1"/>
  <c r="DS168" i="1" s="1"/>
  <c r="I207" i="1"/>
  <c r="DP207" i="1" s="1"/>
  <c r="CR132" i="1"/>
  <c r="L175" i="1"/>
  <c r="DS175" i="1" s="1"/>
  <c r="R111" i="1"/>
  <c r="BU111" i="1" s="1"/>
  <c r="U78" i="1"/>
  <c r="BX78" i="1" s="1"/>
  <c r="AA162" i="4"/>
  <c r="AD321" i="1"/>
  <c r="AB162" i="4" s="1"/>
  <c r="AH310" i="1"/>
  <c r="J191" i="1"/>
  <c r="BM191" i="1" s="1"/>
  <c r="BK199" i="1"/>
  <c r="AH223" i="1"/>
  <c r="CS145" i="1"/>
  <c r="CR144" i="1"/>
  <c r="P137" i="1"/>
  <c r="BS137" i="1" s="1"/>
  <c r="O144" i="1"/>
  <c r="BR144" i="1" s="1"/>
  <c r="CN182" i="1"/>
  <c r="CM181" i="1"/>
  <c r="AH207" i="1"/>
  <c r="BR118" i="1"/>
  <c r="U75" i="1"/>
  <c r="AV75" i="1" s="1"/>
  <c r="S99" i="1"/>
  <c r="BV99" i="1" s="1"/>
  <c r="BQ134" i="1"/>
  <c r="BW81" i="1"/>
  <c r="CT121" i="1"/>
  <c r="I197" i="1"/>
  <c r="DP197" i="1" s="1"/>
  <c r="T85" i="1"/>
  <c r="BW85" i="1" s="1"/>
  <c r="S104" i="1"/>
  <c r="BV104" i="1" s="1"/>
  <c r="Q113" i="1"/>
  <c r="BT113" i="1" s="1"/>
  <c r="DN216" i="1"/>
  <c r="CP168" i="1"/>
  <c r="CT125" i="1"/>
  <c r="CS124" i="1"/>
  <c r="BM189" i="1"/>
  <c r="CN171" i="1"/>
  <c r="C249" i="1"/>
  <c r="C250" i="1"/>
  <c r="C254" i="1"/>
  <c r="C258" i="1"/>
  <c r="C251" i="1"/>
  <c r="C255" i="1"/>
  <c r="C259" i="1"/>
  <c r="Q37" i="1"/>
  <c r="C257" i="1"/>
  <c r="C252" i="1"/>
  <c r="C260" i="1"/>
  <c r="C256" i="1"/>
  <c r="C253" i="1"/>
  <c r="CT119" i="1"/>
  <c r="CO180" i="1"/>
  <c r="CN179" i="1"/>
  <c r="H214" i="1"/>
  <c r="DO214" i="1" s="1"/>
  <c r="BL183" i="1"/>
  <c r="BS117" i="1"/>
  <c r="BK197" i="1"/>
  <c r="CM192" i="1"/>
  <c r="BP155" i="1"/>
  <c r="BO159" i="1"/>
  <c r="BN169" i="1"/>
  <c r="BT93" i="1"/>
  <c r="H222" i="1"/>
  <c r="BK222" i="1" s="1"/>
  <c r="T75" i="1"/>
  <c r="EA75" i="1" s="1"/>
  <c r="CY82" i="1"/>
  <c r="I201" i="1"/>
  <c r="AJ201" i="1" s="1"/>
  <c r="T83" i="1" l="1"/>
  <c r="EA83" i="1" s="1"/>
  <c r="BQ144" i="1"/>
  <c r="BS124" i="1"/>
  <c r="CU124" i="1" s="1"/>
  <c r="BV82" i="1"/>
  <c r="CX82" i="1" s="1"/>
  <c r="AO144" i="1"/>
  <c r="AU80" i="1"/>
  <c r="EA80" i="1"/>
  <c r="DZ82" i="1"/>
  <c r="BW80" i="1"/>
  <c r="CY80" i="1" s="1"/>
  <c r="AP133" i="1"/>
  <c r="P134" i="1"/>
  <c r="DW134" i="1" s="1"/>
  <c r="R116" i="1"/>
  <c r="BU116" i="1" s="1"/>
  <c r="CW116" i="1" s="1"/>
  <c r="AO141" i="1"/>
  <c r="BQ141" i="1"/>
  <c r="CS141" i="1" s="1"/>
  <c r="BU93" i="1"/>
  <c r="CW93" i="1" s="1"/>
  <c r="BR133" i="1"/>
  <c r="CT133" i="1" s="1"/>
  <c r="CV115" i="1"/>
  <c r="O145" i="1"/>
  <c r="AP145" i="1" s="1"/>
  <c r="Q125" i="1"/>
  <c r="DX125" i="1" s="1"/>
  <c r="AQ124" i="1"/>
  <c r="DX115" i="1"/>
  <c r="AR115" i="1"/>
  <c r="O142" i="1"/>
  <c r="DV142" i="1" s="1"/>
  <c r="DY99" i="1"/>
  <c r="N153" i="1"/>
  <c r="AO153" i="1" s="1"/>
  <c r="AN152" i="1"/>
  <c r="BP152" i="1"/>
  <c r="CR152" i="1" s="1"/>
  <c r="AS93" i="1"/>
  <c r="S100" i="1"/>
  <c r="DZ100" i="1" s="1"/>
  <c r="BU99" i="1"/>
  <c r="CW99" i="1" s="1"/>
  <c r="S94" i="1"/>
  <c r="BV94" i="1" s="1"/>
  <c r="O140" i="1"/>
  <c r="DV140" i="1" s="1"/>
  <c r="BT107" i="1"/>
  <c r="CV107" i="1" s="1"/>
  <c r="N150" i="1"/>
  <c r="AO150" i="1" s="1"/>
  <c r="AN149" i="1"/>
  <c r="BP149" i="1"/>
  <c r="CR149" i="1" s="1"/>
  <c r="BK213" i="1"/>
  <c r="CM213" i="1" s="1"/>
  <c r="CS139" i="1"/>
  <c r="S102" i="1"/>
  <c r="DZ102" i="1" s="1"/>
  <c r="I214" i="1"/>
  <c r="BL214" i="1" s="1"/>
  <c r="AR107" i="1"/>
  <c r="AI213" i="1"/>
  <c r="DU139" i="1"/>
  <c r="BO161" i="1"/>
  <c r="CQ161" i="1" s="1"/>
  <c r="R108" i="1"/>
  <c r="AS108" i="1" s="1"/>
  <c r="AO139" i="1"/>
  <c r="H218" i="1"/>
  <c r="DO218" i="1" s="1"/>
  <c r="DY101" i="1"/>
  <c r="AS101" i="1"/>
  <c r="AM163" i="1"/>
  <c r="BK203" i="1"/>
  <c r="CM203" i="1" s="1"/>
  <c r="K191" i="1"/>
  <c r="BN191" i="1" s="1"/>
  <c r="AQ123" i="1"/>
  <c r="M164" i="1"/>
  <c r="DT164" i="1" s="1"/>
  <c r="BO163" i="1"/>
  <c r="CQ163" i="1" s="1"/>
  <c r="DW123" i="1"/>
  <c r="CU123" i="1"/>
  <c r="Q124" i="1"/>
  <c r="BT124" i="1" s="1"/>
  <c r="CV124" i="1" s="1"/>
  <c r="AH217" i="1"/>
  <c r="AO147" i="1"/>
  <c r="BQ147" i="1"/>
  <c r="CS147" i="1" s="1"/>
  <c r="O148" i="1"/>
  <c r="BR148" i="1" s="1"/>
  <c r="CT122" i="1"/>
  <c r="L176" i="1"/>
  <c r="BO176" i="1" s="1"/>
  <c r="CQ176" i="1" s="1"/>
  <c r="M162" i="1"/>
  <c r="DT162" i="1" s="1"/>
  <c r="AM161" i="1"/>
  <c r="AM167" i="1"/>
  <c r="BM190" i="1"/>
  <c r="AK190" i="1"/>
  <c r="BO167" i="1"/>
  <c r="CQ167" i="1" s="1"/>
  <c r="I204" i="1"/>
  <c r="BL204" i="1" s="1"/>
  <c r="DR175" i="1"/>
  <c r="AL175" i="1"/>
  <c r="BM187" i="1"/>
  <c r="CO187" i="1" s="1"/>
  <c r="AP130" i="1"/>
  <c r="AL178" i="1"/>
  <c r="P131" i="1"/>
  <c r="DW131" i="1" s="1"/>
  <c r="L179" i="1"/>
  <c r="AM179" i="1" s="1"/>
  <c r="CP175" i="1"/>
  <c r="BR130" i="1"/>
  <c r="CT130" i="1" s="1"/>
  <c r="AK187" i="1"/>
  <c r="K188" i="1"/>
  <c r="BN188" i="1" s="1"/>
  <c r="CP188" i="1" s="1"/>
  <c r="M168" i="1"/>
  <c r="BP168" i="1" s="1"/>
  <c r="CZ78" i="1"/>
  <c r="L173" i="1"/>
  <c r="AM173" i="1" s="1"/>
  <c r="G229" i="1"/>
  <c r="AH229" i="1" s="1"/>
  <c r="H216" i="1"/>
  <c r="DO216" i="1" s="1"/>
  <c r="BN178" i="1"/>
  <c r="CP178" i="1" s="1"/>
  <c r="AL172" i="1"/>
  <c r="BN172" i="1"/>
  <c r="CP172" i="1" s="1"/>
  <c r="BO166" i="1"/>
  <c r="CQ166" i="1" s="1"/>
  <c r="AM166" i="1"/>
  <c r="M167" i="1"/>
  <c r="DT167" i="1" s="1"/>
  <c r="DM233" i="1"/>
  <c r="G234" i="1"/>
  <c r="DN234" i="1" s="1"/>
  <c r="H215" i="1"/>
  <c r="BK215" i="1" s="1"/>
  <c r="CM215" i="1" s="1"/>
  <c r="AI203" i="1"/>
  <c r="CY87" i="1"/>
  <c r="AG228" i="1"/>
  <c r="DN214" i="1"/>
  <c r="AP149" i="1"/>
  <c r="CN194" i="1"/>
  <c r="DZ96" i="1"/>
  <c r="BM200" i="1"/>
  <c r="CO200" i="1" s="1"/>
  <c r="CV121" i="1"/>
  <c r="I212" i="1"/>
  <c r="AJ212" i="1" s="1"/>
  <c r="AG227" i="1"/>
  <c r="DO211" i="1"/>
  <c r="AI211" i="1"/>
  <c r="DT165" i="1"/>
  <c r="CA71" i="1"/>
  <c r="CU128" i="1"/>
  <c r="G230" i="1"/>
  <c r="DN230" i="1" s="1"/>
  <c r="DM227" i="1"/>
  <c r="DM229" i="1"/>
  <c r="AH228" i="1"/>
  <c r="AW489" i="1"/>
  <c r="AZ324" i="1" s="1"/>
  <c r="AY154" i="4" s="1"/>
  <c r="CV109" i="1"/>
  <c r="CO192" i="1"/>
  <c r="DW121" i="1"/>
  <c r="AH225" i="1"/>
  <c r="AH233" i="1"/>
  <c r="CD71" i="1" a="1"/>
  <c r="CD71" i="1" s="1"/>
  <c r="E324" i="1" s="1"/>
  <c r="F165" i="4" s="1"/>
  <c r="CY86" i="1"/>
  <c r="AS102" i="1"/>
  <c r="BB71" i="1" a="1"/>
  <c r="BB71" i="1" s="1"/>
  <c r="AC324" i="1" s="1"/>
  <c r="AD324" i="1" s="1"/>
  <c r="AB165" i="4" s="1"/>
  <c r="H226" i="1"/>
  <c r="DO226" i="1" s="1"/>
  <c r="AG230" i="1"/>
  <c r="AQ119" i="1"/>
  <c r="DP200" i="1"/>
  <c r="AC161" i="4"/>
  <c r="G226" i="1"/>
  <c r="DN226" i="1" s="1"/>
  <c r="AU93" i="1"/>
  <c r="I55" i="7"/>
  <c r="Q44" i="7" s="1"/>
  <c r="R44" i="7" s="1"/>
  <c r="AZ140" i="4" s="1"/>
  <c r="J54" i="7"/>
  <c r="AD161" i="4" s="1"/>
  <c r="AE161" i="4" s="1"/>
  <c r="F239" i="1"/>
  <c r="DM239" i="1" s="1"/>
  <c r="DQ192" i="1"/>
  <c r="L54" i="7"/>
  <c r="S44" i="7" s="1"/>
  <c r="BA140" i="4" s="1"/>
  <c r="EB78" i="1"/>
  <c r="AJ207" i="1"/>
  <c r="DZ87" i="1"/>
  <c r="G232" i="1"/>
  <c r="H233" i="1" s="1"/>
  <c r="BK233" i="1" s="1"/>
  <c r="BK219" i="1"/>
  <c r="CM219" i="1" s="1"/>
  <c r="DY94" i="1"/>
  <c r="DO217" i="1"/>
  <c r="AL181" i="1"/>
  <c r="AJ194" i="1"/>
  <c r="DM230" i="1"/>
  <c r="F246" i="1"/>
  <c r="DM246" i="1" s="1"/>
  <c r="CV114" i="1"/>
  <c r="F245" i="1"/>
  <c r="AG245" i="1" s="1"/>
  <c r="DM231" i="1"/>
  <c r="AI209" i="1"/>
  <c r="DY111" i="1"/>
  <c r="AQ121" i="1"/>
  <c r="AJ206" i="1"/>
  <c r="DP203" i="1"/>
  <c r="AI208" i="1"/>
  <c r="BU113" i="1"/>
  <c r="CW113" i="1" s="1"/>
  <c r="AS97" i="1"/>
  <c r="AH215" i="1"/>
  <c r="AI222" i="1"/>
  <c r="AI221" i="1"/>
  <c r="CB71" i="1" a="1"/>
  <c r="CB71" i="1" s="1"/>
  <c r="CC71" i="1" s="1" a="1"/>
  <c r="CC71" i="1" s="1"/>
  <c r="D324" i="1" s="1"/>
  <c r="E165" i="4" s="1"/>
  <c r="AG225" i="1"/>
  <c r="AM178" i="1"/>
  <c r="AR123" i="1"/>
  <c r="AT83" i="1"/>
  <c r="DA71" i="1"/>
  <c r="BL196" i="1"/>
  <c r="CN196" i="1" s="1"/>
  <c r="AQ126" i="1"/>
  <c r="DO222" i="1"/>
  <c r="AI214" i="1"/>
  <c r="BZ71" i="1"/>
  <c r="F237" i="1"/>
  <c r="AG237" i="1" s="1"/>
  <c r="DP206" i="1"/>
  <c r="BL203" i="1"/>
  <c r="CN203" i="1" s="1"/>
  <c r="AI219" i="1"/>
  <c r="EB77" i="1"/>
  <c r="DT160" i="1"/>
  <c r="AS113" i="1"/>
  <c r="BO178" i="1"/>
  <c r="CQ178" i="1" s="1"/>
  <c r="BT123" i="1"/>
  <c r="CV123" i="1" s="1"/>
  <c r="BR137" i="1"/>
  <c r="CT137" i="1" s="1"/>
  <c r="AS109" i="1"/>
  <c r="BR143" i="1"/>
  <c r="CT143" i="1" s="1"/>
  <c r="BN183" i="1"/>
  <c r="CP183" i="1" s="1"/>
  <c r="DP196" i="1"/>
  <c r="BS126" i="1"/>
  <c r="CU126" i="1" s="1"/>
  <c r="G56" i="7"/>
  <c r="H56" i="7" s="1"/>
  <c r="L56" i="7" s="1"/>
  <c r="AH231" i="1"/>
  <c r="DU151" i="1"/>
  <c r="DX105" i="1"/>
  <c r="BO177" i="1"/>
  <c r="CQ177" i="1" s="1"/>
  <c r="AN154" i="1"/>
  <c r="BQ156" i="1"/>
  <c r="CS156" i="1" s="1"/>
  <c r="BN181" i="1"/>
  <c r="CP181" i="1" s="1"/>
  <c r="DS172" i="1"/>
  <c r="BU97" i="1"/>
  <c r="CW97" i="1" s="1"/>
  <c r="BX83" i="1"/>
  <c r="CZ83" i="1" s="1"/>
  <c r="AV489" i="1"/>
  <c r="AY324" i="1" s="1"/>
  <c r="AX154" i="4" s="1"/>
  <c r="F248" i="1"/>
  <c r="DM248" i="1" s="1"/>
  <c r="F241" i="1"/>
  <c r="AG241" i="1" s="1"/>
  <c r="DS177" i="1"/>
  <c r="AR104" i="1"/>
  <c r="AI225" i="1"/>
  <c r="AI212" i="1"/>
  <c r="AM181" i="1"/>
  <c r="AN148" i="1"/>
  <c r="AK183" i="1"/>
  <c r="AU496" i="1"/>
  <c r="AM162" i="1"/>
  <c r="AQ133" i="1"/>
  <c r="AN170" i="1"/>
  <c r="AJ202" i="1"/>
  <c r="BL195" i="1"/>
  <c r="CN195" i="1" s="1"/>
  <c r="AK185" i="1"/>
  <c r="AP143" i="1"/>
  <c r="AK192" i="1"/>
  <c r="AO159" i="1"/>
  <c r="DN219" i="1"/>
  <c r="AH219" i="1"/>
  <c r="AJ197" i="1"/>
  <c r="AV78" i="1"/>
  <c r="AS111" i="1"/>
  <c r="BL207" i="1"/>
  <c r="CN207" i="1" s="1"/>
  <c r="BV87" i="1"/>
  <c r="CX87" i="1" s="1"/>
  <c r="CV112" i="1"/>
  <c r="BT104" i="1"/>
  <c r="CV104" i="1" s="1"/>
  <c r="BK225" i="1"/>
  <c r="CM225" i="1" s="1"/>
  <c r="BK212" i="1"/>
  <c r="CM212" i="1" s="1"/>
  <c r="BO181" i="1"/>
  <c r="CQ181" i="1" s="1"/>
  <c r="BP148" i="1"/>
  <c r="CR148" i="1" s="1"/>
  <c r="AP128" i="1"/>
  <c r="BM183" i="1"/>
  <c r="CO183" i="1" s="1"/>
  <c r="AU92" i="1"/>
  <c r="AM170" i="1"/>
  <c r="BX82" i="1"/>
  <c r="CZ82" i="1" s="1"/>
  <c r="AO157" i="1"/>
  <c r="BO162" i="1"/>
  <c r="CQ162" i="1" s="1"/>
  <c r="BS133" i="1"/>
  <c r="CU133" i="1" s="1"/>
  <c r="AP126" i="1"/>
  <c r="DP195" i="1"/>
  <c r="AK186" i="1"/>
  <c r="AP134" i="1"/>
  <c r="AU72" i="1"/>
  <c r="AM165" i="1"/>
  <c r="AQ132" i="1"/>
  <c r="AJ208" i="1"/>
  <c r="AL173" i="1"/>
  <c r="AJ192" i="1"/>
  <c r="AJ205" i="1"/>
  <c r="AI220" i="1"/>
  <c r="AZ71" i="1" a="1"/>
  <c r="AZ71" i="1" s="1"/>
  <c r="BA71" i="1" s="1" a="1"/>
  <c r="BA71" i="1" s="1"/>
  <c r="AB324" i="1" s="1"/>
  <c r="Z165" i="4" s="1"/>
  <c r="G244" i="1"/>
  <c r="AH244" i="1" s="1"/>
  <c r="DM243" i="1"/>
  <c r="AG243" i="1"/>
  <c r="AG242" i="1"/>
  <c r="G243" i="1"/>
  <c r="DN243" i="1" s="1"/>
  <c r="DM242" i="1"/>
  <c r="G245" i="1"/>
  <c r="DN245" i="1" s="1"/>
  <c r="DM244" i="1"/>
  <c r="AG244" i="1"/>
  <c r="G241" i="1"/>
  <c r="DN241" i="1" s="1"/>
  <c r="DM240" i="1"/>
  <c r="AG240" i="1"/>
  <c r="G239" i="1"/>
  <c r="AH239" i="1" s="1"/>
  <c r="DM238" i="1"/>
  <c r="AG238" i="1"/>
  <c r="BL201" i="1"/>
  <c r="BW75" i="1"/>
  <c r="CP169" i="1"/>
  <c r="R114" i="1"/>
  <c r="DY114" i="1" s="1"/>
  <c r="T105" i="1"/>
  <c r="EA105" i="1" s="1"/>
  <c r="U86" i="1"/>
  <c r="EB86" i="1" s="1"/>
  <c r="CS134" i="1"/>
  <c r="T100" i="1"/>
  <c r="V76" i="1"/>
  <c r="V82" i="1"/>
  <c r="P145" i="1"/>
  <c r="Q138" i="1"/>
  <c r="DX138" i="1" s="1"/>
  <c r="K192" i="1"/>
  <c r="AL192" i="1" s="1"/>
  <c r="BO175" i="1"/>
  <c r="CQ175" i="1" s="1"/>
  <c r="BO168" i="1"/>
  <c r="M172" i="1"/>
  <c r="DT172" i="1" s="1"/>
  <c r="P142" i="1"/>
  <c r="DW142" i="1" s="1"/>
  <c r="K195" i="1"/>
  <c r="DR195" i="1" s="1"/>
  <c r="CU118" i="1"/>
  <c r="CP177" i="1"/>
  <c r="BP159" i="1"/>
  <c r="BS125" i="1"/>
  <c r="CU125" i="1" s="1"/>
  <c r="BV89" i="1"/>
  <c r="U79" i="1"/>
  <c r="R115" i="1"/>
  <c r="DY115" i="1" s="1"/>
  <c r="U90" i="1"/>
  <c r="EB90" i="1" s="1"/>
  <c r="V73" i="1"/>
  <c r="EC73" i="1" s="1"/>
  <c r="R122" i="1"/>
  <c r="DY122" i="1" s="1"/>
  <c r="CN185" i="1"/>
  <c r="BL192" i="1"/>
  <c r="CV116" i="1"/>
  <c r="CU115" i="1"/>
  <c r="BX74" i="1"/>
  <c r="AT101" i="1"/>
  <c r="AO152" i="1"/>
  <c r="L183" i="1"/>
  <c r="I224" i="1"/>
  <c r="DP224" i="1" s="1"/>
  <c r="S108" i="1"/>
  <c r="S105" i="1"/>
  <c r="DZ105" i="1" s="1"/>
  <c r="Q131" i="1"/>
  <c r="U95" i="1"/>
  <c r="U87" i="1"/>
  <c r="T98" i="1"/>
  <c r="D251" i="1"/>
  <c r="AU504" i="1" s="1"/>
  <c r="D255" i="1"/>
  <c r="F255" i="1" s="1"/>
  <c r="D259" i="1"/>
  <c r="F259" i="1" s="1"/>
  <c r="D252" i="1"/>
  <c r="AU505" i="1" s="1"/>
  <c r="D256" i="1"/>
  <c r="AU509" i="1" s="1"/>
  <c r="D260" i="1"/>
  <c r="AU513" i="1" s="1"/>
  <c r="D254" i="1"/>
  <c r="F254" i="1" s="1"/>
  <c r="D249" i="1"/>
  <c r="AU502" i="1" s="1"/>
  <c r="D257" i="1"/>
  <c r="F257" i="1" s="1"/>
  <c r="D253" i="1"/>
  <c r="AU506" i="1" s="1"/>
  <c r="R37" i="1"/>
  <c r="D250" i="1"/>
  <c r="AU503" i="1" s="1"/>
  <c r="D258" i="1"/>
  <c r="AU511" i="1" s="1"/>
  <c r="P148" i="1"/>
  <c r="Q129" i="1"/>
  <c r="BT129" i="1" s="1"/>
  <c r="CV129" i="1" s="1"/>
  <c r="U92" i="1"/>
  <c r="AV92" i="1" s="1"/>
  <c r="BT117" i="1"/>
  <c r="U88" i="1"/>
  <c r="AV88" i="1" s="1"/>
  <c r="O159" i="1"/>
  <c r="AP159" i="1" s="1"/>
  <c r="BR146" i="1"/>
  <c r="F323" i="1"/>
  <c r="G164" i="4" s="1"/>
  <c r="F164" i="4"/>
  <c r="J199" i="1"/>
  <c r="DQ199" i="1" s="1"/>
  <c r="BT118" i="1"/>
  <c r="CV118" i="1" s="1"/>
  <c r="K185" i="1"/>
  <c r="DR185" i="1" s="1"/>
  <c r="AU491" i="1"/>
  <c r="AU497" i="1"/>
  <c r="L191" i="1"/>
  <c r="AM191" i="1" s="1"/>
  <c r="CS125" i="1"/>
  <c r="P136" i="1"/>
  <c r="DW136" i="1" s="1"/>
  <c r="CO178" i="1"/>
  <c r="BK224" i="1"/>
  <c r="CV108" i="1"/>
  <c r="Q119" i="1"/>
  <c r="DX119" i="1" s="1"/>
  <c r="BL202" i="1"/>
  <c r="CN202" i="1" s="1"/>
  <c r="BT111" i="1"/>
  <c r="CV111" i="1" s="1"/>
  <c r="DR179" i="1"/>
  <c r="R117" i="1"/>
  <c r="BU117" i="1" s="1"/>
  <c r="CW117" i="1" s="1"/>
  <c r="L190" i="1"/>
  <c r="I211" i="1"/>
  <c r="DP211" i="1" s="1"/>
  <c r="AU495" i="1"/>
  <c r="AU493" i="1"/>
  <c r="AP138" i="1"/>
  <c r="BP161" i="1"/>
  <c r="R110" i="1"/>
  <c r="AS110" i="1" s="1"/>
  <c r="AW72" i="1"/>
  <c r="BW79" i="1"/>
  <c r="BR139" i="1"/>
  <c r="V84" i="1"/>
  <c r="EC84" i="1" s="1"/>
  <c r="J209" i="1"/>
  <c r="BM209" i="1" s="1"/>
  <c r="CO209" i="1" s="1"/>
  <c r="CW86" i="1"/>
  <c r="CY78" i="1"/>
  <c r="BQ154" i="1"/>
  <c r="AC162" i="4"/>
  <c r="J55" i="7"/>
  <c r="O44" i="7"/>
  <c r="AJ140" i="4" s="1"/>
  <c r="H234" i="1"/>
  <c r="DO234" i="1" s="1"/>
  <c r="AY71" i="1"/>
  <c r="H232" i="1"/>
  <c r="DO232" i="1" s="1"/>
  <c r="DP201" i="1"/>
  <c r="CM222" i="1"/>
  <c r="CQ159" i="1"/>
  <c r="CM197" i="1"/>
  <c r="CO184" i="1"/>
  <c r="CN183" i="1"/>
  <c r="I215" i="1"/>
  <c r="AR113" i="1"/>
  <c r="AT104" i="1"/>
  <c r="AU85" i="1"/>
  <c r="J198" i="1"/>
  <c r="AK198" i="1" s="1"/>
  <c r="AT99" i="1"/>
  <c r="BX75" i="1"/>
  <c r="BX81" i="1"/>
  <c r="AP144" i="1"/>
  <c r="AQ137" i="1"/>
  <c r="AK191" i="1"/>
  <c r="AI310" i="1"/>
  <c r="AK140" i="4"/>
  <c r="AM171" i="1"/>
  <c r="I222" i="1"/>
  <c r="AJ222" i="1" s="1"/>
  <c r="AP141" i="1"/>
  <c r="AK194" i="1"/>
  <c r="AU78" i="1"/>
  <c r="CM194" i="1"/>
  <c r="N166" i="1"/>
  <c r="DU166" i="1" s="1"/>
  <c r="AR114" i="1"/>
  <c r="AU89" i="1"/>
  <c r="BX72" i="1"/>
  <c r="AR121" i="1"/>
  <c r="O152" i="1"/>
  <c r="DV152" i="1" s="1"/>
  <c r="R106" i="1"/>
  <c r="DY106" i="1" s="1"/>
  <c r="AL182" i="1"/>
  <c r="AI223" i="1"/>
  <c r="BU107" i="1"/>
  <c r="J207" i="1"/>
  <c r="DQ207" i="1" s="1"/>
  <c r="AS104" i="1"/>
  <c r="AQ130" i="1"/>
  <c r="AU94" i="1"/>
  <c r="AU86" i="1"/>
  <c r="BV97" i="1"/>
  <c r="S103" i="1"/>
  <c r="DZ103" i="1" s="1"/>
  <c r="AP147" i="1"/>
  <c r="N155" i="1"/>
  <c r="BQ155" i="1" s="1"/>
  <c r="AQ128" i="1"/>
  <c r="AU91" i="1"/>
  <c r="AU87" i="1"/>
  <c r="AO158" i="1"/>
  <c r="P129" i="1"/>
  <c r="BS129" i="1" s="1"/>
  <c r="U93" i="1"/>
  <c r="EB93" i="1" s="1"/>
  <c r="V78" i="1"/>
  <c r="EC78" i="1" s="1"/>
  <c r="C323" i="1"/>
  <c r="D164" i="4" s="1"/>
  <c r="CC70" i="1" a="1"/>
  <c r="CC70" i="1" s="1"/>
  <c r="D323" i="1" s="1"/>
  <c r="E164" i="4" s="1"/>
  <c r="S95" i="1"/>
  <c r="AT95" i="1" s="1"/>
  <c r="M171" i="1"/>
  <c r="AN171" i="1" s="1"/>
  <c r="N161" i="1"/>
  <c r="AO161" i="1" s="1"/>
  <c r="O157" i="1"/>
  <c r="AJ198" i="1"/>
  <c r="DP198" i="1"/>
  <c r="DX118" i="1"/>
  <c r="AK184" i="1"/>
  <c r="AL190" i="1"/>
  <c r="CP171" i="1"/>
  <c r="I218" i="1"/>
  <c r="DP218" i="1" s="1"/>
  <c r="V83" i="1"/>
  <c r="EC83" i="1" s="1"/>
  <c r="BR135" i="1"/>
  <c r="CT135" i="1" s="1"/>
  <c r="Q120" i="1"/>
  <c r="AR120" i="1" s="1"/>
  <c r="I209" i="1"/>
  <c r="AJ209" i="1" s="1"/>
  <c r="J201" i="1"/>
  <c r="BM201" i="1" s="1"/>
  <c r="CO191" i="1"/>
  <c r="CW111" i="1"/>
  <c r="O158" i="1"/>
  <c r="BR158" i="1" s="1"/>
  <c r="AQ118" i="1"/>
  <c r="N171" i="1"/>
  <c r="AO171" i="1" s="1"/>
  <c r="U94" i="1"/>
  <c r="AV94" i="1" s="1"/>
  <c r="P127" i="1"/>
  <c r="AQ127" i="1" s="1"/>
  <c r="T84" i="1"/>
  <c r="EA84" i="1" s="1"/>
  <c r="K187" i="1"/>
  <c r="AL187" i="1" s="1"/>
  <c r="M173" i="1"/>
  <c r="DT173" i="1" s="1"/>
  <c r="P138" i="1"/>
  <c r="DW138" i="1" s="1"/>
  <c r="P135" i="1"/>
  <c r="DW135" i="1" s="1"/>
  <c r="S110" i="1"/>
  <c r="DZ110" i="1" s="1"/>
  <c r="T97" i="1"/>
  <c r="EA97" i="1" s="1"/>
  <c r="AR116" i="1"/>
  <c r="AL189" i="1"/>
  <c r="K201" i="1"/>
  <c r="DR201" i="1" s="1"/>
  <c r="J195" i="1"/>
  <c r="DQ195" i="1" s="1"/>
  <c r="U73" i="1"/>
  <c r="EB73" i="1" s="1"/>
  <c r="AI210" i="1"/>
  <c r="F247" i="1"/>
  <c r="G235" i="1"/>
  <c r="DM234" i="1"/>
  <c r="AG234" i="1"/>
  <c r="K186" i="1"/>
  <c r="AR109" i="1"/>
  <c r="M166" i="1"/>
  <c r="DT166" i="1" s="1"/>
  <c r="L184" i="1"/>
  <c r="DS184" i="1" s="1"/>
  <c r="I210" i="1"/>
  <c r="AJ210" i="1" s="1"/>
  <c r="Q133" i="1"/>
  <c r="N310" i="1"/>
  <c r="O140" i="4" s="1"/>
  <c r="L140" i="4"/>
  <c r="J206" i="1"/>
  <c r="DQ206" i="1" s="1"/>
  <c r="O160" i="1"/>
  <c r="DV160" i="1" s="1"/>
  <c r="H228" i="1"/>
  <c r="I221" i="1"/>
  <c r="BL221" i="1" s="1"/>
  <c r="P150" i="1"/>
  <c r="AQ150" i="1" s="1"/>
  <c r="L174" i="1"/>
  <c r="DS174" i="1" s="1"/>
  <c r="CN206" i="1"/>
  <c r="AX71" i="1"/>
  <c r="J202" i="1"/>
  <c r="CS144" i="1"/>
  <c r="U76" i="1"/>
  <c r="EB76" i="1" s="1"/>
  <c r="CR155" i="1"/>
  <c r="C261" i="1"/>
  <c r="C262" i="1"/>
  <c r="C266" i="1"/>
  <c r="C270" i="1"/>
  <c r="C263" i="1"/>
  <c r="C267" i="1"/>
  <c r="C271" i="1"/>
  <c r="Q38" i="1"/>
  <c r="C265" i="1"/>
  <c r="C268" i="1"/>
  <c r="C264" i="1"/>
  <c r="C272" i="1"/>
  <c r="C269" i="1"/>
  <c r="CT118" i="1"/>
  <c r="CM199" i="1"/>
  <c r="M176" i="1"/>
  <c r="DT176" i="1" s="1"/>
  <c r="M169" i="1"/>
  <c r="DT169" i="1" s="1"/>
  <c r="CT132" i="1"/>
  <c r="N160" i="1"/>
  <c r="DU160" i="1" s="1"/>
  <c r="Q126" i="1"/>
  <c r="DX126" i="1" s="1"/>
  <c r="T90" i="1"/>
  <c r="EA90" i="1" s="1"/>
  <c r="CX92" i="1"/>
  <c r="CM201" i="1"/>
  <c r="J193" i="1"/>
  <c r="DQ193" i="1" s="1"/>
  <c r="V75" i="1"/>
  <c r="EC75" i="1" s="1"/>
  <c r="T102" i="1"/>
  <c r="EA102" i="1" s="1"/>
  <c r="O153" i="1"/>
  <c r="CM223" i="1"/>
  <c r="R118" i="1"/>
  <c r="AS118" i="1" s="1"/>
  <c r="P147" i="1"/>
  <c r="DW147" i="1" s="1"/>
  <c r="R119" i="1"/>
  <c r="CX99" i="1"/>
  <c r="CT144" i="1"/>
  <c r="I225" i="1"/>
  <c r="AJ225" i="1" s="1"/>
  <c r="CS136" i="1"/>
  <c r="CT141" i="1"/>
  <c r="J203" i="1"/>
  <c r="DQ203" i="1" s="1"/>
  <c r="D163" i="4"/>
  <c r="R112" i="1"/>
  <c r="L180" i="1"/>
  <c r="CT117" i="1"/>
  <c r="CM210" i="1"/>
  <c r="P139" i="1"/>
  <c r="N162" i="1"/>
  <c r="DU162" i="1" s="1"/>
  <c r="CX104" i="1"/>
  <c r="CW103" i="1"/>
  <c r="Y72" i="1" a="1"/>
  <c r="Y72" i="1" s="1"/>
  <c r="X72" i="1"/>
  <c r="Z72" i="1" a="1"/>
  <c r="Z72" i="1" s="1"/>
  <c r="W72" i="1"/>
  <c r="U80" i="1"/>
  <c r="P140" i="1"/>
  <c r="DW140" i="1" s="1"/>
  <c r="CT147" i="1"/>
  <c r="O155" i="1"/>
  <c r="DV155" i="1" s="1"/>
  <c r="CU121" i="1"/>
  <c r="G237" i="1"/>
  <c r="AU75" i="1"/>
  <c r="I223" i="1"/>
  <c r="BL223" i="1" s="1"/>
  <c r="CV93" i="1"/>
  <c r="CU117" i="1"/>
  <c r="BK214" i="1"/>
  <c r="CP190" i="1"/>
  <c r="CO189" i="1"/>
  <c r="DX113" i="1"/>
  <c r="DZ104" i="1"/>
  <c r="EA85" i="1"/>
  <c r="BL197" i="1"/>
  <c r="CU122" i="1"/>
  <c r="CY81" i="1"/>
  <c r="DZ99" i="1"/>
  <c r="EB75" i="1"/>
  <c r="EB81" i="1"/>
  <c r="DV144" i="1"/>
  <c r="DW137" i="1"/>
  <c r="CU130" i="1"/>
  <c r="DQ191" i="1"/>
  <c r="V79" i="1"/>
  <c r="EC79" i="1" s="1"/>
  <c r="S112" i="1"/>
  <c r="DZ112" i="1" s="1"/>
  <c r="AM175" i="1"/>
  <c r="J208" i="1"/>
  <c r="BM208" i="1" s="1"/>
  <c r="AM168" i="1"/>
  <c r="DS171" i="1"/>
  <c r="BK221" i="1"/>
  <c r="DV141" i="1"/>
  <c r="DQ194" i="1"/>
  <c r="AN159" i="1"/>
  <c r="AQ125" i="1"/>
  <c r="AT89" i="1"/>
  <c r="T88" i="1"/>
  <c r="EA78" i="1"/>
  <c r="BP165" i="1"/>
  <c r="DX114" i="1"/>
  <c r="EA89" i="1"/>
  <c r="EB72" i="1"/>
  <c r="DX121" i="1"/>
  <c r="AV74" i="1"/>
  <c r="BV101" i="1"/>
  <c r="Q122" i="1"/>
  <c r="DX122" i="1" s="1"/>
  <c r="BQ151" i="1"/>
  <c r="CP161" i="1"/>
  <c r="BQ152" i="1"/>
  <c r="BT105" i="1"/>
  <c r="DR182" i="1"/>
  <c r="DO223" i="1"/>
  <c r="M178" i="1"/>
  <c r="DY107" i="1"/>
  <c r="R105" i="1"/>
  <c r="DY105" i="1" s="1"/>
  <c r="I226" i="1"/>
  <c r="AJ226" i="1" s="1"/>
  <c r="I213" i="1"/>
  <c r="AJ213" i="1" s="1"/>
  <c r="DY104" i="1"/>
  <c r="G236" i="1"/>
  <c r="AH236" i="1" s="1"/>
  <c r="DM235" i="1"/>
  <c r="AG235" i="1"/>
  <c r="J204" i="1"/>
  <c r="DQ204" i="1" s="1"/>
  <c r="DW130" i="1"/>
  <c r="EA94" i="1"/>
  <c r="EA86" i="1"/>
  <c r="DZ97" i="1"/>
  <c r="BU102" i="1"/>
  <c r="M182" i="1"/>
  <c r="AN182" i="1" s="1"/>
  <c r="N149" i="1"/>
  <c r="DU149" i="1" s="1"/>
  <c r="DV147" i="1"/>
  <c r="BP154" i="1"/>
  <c r="DW128" i="1"/>
  <c r="EA91" i="1"/>
  <c r="AR117" i="1"/>
  <c r="I220" i="1"/>
  <c r="AJ220" i="1" s="1"/>
  <c r="EA87" i="1"/>
  <c r="DU158" i="1"/>
  <c r="BR128" i="1"/>
  <c r="K184" i="1"/>
  <c r="DR184" i="1" s="1"/>
  <c r="AP146" i="1"/>
  <c r="BW92" i="1"/>
  <c r="BX77" i="1"/>
  <c r="CW95" i="1"/>
  <c r="AA323" i="1"/>
  <c r="BA70" i="1" a="1"/>
  <c r="BA70" i="1" s="1"/>
  <c r="AB323" i="1" s="1"/>
  <c r="Z164" i="4" s="1"/>
  <c r="BU94" i="1"/>
  <c r="BO170" i="1"/>
  <c r="BP160" i="1"/>
  <c r="CR160" i="1" s="1"/>
  <c r="AO156" i="1"/>
  <c r="BL198" i="1"/>
  <c r="AR118" i="1"/>
  <c r="DQ184" i="1"/>
  <c r="DR190" i="1"/>
  <c r="CT124" i="1"/>
  <c r="BK217" i="1"/>
  <c r="CV113" i="1"/>
  <c r="AV82" i="1"/>
  <c r="DV135" i="1"/>
  <c r="BS119" i="1"/>
  <c r="CU119" i="1" s="1"/>
  <c r="BK208" i="1"/>
  <c r="CU137" i="1"/>
  <c r="AI224" i="1"/>
  <c r="BL200" i="1"/>
  <c r="CQ171" i="1"/>
  <c r="BQ157" i="1"/>
  <c r="CS157" i="1" s="1"/>
  <c r="CO194" i="1"/>
  <c r="M163" i="1"/>
  <c r="DT163" i="1" s="1"/>
  <c r="Q134" i="1"/>
  <c r="DX134" i="1" s="1"/>
  <c r="DW118" i="1"/>
  <c r="L182" i="1"/>
  <c r="S114" i="1"/>
  <c r="M179" i="1"/>
  <c r="BP170" i="1"/>
  <c r="BW93" i="1"/>
  <c r="BR126" i="1"/>
  <c r="R124" i="1"/>
  <c r="AS124" i="1" s="1"/>
  <c r="J196" i="1"/>
  <c r="DQ196" i="1" s="1"/>
  <c r="AR111" i="1"/>
  <c r="BN179" i="1"/>
  <c r="CY89" i="1"/>
  <c r="BV83" i="1"/>
  <c r="CX83" i="1" s="1"/>
  <c r="BM186" i="1"/>
  <c r="CO186" i="1" s="1"/>
  <c r="BO172" i="1"/>
  <c r="AP137" i="1"/>
  <c r="BR134" i="1"/>
  <c r="BU109" i="1"/>
  <c r="BV96" i="1"/>
  <c r="AA164" i="4"/>
  <c r="AD323" i="1"/>
  <c r="AB164" i="4" s="1"/>
  <c r="DX116" i="1"/>
  <c r="DR189" i="1"/>
  <c r="AK200" i="1"/>
  <c r="S98" i="1"/>
  <c r="BV98" i="1" s="1"/>
  <c r="DP194" i="1"/>
  <c r="BW72" i="1"/>
  <c r="DO210" i="1"/>
  <c r="BM185" i="1"/>
  <c r="BR138" i="1"/>
  <c r="AN161" i="1"/>
  <c r="P144" i="1"/>
  <c r="DW144" i="1" s="1"/>
  <c r="DX109" i="1"/>
  <c r="CY85" i="1"/>
  <c r="CX84" i="1"/>
  <c r="BO165" i="1"/>
  <c r="BY72" i="1"/>
  <c r="AU79" i="1"/>
  <c r="DR183" i="1"/>
  <c r="BK209" i="1"/>
  <c r="AP139" i="1"/>
  <c r="K193" i="1"/>
  <c r="DR193" i="1" s="1"/>
  <c r="CP174" i="1"/>
  <c r="BS132" i="1"/>
  <c r="EB83" i="1"/>
  <c r="BL205" i="1"/>
  <c r="BQ159" i="1"/>
  <c r="AH227" i="1"/>
  <c r="DP208" i="1"/>
  <c r="J197" i="1"/>
  <c r="BK220" i="1"/>
  <c r="BR149" i="1"/>
  <c r="H229" i="1"/>
  <c r="AI229" i="1" s="1"/>
  <c r="BN173" i="1"/>
  <c r="AO154" i="1"/>
  <c r="Q127" i="1"/>
  <c r="CP182" i="1"/>
  <c r="CY91" i="1"/>
  <c r="CS158" i="1"/>
  <c r="AU83" i="1" l="1"/>
  <c r="BW83" i="1"/>
  <c r="U84" i="1"/>
  <c r="EB84" i="1" s="1"/>
  <c r="AP140" i="1"/>
  <c r="BT125" i="1"/>
  <c r="CV125" i="1" s="1"/>
  <c r="CX94" i="1"/>
  <c r="AS116" i="1"/>
  <c r="S117" i="1"/>
  <c r="DZ117" i="1" s="1"/>
  <c r="BQ150" i="1"/>
  <c r="CS150" i="1" s="1"/>
  <c r="DY116" i="1"/>
  <c r="P143" i="1"/>
  <c r="AQ143" i="1" s="1"/>
  <c r="Q135" i="1"/>
  <c r="DX135" i="1" s="1"/>
  <c r="R126" i="1"/>
  <c r="AS126" i="1" s="1"/>
  <c r="AQ134" i="1"/>
  <c r="BS134" i="1"/>
  <c r="CU134" i="1" s="1"/>
  <c r="AR125" i="1"/>
  <c r="P146" i="1"/>
  <c r="DW146" i="1" s="1"/>
  <c r="BR145" i="1"/>
  <c r="CT145" i="1" s="1"/>
  <c r="DV145" i="1"/>
  <c r="R125" i="1"/>
  <c r="DY125" i="1" s="1"/>
  <c r="BQ153" i="1"/>
  <c r="CS153" i="1" s="1"/>
  <c r="O154" i="1"/>
  <c r="P155" i="1" s="1"/>
  <c r="DW155" i="1" s="1"/>
  <c r="AT100" i="1"/>
  <c r="BR142" i="1"/>
  <c r="CT142" i="1" s="1"/>
  <c r="AP142" i="1"/>
  <c r="DU153" i="1"/>
  <c r="BV100" i="1"/>
  <c r="CX100" i="1" s="1"/>
  <c r="DU150" i="1"/>
  <c r="T95" i="1"/>
  <c r="EA95" i="1" s="1"/>
  <c r="DZ94" i="1"/>
  <c r="P141" i="1"/>
  <c r="AQ141" i="1" s="1"/>
  <c r="AT94" i="1"/>
  <c r="T101" i="1"/>
  <c r="EA101" i="1" s="1"/>
  <c r="S109" i="1"/>
  <c r="DZ109" i="1" s="1"/>
  <c r="BR140" i="1"/>
  <c r="CT140" i="1" s="1"/>
  <c r="CN214" i="1"/>
  <c r="T103" i="1"/>
  <c r="EA103" i="1" s="1"/>
  <c r="O151" i="1"/>
  <c r="DV151" i="1" s="1"/>
  <c r="N165" i="1"/>
  <c r="AO165" i="1" s="1"/>
  <c r="BV102" i="1"/>
  <c r="CX102" i="1" s="1"/>
  <c r="AJ214" i="1"/>
  <c r="DP214" i="1"/>
  <c r="J215" i="1"/>
  <c r="K216" i="1" s="1"/>
  <c r="AL216" i="1" s="1"/>
  <c r="AI216" i="1"/>
  <c r="BK218" i="1"/>
  <c r="CM218" i="1" s="1"/>
  <c r="AI218" i="1"/>
  <c r="I219" i="1"/>
  <c r="BL219" i="1" s="1"/>
  <c r="AT102" i="1"/>
  <c r="DV148" i="1"/>
  <c r="P149" i="1"/>
  <c r="DW149" i="1" s="1"/>
  <c r="DY108" i="1"/>
  <c r="BU108" i="1"/>
  <c r="CW108" i="1" s="1"/>
  <c r="BP164" i="1"/>
  <c r="CR164" i="1" s="1"/>
  <c r="AN164" i="1"/>
  <c r="CT148" i="1"/>
  <c r="CP191" i="1"/>
  <c r="AL191" i="1"/>
  <c r="DR191" i="1"/>
  <c r="L192" i="1"/>
  <c r="DS192" i="1" s="1"/>
  <c r="AN168" i="1"/>
  <c r="J205" i="1"/>
  <c r="DQ205" i="1" s="1"/>
  <c r="AJ204" i="1"/>
  <c r="CN204" i="1"/>
  <c r="AP148" i="1"/>
  <c r="DX124" i="1"/>
  <c r="N163" i="1"/>
  <c r="DU163" i="1" s="1"/>
  <c r="AR124" i="1"/>
  <c r="CO190" i="1"/>
  <c r="M177" i="1"/>
  <c r="DT177" i="1" s="1"/>
  <c r="DS176" i="1"/>
  <c r="AM176" i="1"/>
  <c r="AN162" i="1"/>
  <c r="L189" i="1"/>
  <c r="AM189" i="1" s="1"/>
  <c r="N168" i="1"/>
  <c r="BQ168" i="1" s="1"/>
  <c r="AL188" i="1"/>
  <c r="BP162" i="1"/>
  <c r="CR162" i="1" s="1"/>
  <c r="BS131" i="1"/>
  <c r="CU131" i="1" s="1"/>
  <c r="AQ131" i="1"/>
  <c r="BO173" i="1"/>
  <c r="CQ173" i="1" s="1"/>
  <c r="DP204" i="1"/>
  <c r="Q132" i="1"/>
  <c r="DX132" i="1" s="1"/>
  <c r="DR188" i="1"/>
  <c r="M174" i="1"/>
  <c r="DT174" i="1" s="1"/>
  <c r="AU510" i="1"/>
  <c r="CR168" i="1"/>
  <c r="BO179" i="1"/>
  <c r="CQ179" i="1" s="1"/>
  <c r="BP167" i="1"/>
  <c r="CR167" i="1" s="1"/>
  <c r="DT168" i="1"/>
  <c r="I217" i="1"/>
  <c r="BL217" i="1" s="1"/>
  <c r="BK216" i="1"/>
  <c r="CM216" i="1" s="1"/>
  <c r="N169" i="1"/>
  <c r="DU169" i="1" s="1"/>
  <c r="DS173" i="1"/>
  <c r="M180" i="1"/>
  <c r="BP180" i="1" s="1"/>
  <c r="DS179" i="1"/>
  <c r="H230" i="1"/>
  <c r="I231" i="1" s="1"/>
  <c r="AJ231" i="1" s="1"/>
  <c r="DN229" i="1"/>
  <c r="AN167" i="1"/>
  <c r="H235" i="1"/>
  <c r="I236" i="1" s="1"/>
  <c r="BL236" i="1" s="1"/>
  <c r="AH234" i="1"/>
  <c r="DP212" i="1"/>
  <c r="AI215" i="1"/>
  <c r="I216" i="1"/>
  <c r="DP216" i="1" s="1"/>
  <c r="DO215" i="1"/>
  <c r="AI226" i="1"/>
  <c r="F324" i="1"/>
  <c r="G165" i="4" s="1"/>
  <c r="G242" i="1"/>
  <c r="DN242" i="1" s="1"/>
  <c r="F258" i="1"/>
  <c r="DM258" i="1" s="1"/>
  <c r="DX129" i="1"/>
  <c r="AG239" i="1"/>
  <c r="J213" i="1"/>
  <c r="AK213" i="1" s="1"/>
  <c r="BL212" i="1"/>
  <c r="CN212" i="1" s="1"/>
  <c r="DY124" i="1"/>
  <c r="BT132" i="1"/>
  <c r="AJ221" i="1"/>
  <c r="I56" i="7"/>
  <c r="H227" i="1"/>
  <c r="DO227" i="1" s="1"/>
  <c r="AU507" i="1"/>
  <c r="AQ138" i="1"/>
  <c r="DZ98" i="1"/>
  <c r="DT182" i="1"/>
  <c r="DN236" i="1"/>
  <c r="AK203" i="1"/>
  <c r="DM245" i="1"/>
  <c r="BY73" i="1"/>
  <c r="DA73" i="1" s="1"/>
  <c r="DW129" i="1"/>
  <c r="AA324" i="1"/>
  <c r="Y165" i="4" s="1"/>
  <c r="DM237" i="1"/>
  <c r="F256" i="1"/>
  <c r="G257" i="1" s="1"/>
  <c r="DN257" i="1" s="1"/>
  <c r="AH230" i="1"/>
  <c r="G238" i="1"/>
  <c r="AH238" i="1" s="1"/>
  <c r="H231" i="1"/>
  <c r="DO231" i="1" s="1"/>
  <c r="G240" i="1"/>
  <c r="AH240" i="1" s="1"/>
  <c r="G247" i="1"/>
  <c r="H248" i="1" s="1"/>
  <c r="DO248" i="1" s="1"/>
  <c r="F249" i="1"/>
  <c r="AG249" i="1" s="1"/>
  <c r="AA165" i="4"/>
  <c r="AH226" i="1"/>
  <c r="BX92" i="1"/>
  <c r="CZ92" i="1" s="1"/>
  <c r="AV90" i="1"/>
  <c r="AN176" i="1"/>
  <c r="G246" i="1"/>
  <c r="DN246" i="1" s="1"/>
  <c r="C324" i="1"/>
  <c r="D165" i="4" s="1"/>
  <c r="DY118" i="1"/>
  <c r="BW102" i="1"/>
  <c r="CY102" i="1" s="1"/>
  <c r="BP176" i="1"/>
  <c r="CR176" i="1" s="1"/>
  <c r="I227" i="1"/>
  <c r="AJ227" i="1" s="1"/>
  <c r="BP173" i="1"/>
  <c r="CR173" i="1" s="1"/>
  <c r="EB94" i="1"/>
  <c r="DU171" i="1"/>
  <c r="DP209" i="1"/>
  <c r="AQ129" i="1"/>
  <c r="BK226" i="1"/>
  <c r="CM226" i="1" s="1"/>
  <c r="AT98" i="1"/>
  <c r="AQ140" i="1"/>
  <c r="AV76" i="1"/>
  <c r="BS138" i="1"/>
  <c r="CU138" i="1" s="1"/>
  <c r="DW127" i="1"/>
  <c r="AS117" i="1"/>
  <c r="AH245" i="1"/>
  <c r="BM206" i="1"/>
  <c r="CO206" i="1" s="1"/>
  <c r="AK201" i="1"/>
  <c r="F251" i="1"/>
  <c r="G252" i="1" s="1"/>
  <c r="AH252" i="1" s="1"/>
  <c r="AQ142" i="1"/>
  <c r="DQ208" i="1"/>
  <c r="F260" i="1"/>
  <c r="DM260" i="1" s="1"/>
  <c r="AG246" i="1"/>
  <c r="BY78" i="1"/>
  <c r="BZ78" i="1" s="1"/>
  <c r="BL222" i="1"/>
  <c r="CN222" i="1" s="1"/>
  <c r="DY117" i="1"/>
  <c r="BX88" i="1"/>
  <c r="CZ88" i="1" s="1"/>
  <c r="EB92" i="1"/>
  <c r="AW73" i="1"/>
  <c r="BL220" i="1"/>
  <c r="CN220" i="1" s="1"/>
  <c r="AK208" i="1"/>
  <c r="AO160" i="1"/>
  <c r="BV110" i="1"/>
  <c r="CX110" i="1" s="1"/>
  <c r="AP152" i="1"/>
  <c r="AO166" i="1"/>
  <c r="F253" i="1"/>
  <c r="DM253" i="1" s="1"/>
  <c r="BV105" i="1"/>
  <c r="CX105" i="1" s="1"/>
  <c r="AJ224" i="1"/>
  <c r="AH232" i="1"/>
  <c r="DN232" i="1"/>
  <c r="BU124" i="1"/>
  <c r="CW124" i="1" s="1"/>
  <c r="DP220" i="1"/>
  <c r="AI233" i="1"/>
  <c r="BQ162" i="1"/>
  <c r="CS162" i="1" s="1"/>
  <c r="BQ160" i="1"/>
  <c r="CS160" i="1" s="1"/>
  <c r="AK206" i="1"/>
  <c r="AN166" i="1"/>
  <c r="AT110" i="1"/>
  <c r="DQ201" i="1"/>
  <c r="BR152" i="1"/>
  <c r="CT152" i="1" s="1"/>
  <c r="BQ166" i="1"/>
  <c r="CS166" i="1" s="1"/>
  <c r="DV159" i="1"/>
  <c r="AR129" i="1"/>
  <c r="AT105" i="1"/>
  <c r="BX90" i="1"/>
  <c r="CZ90" i="1" s="1"/>
  <c r="AL193" i="1"/>
  <c r="BP182" i="1"/>
  <c r="CR182" i="1" s="1"/>
  <c r="BS147" i="1"/>
  <c r="CU147" i="1" s="1"/>
  <c r="BU118" i="1"/>
  <c r="CW118" i="1" s="1"/>
  <c r="AU102" i="1"/>
  <c r="BX84" i="1"/>
  <c r="CZ84" i="1" s="1"/>
  <c r="BP169" i="1"/>
  <c r="CR169" i="1" s="1"/>
  <c r="G57" i="7"/>
  <c r="H57" i="7" s="1"/>
  <c r="G58" i="7" s="1"/>
  <c r="BL210" i="1"/>
  <c r="CN210" i="1" s="1"/>
  <c r="BX73" i="1"/>
  <c r="CZ73" i="1" s="1"/>
  <c r="BN201" i="1"/>
  <c r="CP201" i="1" s="1"/>
  <c r="AU97" i="1"/>
  <c r="BS127" i="1"/>
  <c r="CU127" i="1" s="1"/>
  <c r="BX94" i="1"/>
  <c r="CZ94" i="1" s="1"/>
  <c r="BQ171" i="1"/>
  <c r="CS171" i="1" s="1"/>
  <c r="DX120" i="1"/>
  <c r="AW83" i="1"/>
  <c r="AX83" i="1" s="1"/>
  <c r="BX93" i="1"/>
  <c r="CZ93" i="1" s="1"/>
  <c r="DY110" i="1"/>
  <c r="BU122" i="1"/>
  <c r="CW122" i="1" s="1"/>
  <c r="BN195" i="1"/>
  <c r="CP195" i="1" s="1"/>
  <c r="AR138" i="1"/>
  <c r="AW78" i="1"/>
  <c r="AZ78" i="1" s="1" a="1"/>
  <c r="AZ78" i="1" s="1"/>
  <c r="BK234" i="1"/>
  <c r="CM234" i="1" s="1"/>
  <c r="BU110" i="1"/>
  <c r="CW110" i="1" s="1"/>
  <c r="AJ211" i="1"/>
  <c r="BR159" i="1"/>
  <c r="CT159" i="1" s="1"/>
  <c r="EB88" i="1"/>
  <c r="G249" i="1"/>
  <c r="AH249" i="1" s="1"/>
  <c r="AQ147" i="1"/>
  <c r="AV84" i="1"/>
  <c r="AN169" i="1"/>
  <c r="AL201" i="1"/>
  <c r="BT120" i="1"/>
  <c r="CV120" i="1" s="1"/>
  <c r="BY83" i="1"/>
  <c r="DA83" i="1" s="1"/>
  <c r="AS122" i="1"/>
  <c r="BS142" i="1"/>
  <c r="CU142" i="1" s="1"/>
  <c r="BK229" i="1"/>
  <c r="CM229" i="1" s="1"/>
  <c r="BN193" i="1"/>
  <c r="CP193" i="1" s="1"/>
  <c r="DO233" i="1"/>
  <c r="DP226" i="1"/>
  <c r="AR122" i="1"/>
  <c r="AU512" i="1"/>
  <c r="DP223" i="1"/>
  <c r="AP155" i="1"/>
  <c r="BS140" i="1"/>
  <c r="CU140" i="1" s="1"/>
  <c r="AO162" i="1"/>
  <c r="BM203" i="1"/>
  <c r="CO203" i="1" s="1"/>
  <c r="DM241" i="1"/>
  <c r="BY75" i="1"/>
  <c r="CA75" i="1" s="1"/>
  <c r="BM193" i="1"/>
  <c r="CO193" i="1" s="1"/>
  <c r="AG248" i="1"/>
  <c r="BX76" i="1"/>
  <c r="CZ76" i="1" s="1"/>
  <c r="AM174" i="1"/>
  <c r="BS150" i="1"/>
  <c r="CU150" i="1" s="1"/>
  <c r="AM184" i="1"/>
  <c r="BP166" i="1"/>
  <c r="CR166" i="1" s="1"/>
  <c r="BW97" i="1"/>
  <c r="CY97" i="1" s="1"/>
  <c r="AQ135" i="1"/>
  <c r="AP158" i="1"/>
  <c r="BL218" i="1"/>
  <c r="CN218" i="1" s="1"/>
  <c r="AO155" i="1"/>
  <c r="AT103" i="1"/>
  <c r="DP222" i="1"/>
  <c r="BM198" i="1"/>
  <c r="CO198" i="1" s="1"/>
  <c r="DQ209" i="1"/>
  <c r="AW84" i="1"/>
  <c r="AR119" i="1"/>
  <c r="BN185" i="1"/>
  <c r="CP185" i="1" s="1"/>
  <c r="AN172" i="1"/>
  <c r="BN192" i="1"/>
  <c r="CP192" i="1" s="1"/>
  <c r="DN239" i="1"/>
  <c r="DO229" i="1"/>
  <c r="BT122" i="1"/>
  <c r="CV122" i="1" s="1"/>
  <c r="AJ223" i="1"/>
  <c r="BR155" i="1"/>
  <c r="CT155" i="1" s="1"/>
  <c r="AW75" i="1"/>
  <c r="AX75" i="1" s="1"/>
  <c r="BO174" i="1"/>
  <c r="CQ174" i="1" s="1"/>
  <c r="DW150" i="1"/>
  <c r="BO184" i="1"/>
  <c r="CQ184" i="1" s="1"/>
  <c r="AV73" i="1"/>
  <c r="BS135" i="1"/>
  <c r="CU135" i="1" s="1"/>
  <c r="AN173" i="1"/>
  <c r="DV158" i="1"/>
  <c r="AV93" i="1"/>
  <c r="DU155" i="1"/>
  <c r="BV103" i="1"/>
  <c r="CX103" i="1" s="1"/>
  <c r="DQ198" i="1"/>
  <c r="AI234" i="1"/>
  <c r="AK209" i="1"/>
  <c r="AQ136" i="1"/>
  <c r="AK199" i="1"/>
  <c r="BU115" i="1"/>
  <c r="CW115" i="1" s="1"/>
  <c r="BP172" i="1"/>
  <c r="CR172" i="1" s="1"/>
  <c r="DR192" i="1"/>
  <c r="AK193" i="1"/>
  <c r="AJ218" i="1"/>
  <c r="AV501" i="1"/>
  <c r="AY325" i="1" s="1"/>
  <c r="AX155" i="4" s="1"/>
  <c r="AL195" i="1"/>
  <c r="BT138" i="1"/>
  <c r="CV138" i="1" s="1"/>
  <c r="DN244" i="1"/>
  <c r="G256" i="1"/>
  <c r="AH256" i="1" s="1"/>
  <c r="DM255" i="1"/>
  <c r="AG255" i="1"/>
  <c r="R128" i="1"/>
  <c r="AS128" i="1" s="1"/>
  <c r="K198" i="1"/>
  <c r="DR198" i="1" s="1"/>
  <c r="CS159" i="1"/>
  <c r="CB72" i="1" a="1"/>
  <c r="CB72" i="1" s="1"/>
  <c r="CD72" i="1" a="1"/>
  <c r="CD72" i="1" s="1"/>
  <c r="E325" i="1" s="1"/>
  <c r="CA72" i="1"/>
  <c r="BZ72" i="1"/>
  <c r="DA72" i="1"/>
  <c r="CO185" i="1"/>
  <c r="N180" i="1"/>
  <c r="DU180" i="1" s="1"/>
  <c r="T115" i="1"/>
  <c r="EA115" i="1" s="1"/>
  <c r="M183" i="1"/>
  <c r="DT183" i="1" s="1"/>
  <c r="CO201" i="1"/>
  <c r="CM217" i="1"/>
  <c r="Y164" i="4"/>
  <c r="CM233" i="1"/>
  <c r="CW102" i="1"/>
  <c r="J214" i="1"/>
  <c r="BM214" i="1" s="1"/>
  <c r="N179" i="1"/>
  <c r="BQ179" i="1" s="1"/>
  <c r="CX101" i="1"/>
  <c r="U89" i="1"/>
  <c r="EB89" i="1" s="1"/>
  <c r="G260" i="1"/>
  <c r="AH260" i="1" s="1"/>
  <c r="DM259" i="1"/>
  <c r="AG259" i="1"/>
  <c r="H238" i="1"/>
  <c r="DO238" i="1" s="1"/>
  <c r="DN237" i="1"/>
  <c r="AH237" i="1"/>
  <c r="V81" i="1"/>
  <c r="AW81" i="1" s="1"/>
  <c r="Q140" i="1"/>
  <c r="DX140" i="1" s="1"/>
  <c r="M181" i="1"/>
  <c r="DT181" i="1" s="1"/>
  <c r="S113" i="1"/>
  <c r="BV113" i="1" s="1"/>
  <c r="J226" i="1"/>
  <c r="AK226" i="1" s="1"/>
  <c r="S120" i="1"/>
  <c r="DZ120" i="1" s="1"/>
  <c r="P154" i="1"/>
  <c r="DW154" i="1" s="1"/>
  <c r="K203" i="1"/>
  <c r="DR203" i="1" s="1"/>
  <c r="I229" i="1"/>
  <c r="DP229" i="1" s="1"/>
  <c r="R134" i="1"/>
  <c r="AS134" i="1" s="1"/>
  <c r="L187" i="1"/>
  <c r="DS187" i="1" s="1"/>
  <c r="H236" i="1"/>
  <c r="DO236" i="1" s="1"/>
  <c r="P158" i="1"/>
  <c r="DW158" i="1" s="1"/>
  <c r="O162" i="1"/>
  <c r="DV162" i="1" s="1"/>
  <c r="N172" i="1"/>
  <c r="DU172" i="1" s="1"/>
  <c r="T96" i="1"/>
  <c r="EA96" i="1" s="1"/>
  <c r="CX97" i="1"/>
  <c r="CZ75" i="1"/>
  <c r="DM257" i="1"/>
  <c r="AG257" i="1"/>
  <c r="G258" i="1"/>
  <c r="DN258" i="1" s="1"/>
  <c r="J216" i="1"/>
  <c r="AK216" i="1" s="1"/>
  <c r="CN198" i="1"/>
  <c r="CN223" i="1"/>
  <c r="BB72" i="1" a="1"/>
  <c r="BB72" i="1" s="1"/>
  <c r="AC325" i="1" s="1"/>
  <c r="AZ72" i="1" a="1"/>
  <c r="AZ72" i="1" s="1"/>
  <c r="AX72" i="1"/>
  <c r="AY72" i="1"/>
  <c r="M191" i="1"/>
  <c r="DT191" i="1" s="1"/>
  <c r="CM224" i="1"/>
  <c r="Q149" i="1"/>
  <c r="BT149" i="1" s="1"/>
  <c r="U99" i="1"/>
  <c r="BX99" i="1" s="1"/>
  <c r="V88" i="1"/>
  <c r="AW88" i="1" s="1"/>
  <c r="V96" i="1"/>
  <c r="AW96" i="1" s="1"/>
  <c r="R132" i="1"/>
  <c r="BU132" i="1" s="1"/>
  <c r="T109" i="1"/>
  <c r="AU109" i="1" s="1"/>
  <c r="M184" i="1"/>
  <c r="AN184" i="1" s="1"/>
  <c r="CW109" i="1"/>
  <c r="V80" i="1"/>
  <c r="EC80" i="1" s="1"/>
  <c r="CR170" i="1"/>
  <c r="CQ168" i="1"/>
  <c r="Q146" i="1"/>
  <c r="AR146" i="1" s="1"/>
  <c r="Z82" i="1" a="1"/>
  <c r="Z82" i="1" s="1"/>
  <c r="X82" i="1"/>
  <c r="W82" i="1"/>
  <c r="Y82" i="1" a="1"/>
  <c r="Y82" i="1" s="1"/>
  <c r="Y76" i="1" a="1"/>
  <c r="Y76" i="1" s="1"/>
  <c r="X76" i="1"/>
  <c r="Z76" i="1" a="1"/>
  <c r="Z76" i="1" s="1"/>
  <c r="W76" i="1"/>
  <c r="U101" i="1"/>
  <c r="EB101" i="1" s="1"/>
  <c r="AU508" i="1"/>
  <c r="CY75" i="1"/>
  <c r="AW501" i="1"/>
  <c r="AZ325" i="1" s="1"/>
  <c r="AY155" i="4" s="1"/>
  <c r="AR127" i="1"/>
  <c r="CT149" i="1"/>
  <c r="BM197" i="1"/>
  <c r="CN205" i="1"/>
  <c r="CU132" i="1"/>
  <c r="CM209" i="1"/>
  <c r="Q145" i="1"/>
  <c r="DX145" i="1" s="1"/>
  <c r="K197" i="1"/>
  <c r="BN197" i="1" s="1"/>
  <c r="AN179" i="1"/>
  <c r="AT114" i="1"/>
  <c r="AM182" i="1"/>
  <c r="R135" i="1"/>
  <c r="DY135" i="1" s="1"/>
  <c r="N164" i="1"/>
  <c r="DU164" i="1" s="1"/>
  <c r="L185" i="1"/>
  <c r="DS185" i="1" s="1"/>
  <c r="O150" i="1"/>
  <c r="BR150" i="1" s="1"/>
  <c r="K205" i="1"/>
  <c r="DR205" i="1" s="1"/>
  <c r="J227" i="1"/>
  <c r="DQ227" i="1" s="1"/>
  <c r="S106" i="1"/>
  <c r="DZ106" i="1" s="1"/>
  <c r="AN178" i="1"/>
  <c r="AU88" i="1"/>
  <c r="CM221" i="1"/>
  <c r="T113" i="1"/>
  <c r="EA113" i="1" s="1"/>
  <c r="Z79" i="1" a="1"/>
  <c r="Z79" i="1" s="1"/>
  <c r="Y79" i="1" a="1"/>
  <c r="Y79" i="1" s="1"/>
  <c r="X79" i="1"/>
  <c r="W79" i="1"/>
  <c r="CM214" i="1"/>
  <c r="AV80" i="1"/>
  <c r="AQ139" i="1"/>
  <c r="AM180" i="1"/>
  <c r="BU112" i="1"/>
  <c r="CW112" i="1" s="1"/>
  <c r="BU119" i="1"/>
  <c r="CW119" i="1" s="1"/>
  <c r="BR153" i="1"/>
  <c r="CT153" i="1" s="1"/>
  <c r="CY93" i="1"/>
  <c r="U91" i="1"/>
  <c r="EB91" i="1" s="1"/>
  <c r="R127" i="1"/>
  <c r="DY127" i="1" s="1"/>
  <c r="AK202" i="1"/>
  <c r="AI228" i="1"/>
  <c r="P161" i="1"/>
  <c r="DW161" i="1" s="1"/>
  <c r="AR133" i="1"/>
  <c r="AL186" i="1"/>
  <c r="G248" i="1"/>
  <c r="AH248" i="1" s="1"/>
  <c r="AG247" i="1"/>
  <c r="DM247" i="1"/>
  <c r="K196" i="1"/>
  <c r="DR196" i="1" s="1"/>
  <c r="L188" i="1"/>
  <c r="DS188" i="1" s="1"/>
  <c r="U85" i="1"/>
  <c r="EB85" i="1" s="1"/>
  <c r="J210" i="1"/>
  <c r="DQ210" i="1" s="1"/>
  <c r="BR157" i="1"/>
  <c r="K208" i="1"/>
  <c r="AL208" i="1" s="1"/>
  <c r="S107" i="1"/>
  <c r="DZ107" i="1" s="1"/>
  <c r="CZ72" i="1"/>
  <c r="AL140" i="4"/>
  <c r="AL310" i="1"/>
  <c r="BL215" i="1"/>
  <c r="CN215" i="1" s="1"/>
  <c r="I233" i="1"/>
  <c r="DP233" i="1" s="1"/>
  <c r="Y84" i="1" a="1"/>
  <c r="Y84" i="1" s="1"/>
  <c r="W84" i="1"/>
  <c r="J212" i="1"/>
  <c r="DQ212" i="1" s="1"/>
  <c r="AM190" i="1"/>
  <c r="BT119" i="1"/>
  <c r="BS136" i="1"/>
  <c r="CU136" i="1" s="1"/>
  <c r="BO191" i="1"/>
  <c r="L186" i="1"/>
  <c r="DS186" i="1" s="1"/>
  <c r="BM199" i="1"/>
  <c r="CT126" i="1"/>
  <c r="AQ148" i="1"/>
  <c r="AU98" i="1"/>
  <c r="BX87" i="1"/>
  <c r="BX95" i="1"/>
  <c r="AR131" i="1"/>
  <c r="AT108" i="1"/>
  <c r="J225" i="1"/>
  <c r="AK225" i="1" s="1"/>
  <c r="DS183" i="1"/>
  <c r="CN192" i="1"/>
  <c r="AS115" i="1"/>
  <c r="AV79" i="1"/>
  <c r="CX89" i="1"/>
  <c r="AQ145" i="1"/>
  <c r="BY82" i="1"/>
  <c r="DA82" i="1" s="1"/>
  <c r="BY76" i="1"/>
  <c r="DA76" i="1" s="1"/>
  <c r="AU100" i="1"/>
  <c r="V87" i="1"/>
  <c r="BY87" i="1" s="1"/>
  <c r="U106" i="1"/>
  <c r="EB106" i="1" s="1"/>
  <c r="S115" i="1"/>
  <c r="DZ115" i="1" s="1"/>
  <c r="F250" i="1"/>
  <c r="F252" i="1"/>
  <c r="CQ170" i="1"/>
  <c r="CN201" i="1"/>
  <c r="H245" i="1"/>
  <c r="DO245" i="1" s="1"/>
  <c r="BT127" i="1"/>
  <c r="CP173" i="1"/>
  <c r="I230" i="1"/>
  <c r="DP230" i="1" s="1"/>
  <c r="AK197" i="1"/>
  <c r="CQ165" i="1"/>
  <c r="AQ144" i="1"/>
  <c r="T99" i="1"/>
  <c r="EA99" i="1" s="1"/>
  <c r="AK196" i="1"/>
  <c r="S125" i="1"/>
  <c r="BV125" i="1" s="1"/>
  <c r="BP179" i="1"/>
  <c r="BV114" i="1"/>
  <c r="BO182" i="1"/>
  <c r="AR134" i="1"/>
  <c r="AN163" i="1"/>
  <c r="CZ77" i="1"/>
  <c r="AL184" i="1"/>
  <c r="J221" i="1"/>
  <c r="DQ221" i="1" s="1"/>
  <c r="I234" i="1"/>
  <c r="DP234" i="1" s="1"/>
  <c r="BQ149" i="1"/>
  <c r="N183" i="1"/>
  <c r="DU183" i="1" s="1"/>
  <c r="AK204" i="1"/>
  <c r="H237" i="1"/>
  <c r="DO237" i="1" s="1"/>
  <c r="BL213" i="1"/>
  <c r="AS105" i="1"/>
  <c r="BP178" i="1"/>
  <c r="CV105" i="1"/>
  <c r="CR165" i="1"/>
  <c r="BW88" i="1"/>
  <c r="K209" i="1"/>
  <c r="AT112" i="1"/>
  <c r="BY79" i="1"/>
  <c r="AG254" i="1"/>
  <c r="G255" i="1"/>
  <c r="DN255" i="1" s="1"/>
  <c r="DM254" i="1"/>
  <c r="CW94" i="1"/>
  <c r="J224" i="1"/>
  <c r="BM224" i="1" s="1"/>
  <c r="BX80" i="1"/>
  <c r="CZ80" i="1" s="1"/>
  <c r="BS139" i="1"/>
  <c r="CU139" i="1" s="1"/>
  <c r="BO180" i="1"/>
  <c r="AS112" i="1"/>
  <c r="BL225" i="1"/>
  <c r="CN225" i="1" s="1"/>
  <c r="AS119" i="1"/>
  <c r="S119" i="1"/>
  <c r="BV119" i="1" s="1"/>
  <c r="AP153" i="1"/>
  <c r="AU90" i="1"/>
  <c r="AR126" i="1"/>
  <c r="O161" i="1"/>
  <c r="AP161" i="1" s="1"/>
  <c r="BM202" i="1"/>
  <c r="Q151" i="1"/>
  <c r="DX151" i="1" s="1"/>
  <c r="DP221" i="1"/>
  <c r="BK228" i="1"/>
  <c r="AP160" i="1"/>
  <c r="K207" i="1"/>
  <c r="DR207" i="1" s="1"/>
  <c r="BT133" i="1"/>
  <c r="DP210" i="1"/>
  <c r="BN186" i="1"/>
  <c r="AH235" i="1"/>
  <c r="AK195" i="1"/>
  <c r="CX98" i="1"/>
  <c r="BN187" i="1"/>
  <c r="AU84" i="1"/>
  <c r="Q128" i="1"/>
  <c r="BT128" i="1" s="1"/>
  <c r="V95" i="1"/>
  <c r="AW95" i="1" s="1"/>
  <c r="O172" i="1"/>
  <c r="DV172" i="1" s="1"/>
  <c r="P159" i="1"/>
  <c r="DW159" i="1" s="1"/>
  <c r="K202" i="1"/>
  <c r="DR202" i="1" s="1"/>
  <c r="R121" i="1"/>
  <c r="DY121" i="1" s="1"/>
  <c r="AP157" i="1"/>
  <c r="BQ161" i="1"/>
  <c r="CS161" i="1" s="1"/>
  <c r="BP171" i="1"/>
  <c r="BV95" i="1"/>
  <c r="Q130" i="1"/>
  <c r="DX130" i="1" s="1"/>
  <c r="O156" i="1"/>
  <c r="DV156" i="1" s="1"/>
  <c r="AK207" i="1"/>
  <c r="CW107" i="1"/>
  <c r="BU106" i="1"/>
  <c r="CW106" i="1" s="1"/>
  <c r="J223" i="1"/>
  <c r="DQ223" i="1" s="1"/>
  <c r="K199" i="1"/>
  <c r="BN199" i="1" s="1"/>
  <c r="DP215" i="1"/>
  <c r="AI232" i="1"/>
  <c r="CS154" i="1"/>
  <c r="K210" i="1"/>
  <c r="AL210" i="1" s="1"/>
  <c r="BY84" i="1"/>
  <c r="CT139" i="1"/>
  <c r="S111" i="1"/>
  <c r="BV111" i="1" s="1"/>
  <c r="CR161" i="1"/>
  <c r="BL211" i="1"/>
  <c r="BO190" i="1"/>
  <c r="S118" i="1"/>
  <c r="DZ118" i="1" s="1"/>
  <c r="DS191" i="1"/>
  <c r="AL185" i="1"/>
  <c r="CT134" i="1"/>
  <c r="P160" i="1"/>
  <c r="AQ160" i="1" s="1"/>
  <c r="V89" i="1"/>
  <c r="BY89" i="1" s="1"/>
  <c r="CV117" i="1"/>
  <c r="V93" i="1"/>
  <c r="AW93" i="1" s="1"/>
  <c r="R130" i="1"/>
  <c r="BU130" i="1" s="1"/>
  <c r="BS148" i="1"/>
  <c r="D263" i="1"/>
  <c r="F263" i="1" s="1"/>
  <c r="D267" i="1"/>
  <c r="AU520" i="1" s="1"/>
  <c r="D271" i="1"/>
  <c r="F271" i="1" s="1"/>
  <c r="D264" i="1"/>
  <c r="AU517" i="1" s="1"/>
  <c r="D268" i="1"/>
  <c r="AU521" i="1" s="1"/>
  <c r="D272" i="1"/>
  <c r="F272" i="1" s="1"/>
  <c r="D262" i="1"/>
  <c r="AU515" i="1" s="1"/>
  <c r="D270" i="1"/>
  <c r="AU523" i="1" s="1"/>
  <c r="R38" i="1"/>
  <c r="D265" i="1"/>
  <c r="AU518" i="1" s="1"/>
  <c r="D261" i="1"/>
  <c r="AU514" i="1" s="1"/>
  <c r="D269" i="1"/>
  <c r="F269" i="1" s="1"/>
  <c r="D266" i="1"/>
  <c r="AU519" i="1" s="1"/>
  <c r="BW98" i="1"/>
  <c r="CY98" i="1" s="1"/>
  <c r="AV87" i="1"/>
  <c r="AV95" i="1"/>
  <c r="BT131" i="1"/>
  <c r="BV108" i="1"/>
  <c r="AM183" i="1"/>
  <c r="CY83" i="1"/>
  <c r="S123" i="1"/>
  <c r="DZ123" i="1" s="1"/>
  <c r="Z73" i="1" a="1"/>
  <c r="Z73" i="1" s="1"/>
  <c r="X73" i="1"/>
  <c r="Y73" i="1" a="1"/>
  <c r="Y73" i="1" s="1"/>
  <c r="W73" i="1"/>
  <c r="V91" i="1"/>
  <c r="EC91" i="1" s="1"/>
  <c r="BX79" i="1"/>
  <c r="CO208" i="1"/>
  <c r="L193" i="1"/>
  <c r="BO193" i="1" s="1"/>
  <c r="BS145" i="1"/>
  <c r="AW82" i="1"/>
  <c r="AW76" i="1"/>
  <c r="BW100" i="1"/>
  <c r="AV86" i="1"/>
  <c r="AU105" i="1"/>
  <c r="AS114" i="1"/>
  <c r="H240" i="1"/>
  <c r="DO240" i="1" s="1"/>
  <c r="H242" i="1"/>
  <c r="BK242" i="1" s="1"/>
  <c r="H246" i="1"/>
  <c r="BK246" i="1" s="1"/>
  <c r="AH243" i="1"/>
  <c r="DX127" i="1"/>
  <c r="CM220" i="1"/>
  <c r="CN221" i="1"/>
  <c r="DQ197" i="1"/>
  <c r="L194" i="1"/>
  <c r="DS194" i="1" s="1"/>
  <c r="BS144" i="1"/>
  <c r="CT138" i="1"/>
  <c r="CY72" i="1"/>
  <c r="BM196" i="1"/>
  <c r="DT179" i="1"/>
  <c r="DZ114" i="1"/>
  <c r="DS182" i="1"/>
  <c r="BT134" i="1"/>
  <c r="BP163" i="1"/>
  <c r="CT158" i="1"/>
  <c r="CM208" i="1"/>
  <c r="CX96" i="1"/>
  <c r="CY92" i="1"/>
  <c r="BN184" i="1"/>
  <c r="CU129" i="1"/>
  <c r="CT128" i="1"/>
  <c r="CS155" i="1"/>
  <c r="CR154" i="1"/>
  <c r="AO149" i="1"/>
  <c r="BM204" i="1"/>
  <c r="DP213" i="1"/>
  <c r="BL226" i="1"/>
  <c r="BU105" i="1"/>
  <c r="DT178" i="1"/>
  <c r="CS152" i="1"/>
  <c r="CS151" i="1"/>
  <c r="R123" i="1"/>
  <c r="DY123" i="1" s="1"/>
  <c r="EA88" i="1"/>
  <c r="BV112" i="1"/>
  <c r="AW79" i="1"/>
  <c r="CN197" i="1"/>
  <c r="P156" i="1"/>
  <c r="DW156" i="1" s="1"/>
  <c r="Q141" i="1"/>
  <c r="BT141" i="1" s="1"/>
  <c r="EB80" i="1"/>
  <c r="O163" i="1"/>
  <c r="DV163" i="1" s="1"/>
  <c r="DW139" i="1"/>
  <c r="DS180" i="1"/>
  <c r="DY112" i="1"/>
  <c r="K204" i="1"/>
  <c r="DR204" i="1" s="1"/>
  <c r="DP225" i="1"/>
  <c r="DY119" i="1"/>
  <c r="Q148" i="1"/>
  <c r="BT148" i="1" s="1"/>
  <c r="DV153" i="1"/>
  <c r="U103" i="1"/>
  <c r="EB103" i="1" s="1"/>
  <c r="V85" i="1"/>
  <c r="EC85" i="1" s="1"/>
  <c r="X75" i="1"/>
  <c r="Y75" i="1" a="1"/>
  <c r="Y75" i="1" s="1"/>
  <c r="Z75" i="1" a="1"/>
  <c r="Z75" i="1" s="1"/>
  <c r="W75" i="1"/>
  <c r="K194" i="1"/>
  <c r="DR194" i="1" s="1"/>
  <c r="BW90" i="1"/>
  <c r="BT126" i="1"/>
  <c r="CV126" i="1" s="1"/>
  <c r="N170" i="1"/>
  <c r="DU170" i="1" s="1"/>
  <c r="N177" i="1"/>
  <c r="BQ177" i="1" s="1"/>
  <c r="CN200" i="1"/>
  <c r="C273" i="1"/>
  <c r="C274" i="1"/>
  <c r="C278" i="1"/>
  <c r="C282" i="1"/>
  <c r="C275" i="1"/>
  <c r="C279" i="1"/>
  <c r="C283" i="1"/>
  <c r="Q39" i="1"/>
  <c r="C281" i="1"/>
  <c r="C276" i="1"/>
  <c r="C284" i="1"/>
  <c r="C280" i="1"/>
  <c r="C277" i="1"/>
  <c r="V77" i="1"/>
  <c r="EC77" i="1" s="1"/>
  <c r="DQ202" i="1"/>
  <c r="J56" i="7"/>
  <c r="AC163" i="4"/>
  <c r="M175" i="1"/>
  <c r="BP175" i="1" s="1"/>
  <c r="J222" i="1"/>
  <c r="BM222" i="1" s="1"/>
  <c r="DO228" i="1"/>
  <c r="BR160" i="1"/>
  <c r="DX133" i="1"/>
  <c r="J211" i="1"/>
  <c r="DQ211" i="1" s="1"/>
  <c r="M185" i="1"/>
  <c r="AN185" i="1" s="1"/>
  <c r="N167" i="1"/>
  <c r="BQ167" i="1" s="1"/>
  <c r="DR186" i="1"/>
  <c r="DN235" i="1"/>
  <c r="V74" i="1"/>
  <c r="EC74" i="1" s="1"/>
  <c r="BM195" i="1"/>
  <c r="L202" i="1"/>
  <c r="DS202" i="1" s="1"/>
  <c r="U98" i="1"/>
  <c r="EB98" i="1" s="1"/>
  <c r="T111" i="1"/>
  <c r="EA111" i="1" s="1"/>
  <c r="Q136" i="1"/>
  <c r="DX136" i="1" s="1"/>
  <c r="Q139" i="1"/>
  <c r="DX139" i="1" s="1"/>
  <c r="N174" i="1"/>
  <c r="DU174" i="1" s="1"/>
  <c r="DR187" i="1"/>
  <c r="BW84" i="1"/>
  <c r="BL209" i="1"/>
  <c r="Y83" i="1" a="1"/>
  <c r="Y83" i="1" s="1"/>
  <c r="X83" i="1"/>
  <c r="Z83" i="1" a="1"/>
  <c r="Z83" i="1" s="1"/>
  <c r="W83" i="1"/>
  <c r="J219" i="1"/>
  <c r="DQ219" i="1" s="1"/>
  <c r="DV157" i="1"/>
  <c r="DU161" i="1"/>
  <c r="DT171" i="1"/>
  <c r="DZ95" i="1"/>
  <c r="Z78" i="1" a="1"/>
  <c r="Z78" i="1" s="1"/>
  <c r="X78" i="1"/>
  <c r="Y78" i="1" a="1"/>
  <c r="Y78" i="1" s="1"/>
  <c r="W78" i="1"/>
  <c r="V94" i="1"/>
  <c r="EC94" i="1" s="1"/>
  <c r="T104" i="1"/>
  <c r="EA104" i="1" s="1"/>
  <c r="BM207" i="1"/>
  <c r="AS106" i="1"/>
  <c r="P153" i="1"/>
  <c r="DW153" i="1" s="1"/>
  <c r="O167" i="1"/>
  <c r="DV167" i="1" s="1"/>
  <c r="CZ81" i="1"/>
  <c r="AJ215" i="1"/>
  <c r="BK232" i="1"/>
  <c r="I235" i="1"/>
  <c r="AJ235" i="1" s="1"/>
  <c r="AD162" i="4"/>
  <c r="AE162" i="4" s="1"/>
  <c r="P44" i="7"/>
  <c r="CY79" i="1"/>
  <c r="DS190" i="1"/>
  <c r="R120" i="1"/>
  <c r="DY120" i="1" s="1"/>
  <c r="Q137" i="1"/>
  <c r="DX137" i="1" s="1"/>
  <c r="M192" i="1"/>
  <c r="BP192" i="1" s="1"/>
  <c r="K200" i="1"/>
  <c r="AL200" i="1" s="1"/>
  <c r="CQ172" i="1"/>
  <c r="CT146" i="1"/>
  <c r="DW148" i="1"/>
  <c r="EA98" i="1"/>
  <c r="EB87" i="1"/>
  <c r="EB95" i="1"/>
  <c r="DX131" i="1"/>
  <c r="T106" i="1"/>
  <c r="EA106" i="1" s="1"/>
  <c r="DZ108" i="1"/>
  <c r="BL224" i="1"/>
  <c r="BO183" i="1"/>
  <c r="CZ74" i="1"/>
  <c r="CP179" i="1"/>
  <c r="S116" i="1"/>
  <c r="BV116" i="1" s="1"/>
  <c r="EB79" i="1"/>
  <c r="CR159" i="1"/>
  <c r="L196" i="1"/>
  <c r="DS196" i="1" s="1"/>
  <c r="Q143" i="1"/>
  <c r="DX143" i="1" s="1"/>
  <c r="N173" i="1"/>
  <c r="DU173" i="1" s="1"/>
  <c r="R139" i="1"/>
  <c r="DY139" i="1" s="1"/>
  <c r="DW145" i="1"/>
  <c r="EC82" i="1"/>
  <c r="EC76" i="1"/>
  <c r="EA100" i="1"/>
  <c r="BX86" i="1"/>
  <c r="BW105" i="1"/>
  <c r="BU114" i="1"/>
  <c r="AH241" i="1"/>
  <c r="H244" i="1"/>
  <c r="DO244" i="1" s="1"/>
  <c r="X84" i="1" l="1"/>
  <c r="Z84" i="1" a="1"/>
  <c r="Z84" i="1" s="1"/>
  <c r="T118" i="1"/>
  <c r="BW118" i="1" s="1"/>
  <c r="BV117" i="1"/>
  <c r="CX117" i="1" s="1"/>
  <c r="DW143" i="1"/>
  <c r="R136" i="1"/>
  <c r="DY136" i="1" s="1"/>
  <c r="AS125" i="1"/>
  <c r="DV154" i="1"/>
  <c r="BT135" i="1"/>
  <c r="CV135" i="1" s="1"/>
  <c r="BU125" i="1"/>
  <c r="CW125" i="1" s="1"/>
  <c r="S126" i="1"/>
  <c r="DZ126" i="1" s="1"/>
  <c r="AT117" i="1"/>
  <c r="AR135" i="1"/>
  <c r="Q147" i="1"/>
  <c r="DX147" i="1" s="1"/>
  <c r="Q144" i="1"/>
  <c r="BT144" i="1" s="1"/>
  <c r="BS143" i="1"/>
  <c r="CU143" i="1" s="1"/>
  <c r="S127" i="1"/>
  <c r="AT127" i="1" s="1"/>
  <c r="DY126" i="1"/>
  <c r="BU126" i="1"/>
  <c r="CW126" i="1" s="1"/>
  <c r="AQ146" i="1"/>
  <c r="BS146" i="1"/>
  <c r="CU146" i="1" s="1"/>
  <c r="AP154" i="1"/>
  <c r="BR154" i="1"/>
  <c r="CT154" i="1" s="1"/>
  <c r="U96" i="1"/>
  <c r="EB96" i="1" s="1"/>
  <c r="U104" i="1"/>
  <c r="EB104" i="1" s="1"/>
  <c r="AU101" i="1"/>
  <c r="AU95" i="1"/>
  <c r="BB95" i="1" s="1" a="1"/>
  <c r="BB95" i="1" s="1"/>
  <c r="AC348" i="1" s="1"/>
  <c r="BW95" i="1"/>
  <c r="CY95" i="1" s="1"/>
  <c r="BW101" i="1"/>
  <c r="CY101" i="1" s="1"/>
  <c r="P152" i="1"/>
  <c r="DW152" i="1" s="1"/>
  <c r="Q142" i="1"/>
  <c r="AR142" i="1" s="1"/>
  <c r="DU165" i="1"/>
  <c r="DW141" i="1"/>
  <c r="BQ165" i="1"/>
  <c r="CS165" i="1" s="1"/>
  <c r="BS141" i="1"/>
  <c r="CU141" i="1" s="1"/>
  <c r="BW103" i="1"/>
  <c r="CY103" i="1" s="1"/>
  <c r="AT109" i="1"/>
  <c r="U102" i="1"/>
  <c r="EB102" i="1" s="1"/>
  <c r="BV109" i="1"/>
  <c r="CX109" i="1" s="1"/>
  <c r="T110" i="1"/>
  <c r="EA110" i="1" s="1"/>
  <c r="AU103" i="1"/>
  <c r="AP151" i="1"/>
  <c r="BR151" i="1"/>
  <c r="CT151" i="1" s="1"/>
  <c r="O166" i="1"/>
  <c r="BR166" i="1" s="1"/>
  <c r="K206" i="1"/>
  <c r="DR206" i="1" s="1"/>
  <c r="BM205" i="1"/>
  <c r="CO205" i="1" s="1"/>
  <c r="AK205" i="1"/>
  <c r="DQ215" i="1"/>
  <c r="BS149" i="1"/>
  <c r="CU149" i="1" s="1"/>
  <c r="AK215" i="1"/>
  <c r="CN219" i="1"/>
  <c r="Q150" i="1"/>
  <c r="BT150" i="1" s="1"/>
  <c r="BM215" i="1"/>
  <c r="CO215" i="1" s="1"/>
  <c r="AQ149" i="1"/>
  <c r="J220" i="1"/>
  <c r="BM220" i="1" s="1"/>
  <c r="CO220" i="1" s="1"/>
  <c r="AM192" i="1"/>
  <c r="M193" i="1"/>
  <c r="BP193" i="1" s="1"/>
  <c r="DP219" i="1"/>
  <c r="AJ219" i="1"/>
  <c r="AR132" i="1"/>
  <c r="R133" i="1"/>
  <c r="BU133" i="1" s="1"/>
  <c r="CW133" i="1" s="1"/>
  <c r="M190" i="1"/>
  <c r="DT190" i="1" s="1"/>
  <c r="BO192" i="1"/>
  <c r="CQ192" i="1" s="1"/>
  <c r="BQ163" i="1"/>
  <c r="CS163" i="1" s="1"/>
  <c r="AO168" i="1"/>
  <c r="O164" i="1"/>
  <c r="BR164" i="1" s="1"/>
  <c r="AO163" i="1"/>
  <c r="BO189" i="1"/>
  <c r="CQ189" i="1" s="1"/>
  <c r="N181" i="1"/>
  <c r="AO181" i="1" s="1"/>
  <c r="N178" i="1"/>
  <c r="DU178" i="1" s="1"/>
  <c r="BP177" i="1"/>
  <c r="CR177" i="1" s="1"/>
  <c r="AN177" i="1"/>
  <c r="CS168" i="1"/>
  <c r="DS189" i="1"/>
  <c r="O169" i="1"/>
  <c r="DV169" i="1" s="1"/>
  <c r="BP174" i="1"/>
  <c r="CR174" i="1" s="1"/>
  <c r="DT180" i="1"/>
  <c r="DU168" i="1"/>
  <c r="AN174" i="1"/>
  <c r="N175" i="1"/>
  <c r="DU175" i="1" s="1"/>
  <c r="CV132" i="1"/>
  <c r="CN217" i="1"/>
  <c r="AJ217" i="1"/>
  <c r="CR180" i="1"/>
  <c r="J218" i="1"/>
  <c r="DQ218" i="1" s="1"/>
  <c r="BQ169" i="1"/>
  <c r="CS169" i="1" s="1"/>
  <c r="DP217" i="1"/>
  <c r="AO169" i="1"/>
  <c r="O170" i="1"/>
  <c r="DV170" i="1" s="1"/>
  <c r="DO230" i="1"/>
  <c r="DM249" i="1"/>
  <c r="DQ213" i="1"/>
  <c r="BK230" i="1"/>
  <c r="CM230" i="1" s="1"/>
  <c r="AI230" i="1"/>
  <c r="AN180" i="1"/>
  <c r="J217" i="1"/>
  <c r="AK217" i="1" s="1"/>
  <c r="DO235" i="1"/>
  <c r="BK235" i="1"/>
  <c r="CM235" i="1" s="1"/>
  <c r="BL216" i="1"/>
  <c r="CN216" i="1" s="1"/>
  <c r="AI235" i="1"/>
  <c r="AJ216" i="1"/>
  <c r="BM213" i="1"/>
  <c r="CO213" i="1" s="1"/>
  <c r="I232" i="1"/>
  <c r="DP232" i="1" s="1"/>
  <c r="BK231" i="1"/>
  <c r="CM231" i="1" s="1"/>
  <c r="AI231" i="1"/>
  <c r="DM251" i="1"/>
  <c r="H243" i="1"/>
  <c r="DO243" i="1" s="1"/>
  <c r="G250" i="1"/>
  <c r="DN250" i="1" s="1"/>
  <c r="G259" i="1"/>
  <c r="DN259" i="1" s="1"/>
  <c r="K214" i="1"/>
  <c r="DR214" i="1" s="1"/>
  <c r="AH242" i="1"/>
  <c r="DN240" i="1"/>
  <c r="AG256" i="1"/>
  <c r="CA78" i="1"/>
  <c r="H247" i="1"/>
  <c r="BK247" i="1" s="1"/>
  <c r="CM247" i="1" s="1"/>
  <c r="H241" i="1"/>
  <c r="AI241" i="1" s="1"/>
  <c r="AG258" i="1"/>
  <c r="I228" i="1"/>
  <c r="DP228" i="1" s="1"/>
  <c r="AI227" i="1"/>
  <c r="BK227" i="1"/>
  <c r="CM227" i="1" s="1"/>
  <c r="BB75" i="1" a="1"/>
  <c r="BB75" i="1" s="1"/>
  <c r="AC328" i="1" s="1"/>
  <c r="AD328" i="1" s="1"/>
  <c r="AB169" i="4" s="1"/>
  <c r="AY84" i="1"/>
  <c r="AH247" i="1"/>
  <c r="DS193" i="1"/>
  <c r="DN247" i="1"/>
  <c r="AX78" i="1"/>
  <c r="H239" i="1"/>
  <c r="DO239" i="1" s="1"/>
  <c r="CA83" i="1"/>
  <c r="DN238" i="1"/>
  <c r="AL194" i="1"/>
  <c r="BB84" i="1" a="1"/>
  <c r="BB84" i="1" s="1"/>
  <c r="AC337" i="1" s="1"/>
  <c r="AD337" i="1" s="1"/>
  <c r="AB178" i="4" s="1"/>
  <c r="BZ73" i="1"/>
  <c r="DM256" i="1"/>
  <c r="CS177" i="1"/>
  <c r="AZ83" i="1" a="1"/>
  <c r="AZ83" i="1" s="1"/>
  <c r="AA336" i="1" s="1"/>
  <c r="Y177" i="4" s="1"/>
  <c r="CV148" i="1"/>
  <c r="AY83" i="1"/>
  <c r="DP235" i="1"/>
  <c r="AH246" i="1"/>
  <c r="F270" i="1"/>
  <c r="DM270" i="1" s="1"/>
  <c r="AG251" i="1"/>
  <c r="BB78" i="1" a="1"/>
  <c r="BB78" i="1" s="1"/>
  <c r="AC331" i="1" s="1"/>
  <c r="AD331" i="1" s="1"/>
  <c r="AB172" i="4" s="1"/>
  <c r="AZ75" i="1" a="1"/>
  <c r="AZ75" i="1" s="1"/>
  <c r="AA328" i="1" s="1"/>
  <c r="Y169" i="4" s="1"/>
  <c r="CB83" i="1" a="1"/>
  <c r="CB83" i="1" s="1"/>
  <c r="CC83" i="1" s="1" a="1"/>
  <c r="CC83" i="1" s="1"/>
  <c r="D336" i="1" s="1"/>
  <c r="E177" i="4" s="1"/>
  <c r="DU179" i="1"/>
  <c r="AY78" i="1"/>
  <c r="AY75" i="1"/>
  <c r="CD83" i="1" a="1"/>
  <c r="CD83" i="1" s="1"/>
  <c r="E336" i="1" s="1"/>
  <c r="F336" i="1" s="1"/>
  <c r="G177" i="4" s="1"/>
  <c r="AX84" i="1"/>
  <c r="AV513" i="1"/>
  <c r="AY326" i="1" s="1"/>
  <c r="AX156" i="4" s="1"/>
  <c r="BB73" i="1" a="1"/>
  <c r="BB73" i="1" s="1"/>
  <c r="AC326" i="1" s="1"/>
  <c r="AA167" i="4" s="1"/>
  <c r="AK219" i="1"/>
  <c r="AU525" i="1"/>
  <c r="CP199" i="1"/>
  <c r="AT125" i="1"/>
  <c r="BZ83" i="1"/>
  <c r="BU128" i="1"/>
  <c r="CW128" i="1" s="1"/>
  <c r="DP227" i="1"/>
  <c r="BL227" i="1"/>
  <c r="CN227" i="1" s="1"/>
  <c r="AZ84" i="1" a="1"/>
  <c r="AZ84" i="1" s="1"/>
  <c r="BA84" i="1" s="1" a="1"/>
  <c r="BA84" i="1" s="1"/>
  <c r="AB337" i="1" s="1"/>
  <c r="Z178" i="4" s="1"/>
  <c r="BB83" i="1" a="1"/>
  <c r="BB83" i="1" s="1"/>
  <c r="AC336" i="1" s="1"/>
  <c r="AA177" i="4" s="1"/>
  <c r="CD75" i="1" a="1"/>
  <c r="CD75" i="1" s="1"/>
  <c r="E328" i="1" s="1"/>
  <c r="F169" i="4" s="1"/>
  <c r="AZ73" i="1" a="1"/>
  <c r="AZ73" i="1" s="1"/>
  <c r="AA326" i="1" s="1"/>
  <c r="Y167" i="4" s="1"/>
  <c r="DN249" i="1"/>
  <c r="J228" i="1"/>
  <c r="DQ228" i="1" s="1"/>
  <c r="H250" i="1"/>
  <c r="BK250" i="1" s="1"/>
  <c r="CM250" i="1" s="1"/>
  <c r="BS159" i="1"/>
  <c r="CU159" i="1" s="1"/>
  <c r="BY95" i="1"/>
  <c r="DA95" i="1" s="1"/>
  <c r="AK221" i="1"/>
  <c r="AW513" i="1"/>
  <c r="AZ326" i="1" s="1"/>
  <c r="AY156" i="4" s="1"/>
  <c r="AK214" i="1"/>
  <c r="AI242" i="1"/>
  <c r="BN202" i="1"/>
  <c r="CP202" i="1" s="1"/>
  <c r="BN208" i="1"/>
  <c r="CP208" i="1" s="1"/>
  <c r="EC88" i="1"/>
  <c r="BP191" i="1"/>
  <c r="CR191" i="1" s="1"/>
  <c r="BM216" i="1"/>
  <c r="CO216" i="1" s="1"/>
  <c r="AQ158" i="1"/>
  <c r="CB75" i="1" a="1"/>
  <c r="CB75" i="1" s="1"/>
  <c r="C328" i="1" s="1"/>
  <c r="D169" i="4" s="1"/>
  <c r="AI246" i="1"/>
  <c r="AG260" i="1"/>
  <c r="I57" i="7"/>
  <c r="BZ75" i="1"/>
  <c r="DN256" i="1"/>
  <c r="BT143" i="1"/>
  <c r="CV143" i="1" s="1"/>
  <c r="DA75" i="1"/>
  <c r="BR163" i="1"/>
  <c r="CT163" i="1" s="1"/>
  <c r="DO246" i="1"/>
  <c r="BR156" i="1"/>
  <c r="CT156" i="1" s="1"/>
  <c r="AJ233" i="1"/>
  <c r="EC96" i="1"/>
  <c r="DQ216" i="1"/>
  <c r="AP162" i="1"/>
  <c r="DP236" i="1"/>
  <c r="BN198" i="1"/>
  <c r="CP198" i="1" s="1"/>
  <c r="AS139" i="1"/>
  <c r="CD73" i="1" a="1"/>
  <c r="CD73" i="1" s="1"/>
  <c r="E326" i="1" s="1"/>
  <c r="F167" i="4" s="1"/>
  <c r="AK222" i="1"/>
  <c r="BN194" i="1"/>
  <c r="CP194" i="1" s="1"/>
  <c r="AV103" i="1"/>
  <c r="DX141" i="1"/>
  <c r="DO242" i="1"/>
  <c r="G254" i="1"/>
  <c r="AH254" i="1" s="1"/>
  <c r="BT151" i="1"/>
  <c r="CV151" i="1" s="1"/>
  <c r="DA78" i="1"/>
  <c r="AY73" i="1"/>
  <c r="CB78" i="1" a="1"/>
  <c r="CB78" i="1" s="1"/>
  <c r="CC78" i="1" s="1" a="1"/>
  <c r="CC78" i="1" s="1"/>
  <c r="D331" i="1" s="1"/>
  <c r="E172" i="4" s="1"/>
  <c r="BU134" i="1"/>
  <c r="CW134" i="1" s="1"/>
  <c r="DR216" i="1"/>
  <c r="BW115" i="1"/>
  <c r="CY115" i="1" s="1"/>
  <c r="CA73" i="1"/>
  <c r="AM140" i="4"/>
  <c r="AP140" i="4" s="1"/>
  <c r="AG253" i="1"/>
  <c r="AX73" i="1"/>
  <c r="CD78" i="1" a="1"/>
  <c r="CD78" i="1" s="1"/>
  <c r="E331" i="1" s="1"/>
  <c r="F331" i="1" s="1"/>
  <c r="G172" i="4" s="1"/>
  <c r="AM187" i="1"/>
  <c r="CB73" i="1" a="1"/>
  <c r="CB73" i="1" s="1"/>
  <c r="C326" i="1" s="1"/>
  <c r="D167" i="4" s="1"/>
  <c r="BO202" i="1"/>
  <c r="CQ202" i="1" s="1"/>
  <c r="AK211" i="1"/>
  <c r="AO177" i="1"/>
  <c r="BY85" i="1"/>
  <c r="DA85" i="1" s="1"/>
  <c r="AQ159" i="1"/>
  <c r="AM186" i="1"/>
  <c r="BW96" i="1"/>
  <c r="CY96" i="1" s="1"/>
  <c r="BO187" i="1"/>
  <c r="CQ187" i="1" s="1"/>
  <c r="AL203" i="1"/>
  <c r="EC81" i="1"/>
  <c r="AO179" i="1"/>
  <c r="BP183" i="1"/>
  <c r="CR183" i="1" s="1"/>
  <c r="BQ180" i="1"/>
  <c r="CS180" i="1" s="1"/>
  <c r="DN252" i="1"/>
  <c r="AL199" i="1"/>
  <c r="AR128" i="1"/>
  <c r="BN207" i="1"/>
  <c r="CP207" i="1" s="1"/>
  <c r="BV115" i="1"/>
  <c r="CX115" i="1" s="1"/>
  <c r="AV101" i="1"/>
  <c r="BT146" i="1"/>
  <c r="CV146" i="1" s="1"/>
  <c r="AI236" i="1"/>
  <c r="AQ154" i="1"/>
  <c r="BM226" i="1"/>
  <c r="AT113" i="1"/>
  <c r="BU139" i="1"/>
  <c r="CW139" i="1" s="1"/>
  <c r="BL235" i="1"/>
  <c r="CN235" i="1" s="1"/>
  <c r="DQ222" i="1"/>
  <c r="BY77" i="1"/>
  <c r="CD77" i="1" s="1" a="1"/>
  <c r="CD77" i="1" s="1"/>
  <c r="E330" i="1" s="1"/>
  <c r="BX103" i="1"/>
  <c r="CZ103" i="1" s="1"/>
  <c r="AR148" i="1"/>
  <c r="AR141" i="1"/>
  <c r="AM193" i="1"/>
  <c r="BV123" i="1"/>
  <c r="CX123" i="1" s="1"/>
  <c r="BY93" i="1"/>
  <c r="DA93" i="1" s="1"/>
  <c r="DR210" i="1"/>
  <c r="DR199" i="1"/>
  <c r="DX128" i="1"/>
  <c r="AL207" i="1"/>
  <c r="AK224" i="1"/>
  <c r="BW99" i="1"/>
  <c r="CY99" i="1" s="1"/>
  <c r="BX101" i="1"/>
  <c r="CZ101" i="1" s="1"/>
  <c r="DX146" i="1"/>
  <c r="BY96" i="1"/>
  <c r="DA96" i="1" s="1"/>
  <c r="AH258" i="1"/>
  <c r="BK236" i="1"/>
  <c r="CM236" i="1" s="1"/>
  <c r="BN203" i="1"/>
  <c r="CP203" i="1" s="1"/>
  <c r="BN216" i="1"/>
  <c r="BS154" i="1"/>
  <c r="CU154" i="1" s="1"/>
  <c r="DQ226" i="1"/>
  <c r="DZ113" i="1"/>
  <c r="AN183" i="1"/>
  <c r="AU115" i="1"/>
  <c r="AO180" i="1"/>
  <c r="AL198" i="1"/>
  <c r="AW77" i="1"/>
  <c r="BB77" i="1" s="1" a="1"/>
  <c r="BB77" i="1" s="1"/>
  <c r="AC330" i="1" s="1"/>
  <c r="AW85" i="1"/>
  <c r="AP156" i="1"/>
  <c r="AR151" i="1"/>
  <c r="BR161" i="1"/>
  <c r="CT161" i="1" s="1"/>
  <c r="BN196" i="1"/>
  <c r="CP196" i="1" s="1"/>
  <c r="CX113" i="1"/>
  <c r="AP150" i="1"/>
  <c r="AS132" i="1"/>
  <c r="AR149" i="1"/>
  <c r="BR162" i="1"/>
  <c r="CT162" i="1" s="1"/>
  <c r="BS158" i="1"/>
  <c r="CU158" i="1" s="1"/>
  <c r="DY134" i="1"/>
  <c r="BV120" i="1"/>
  <c r="CX120" i="1" s="1"/>
  <c r="BP181" i="1"/>
  <c r="CR181" i="1" s="1"/>
  <c r="AV89" i="1"/>
  <c r="DQ214" i="1"/>
  <c r="DY128" i="1"/>
  <c r="BQ173" i="1"/>
  <c r="CS173" i="1" s="1"/>
  <c r="BO196" i="1"/>
  <c r="CQ196" i="1" s="1"/>
  <c r="DZ116" i="1"/>
  <c r="AN192" i="1"/>
  <c r="AS120" i="1"/>
  <c r="BX98" i="1"/>
  <c r="CZ98" i="1" s="1"/>
  <c r="AO167" i="1"/>
  <c r="DT185" i="1"/>
  <c r="AN175" i="1"/>
  <c r="DU177" i="1"/>
  <c r="DX148" i="1"/>
  <c r="AW91" i="1"/>
  <c r="DY130" i="1"/>
  <c r="AW89" i="1"/>
  <c r="BS160" i="1"/>
  <c r="CU160" i="1" s="1"/>
  <c r="AT111" i="1"/>
  <c r="BM223" i="1"/>
  <c r="CO223" i="1" s="1"/>
  <c r="BU121" i="1"/>
  <c r="CW121" i="1" s="1"/>
  <c r="DV161" i="1"/>
  <c r="DZ119" i="1"/>
  <c r="BQ183" i="1"/>
  <c r="CS183" i="1" s="1"/>
  <c r="AJ234" i="1"/>
  <c r="AJ230" i="1"/>
  <c r="AV106" i="1"/>
  <c r="EC87" i="1"/>
  <c r="AL196" i="1"/>
  <c r="DN248" i="1"/>
  <c r="BS161" i="1"/>
  <c r="CU161" i="1" s="1"/>
  <c r="DV150" i="1"/>
  <c r="DR197" i="1"/>
  <c r="BP184" i="1"/>
  <c r="CR184" i="1" s="1"/>
  <c r="BW109" i="1"/>
  <c r="CY109" i="1" s="1"/>
  <c r="DY132" i="1"/>
  <c r="AV99" i="1"/>
  <c r="DX149" i="1"/>
  <c r="AO172" i="1"/>
  <c r="AJ236" i="1"/>
  <c r="BK244" i="1"/>
  <c r="CM244" i="1" s="1"/>
  <c r="DT192" i="1"/>
  <c r="DU167" i="1"/>
  <c r="DT175" i="1"/>
  <c r="EC89" i="1"/>
  <c r="DW160" i="1"/>
  <c r="AT118" i="1"/>
  <c r="DZ111" i="1"/>
  <c r="BR172" i="1"/>
  <c r="CT172" i="1" s="1"/>
  <c r="BL230" i="1"/>
  <c r="CN230" i="1" s="1"/>
  <c r="DQ225" i="1"/>
  <c r="BX85" i="1"/>
  <c r="CZ85" i="1" s="1"/>
  <c r="BV106" i="1"/>
  <c r="CX106" i="1" s="1"/>
  <c r="DT184" i="1"/>
  <c r="EA109" i="1"/>
  <c r="BY88" i="1"/>
  <c r="BZ88" i="1" s="1"/>
  <c r="EB99" i="1"/>
  <c r="BY81" i="1"/>
  <c r="DA81" i="1" s="1"/>
  <c r="AJ229" i="1"/>
  <c r="AT116" i="1"/>
  <c r="AS130" i="1"/>
  <c r="EC93" i="1"/>
  <c r="BN210" i="1"/>
  <c r="CP210" i="1" s="1"/>
  <c r="EC95" i="1"/>
  <c r="AT119" i="1"/>
  <c r="DZ125" i="1"/>
  <c r="BK245" i="1"/>
  <c r="CM245" i="1" s="1"/>
  <c r="BL233" i="1"/>
  <c r="CN233" i="1" s="1"/>
  <c r="BM210" i="1"/>
  <c r="CO210" i="1" s="1"/>
  <c r="BO188" i="1"/>
  <c r="CQ188" i="1" s="1"/>
  <c r="BW113" i="1"/>
  <c r="CY113" i="1" s="1"/>
  <c r="BM227" i="1"/>
  <c r="CO227" i="1" s="1"/>
  <c r="BO185" i="1"/>
  <c r="CQ185" i="1" s="1"/>
  <c r="AL197" i="1"/>
  <c r="CS167" i="1"/>
  <c r="CR175" i="1"/>
  <c r="G272" i="1"/>
  <c r="AH272" i="1" s="1"/>
  <c r="AG271" i="1"/>
  <c r="DM271" i="1"/>
  <c r="CX111" i="1"/>
  <c r="CO222" i="1"/>
  <c r="CV141" i="1"/>
  <c r="CQ193" i="1"/>
  <c r="CV128" i="1"/>
  <c r="CO224" i="1"/>
  <c r="AZ88" i="1" a="1"/>
  <c r="AZ88" i="1" s="1"/>
  <c r="AX88" i="1"/>
  <c r="AY88" i="1"/>
  <c r="BB88" i="1" a="1"/>
  <c r="BB88" i="1" s="1"/>
  <c r="AC341" i="1" s="1"/>
  <c r="BB81" i="1" a="1"/>
  <c r="BB81" i="1" s="1"/>
  <c r="AC334" i="1" s="1"/>
  <c r="AZ81" i="1" a="1"/>
  <c r="AZ81" i="1" s="1"/>
  <c r="AX81" i="1"/>
  <c r="AY81" i="1"/>
  <c r="G264" i="1"/>
  <c r="AH264" i="1" s="1"/>
  <c r="AG263" i="1"/>
  <c r="DM263" i="1"/>
  <c r="AZ93" i="1" a="1"/>
  <c r="AZ93" i="1" s="1"/>
  <c r="AX93" i="1"/>
  <c r="BB93" i="1" a="1"/>
  <c r="BB93" i="1" s="1"/>
  <c r="AC346" i="1" s="1"/>
  <c r="AY93" i="1"/>
  <c r="CX125" i="1"/>
  <c r="CX116" i="1"/>
  <c r="DM269" i="1"/>
  <c r="AG269" i="1"/>
  <c r="G270" i="1"/>
  <c r="CW130" i="1"/>
  <c r="CX119" i="1"/>
  <c r="EE80" i="1"/>
  <c r="EF80" i="1"/>
  <c r="H58" i="7"/>
  <c r="G59" i="7" s="1"/>
  <c r="I58" i="7"/>
  <c r="S140" i="1"/>
  <c r="DZ140" i="1" s="1"/>
  <c r="AU106" i="1"/>
  <c r="BN200" i="1"/>
  <c r="CP200" i="1" s="1"/>
  <c r="AR137" i="1"/>
  <c r="J236" i="1"/>
  <c r="BM236" i="1" s="1"/>
  <c r="AP167" i="1"/>
  <c r="AQ153" i="1"/>
  <c r="AU104" i="1"/>
  <c r="BY94" i="1"/>
  <c r="BM219" i="1"/>
  <c r="AO174" i="1"/>
  <c r="AR139" i="1"/>
  <c r="AR136" i="1"/>
  <c r="AU111" i="1"/>
  <c r="AV98" i="1"/>
  <c r="AM202" i="1"/>
  <c r="BP185" i="1"/>
  <c r="BM211" i="1"/>
  <c r="Y77" i="1" a="1"/>
  <c r="Y77" i="1" s="1"/>
  <c r="Z77" i="1" a="1"/>
  <c r="Z77" i="1" s="1"/>
  <c r="X77" i="1"/>
  <c r="W77" i="1"/>
  <c r="O178" i="1"/>
  <c r="DV178" i="1" s="1"/>
  <c r="L195" i="1"/>
  <c r="BO195" i="1" s="1"/>
  <c r="Y85" i="1" a="1"/>
  <c r="Y85" i="1" s="1"/>
  <c r="Z85" i="1" a="1"/>
  <c r="Z85" i="1" s="1"/>
  <c r="X85" i="1"/>
  <c r="W85" i="1"/>
  <c r="V104" i="1"/>
  <c r="EC104" i="1" s="1"/>
  <c r="R149" i="1"/>
  <c r="DY149" i="1" s="1"/>
  <c r="AL204" i="1"/>
  <c r="CX112" i="1"/>
  <c r="CN226" i="1"/>
  <c r="CN209" i="1"/>
  <c r="CV134" i="1"/>
  <c r="I247" i="1"/>
  <c r="AJ247" i="1" s="1"/>
  <c r="I243" i="1"/>
  <c r="AJ243" i="1" s="1"/>
  <c r="AI240" i="1"/>
  <c r="BB76" i="1" a="1"/>
  <c r="BB76" i="1" s="1"/>
  <c r="AC329" i="1" s="1"/>
  <c r="AZ76" i="1" a="1"/>
  <c r="AZ76" i="1" s="1"/>
  <c r="AX76" i="1"/>
  <c r="AY76" i="1"/>
  <c r="Z89" i="1" a="1"/>
  <c r="Z89" i="1" s="1"/>
  <c r="Y89" i="1" a="1"/>
  <c r="Y89" i="1" s="1"/>
  <c r="X89" i="1"/>
  <c r="W89" i="1"/>
  <c r="Q161" i="1"/>
  <c r="DX161" i="1" s="1"/>
  <c r="CN211" i="1"/>
  <c r="H253" i="1"/>
  <c r="DO253" i="1" s="1"/>
  <c r="L200" i="1"/>
  <c r="DS200" i="1" s="1"/>
  <c r="P157" i="1"/>
  <c r="DW157" i="1" s="1"/>
  <c r="AR130" i="1"/>
  <c r="AL202" i="1"/>
  <c r="Q160" i="1"/>
  <c r="BT160" i="1" s="1"/>
  <c r="L208" i="1"/>
  <c r="DS208" i="1" s="1"/>
  <c r="R152" i="1"/>
  <c r="DY152" i="1" s="1"/>
  <c r="AU516" i="1"/>
  <c r="AU522" i="1"/>
  <c r="P162" i="1"/>
  <c r="DW162" i="1" s="1"/>
  <c r="G261" i="1"/>
  <c r="AH255" i="1"/>
  <c r="CB79" i="1" a="1"/>
  <c r="CB79" i="1" s="1"/>
  <c r="CA79" i="1"/>
  <c r="CD79" i="1" a="1"/>
  <c r="CD79" i="1" s="1"/>
  <c r="E332" i="1" s="1"/>
  <c r="BZ79" i="1"/>
  <c r="DA79" i="1"/>
  <c r="AL209" i="1"/>
  <c r="CO214" i="1"/>
  <c r="CN213" i="1"/>
  <c r="AI237" i="1"/>
  <c r="AI245" i="1"/>
  <c r="CO202" i="1"/>
  <c r="AG250" i="1"/>
  <c r="G251" i="1"/>
  <c r="AH251" i="1" s="1"/>
  <c r="DM250" i="1"/>
  <c r="T116" i="1"/>
  <c r="EA116" i="1" s="1"/>
  <c r="V107" i="1"/>
  <c r="EC107" i="1" s="1"/>
  <c r="Z87" i="1" a="1"/>
  <c r="Z87" i="1" s="1"/>
  <c r="Y87" i="1" a="1"/>
  <c r="Y87" i="1" s="1"/>
  <c r="X87" i="1"/>
  <c r="W87" i="1"/>
  <c r="BM225" i="1"/>
  <c r="CO225" i="1" s="1"/>
  <c r="CZ87" i="1"/>
  <c r="M187" i="1"/>
  <c r="DT187" i="1" s="1"/>
  <c r="AT107" i="1"/>
  <c r="L209" i="1"/>
  <c r="DS209" i="1" s="1"/>
  <c r="AA331" i="1"/>
  <c r="Y172" i="4" s="1"/>
  <c r="BA78" i="1" a="1"/>
  <c r="BA78" i="1" s="1"/>
  <c r="AB331" i="1" s="1"/>
  <c r="Z172" i="4" s="1"/>
  <c r="AK210" i="1"/>
  <c r="AV85" i="1"/>
  <c r="AM188" i="1"/>
  <c r="AQ161" i="1"/>
  <c r="F267" i="1"/>
  <c r="AL205" i="1"/>
  <c r="P151" i="1"/>
  <c r="DW151" i="1" s="1"/>
  <c r="BQ164" i="1"/>
  <c r="CS164" i="1" s="1"/>
  <c r="AS135" i="1"/>
  <c r="AR145" i="1"/>
  <c r="CV133" i="1"/>
  <c r="V102" i="1"/>
  <c r="EC102" i="1" s="1"/>
  <c r="R147" i="1"/>
  <c r="DY147" i="1" s="1"/>
  <c r="AQ155" i="1"/>
  <c r="BY80" i="1"/>
  <c r="DA80" i="1" s="1"/>
  <c r="N185" i="1"/>
  <c r="AO185" i="1" s="1"/>
  <c r="U110" i="1"/>
  <c r="AV110" i="1" s="1"/>
  <c r="AD325" i="1"/>
  <c r="AB166" i="4" s="1"/>
  <c r="AA166" i="4"/>
  <c r="H259" i="1"/>
  <c r="DO259" i="1" s="1"/>
  <c r="AU96" i="1"/>
  <c r="BQ172" i="1"/>
  <c r="CS172" i="1" s="1"/>
  <c r="P163" i="1"/>
  <c r="BS163" i="1" s="1"/>
  <c r="Q159" i="1"/>
  <c r="BT159" i="1" s="1"/>
  <c r="I237" i="1"/>
  <c r="AJ237" i="1" s="1"/>
  <c r="M188" i="1"/>
  <c r="DT188" i="1" s="1"/>
  <c r="L204" i="1"/>
  <c r="DS204" i="1" s="1"/>
  <c r="L217" i="1"/>
  <c r="AM217" i="1" s="1"/>
  <c r="AU524" i="1"/>
  <c r="Q155" i="1"/>
  <c r="DX155" i="1" s="1"/>
  <c r="AT120" i="1"/>
  <c r="K227" i="1"/>
  <c r="DR227" i="1" s="1"/>
  <c r="T114" i="1"/>
  <c r="EA114" i="1" s="1"/>
  <c r="AN181" i="1"/>
  <c r="BX89" i="1"/>
  <c r="CB89" i="1" s="1" a="1"/>
  <c r="CB89" i="1" s="1"/>
  <c r="J237" i="1"/>
  <c r="BM237" i="1" s="1"/>
  <c r="CO237" i="1" s="1"/>
  <c r="N184" i="1"/>
  <c r="AO184" i="1" s="1"/>
  <c r="U116" i="1"/>
  <c r="EB116" i="1" s="1"/>
  <c r="O181" i="1"/>
  <c r="DV181" i="1" s="1"/>
  <c r="CT160" i="1"/>
  <c r="L199" i="1"/>
  <c r="DS199" i="1" s="1"/>
  <c r="H257" i="1"/>
  <c r="AI257" i="1" s="1"/>
  <c r="I245" i="1"/>
  <c r="DP245" i="1" s="1"/>
  <c r="CW114" i="1"/>
  <c r="O174" i="1"/>
  <c r="DV174" i="1" s="1"/>
  <c r="R144" i="1"/>
  <c r="DY144" i="1" s="1"/>
  <c r="M197" i="1"/>
  <c r="DT197" i="1" s="1"/>
  <c r="CQ183" i="1"/>
  <c r="BW106" i="1"/>
  <c r="DR200" i="1"/>
  <c r="BT137" i="1"/>
  <c r="CV137" i="1" s="1"/>
  <c r="S121" i="1"/>
  <c r="DZ121" i="1" s="1"/>
  <c r="CM232" i="1"/>
  <c r="BR167" i="1"/>
  <c r="BS153" i="1"/>
  <c r="CO207" i="1"/>
  <c r="BW104" i="1"/>
  <c r="AW94" i="1"/>
  <c r="BQ174" i="1"/>
  <c r="BT139" i="1"/>
  <c r="BT136" i="1"/>
  <c r="BW111" i="1"/>
  <c r="CO195" i="1"/>
  <c r="X74" i="1"/>
  <c r="Y74" i="1" a="1"/>
  <c r="Y74" i="1" s="1"/>
  <c r="Z74" i="1" a="1"/>
  <c r="Z74" i="1" s="1"/>
  <c r="W74" i="1"/>
  <c r="AD163" i="4"/>
  <c r="AE163" i="4" s="1"/>
  <c r="H258" i="1"/>
  <c r="BK258" i="1" s="1"/>
  <c r="C285" i="1"/>
  <c r="C286" i="1"/>
  <c r="C290" i="1"/>
  <c r="C294" i="1"/>
  <c r="C287" i="1"/>
  <c r="C291" i="1"/>
  <c r="C295" i="1"/>
  <c r="C289" i="1"/>
  <c r="C292" i="1"/>
  <c r="C288" i="1"/>
  <c r="C296" i="1"/>
  <c r="C293" i="1"/>
  <c r="DM272" i="1"/>
  <c r="AG272" i="1"/>
  <c r="O171" i="1"/>
  <c r="BR171" i="1" s="1"/>
  <c r="L205" i="1"/>
  <c r="BO205" i="1" s="1"/>
  <c r="P164" i="1"/>
  <c r="BS164" i="1" s="1"/>
  <c r="Q157" i="1"/>
  <c r="BT157" i="1" s="1"/>
  <c r="S124" i="1"/>
  <c r="BV124" i="1" s="1"/>
  <c r="CO204" i="1"/>
  <c r="CP197" i="1"/>
  <c r="CO196" i="1"/>
  <c r="CU144" i="1"/>
  <c r="M195" i="1"/>
  <c r="DT195" i="1" s="1"/>
  <c r="BK240" i="1"/>
  <c r="AX82" i="1"/>
  <c r="AZ82" i="1" a="1"/>
  <c r="AZ82" i="1" s="1"/>
  <c r="AY82" i="1"/>
  <c r="BB82" i="1" a="1"/>
  <c r="BB82" i="1" s="1"/>
  <c r="AC335" i="1" s="1"/>
  <c r="CZ79" i="1"/>
  <c r="X91" i="1"/>
  <c r="Z91" i="1" a="1"/>
  <c r="Z91" i="1" s="1"/>
  <c r="Y91" i="1" a="1"/>
  <c r="Y91" i="1" s="1"/>
  <c r="W91" i="1"/>
  <c r="T124" i="1"/>
  <c r="EA124" i="1" s="1"/>
  <c r="CV149" i="1"/>
  <c r="CU148" i="1"/>
  <c r="T119" i="1"/>
  <c r="EA119" i="1" s="1"/>
  <c r="K224" i="1"/>
  <c r="DR224" i="1" s="1"/>
  <c r="CX108" i="1"/>
  <c r="BT130" i="1"/>
  <c r="S122" i="1"/>
  <c r="DZ122" i="1" s="1"/>
  <c r="P173" i="1"/>
  <c r="DW173" i="1" s="1"/>
  <c r="F261" i="1"/>
  <c r="F265" i="1"/>
  <c r="K225" i="1"/>
  <c r="AL225" i="1" s="1"/>
  <c r="H256" i="1"/>
  <c r="DO256" i="1" s="1"/>
  <c r="BN209" i="1"/>
  <c r="CY88" i="1"/>
  <c r="BK237" i="1"/>
  <c r="O184" i="1"/>
  <c r="DV184" i="1" s="1"/>
  <c r="BL234" i="1"/>
  <c r="K222" i="1"/>
  <c r="BN222" i="1" s="1"/>
  <c r="CQ182" i="1"/>
  <c r="CP187" i="1"/>
  <c r="U100" i="1"/>
  <c r="BX100" i="1" s="1"/>
  <c r="CB87" i="1" a="1"/>
  <c r="CB87" i="1" s="1"/>
  <c r="BZ87" i="1"/>
  <c r="CD87" i="1" a="1"/>
  <c r="CD87" i="1" s="1"/>
  <c r="E340" i="1" s="1"/>
  <c r="CA87" i="1"/>
  <c r="CR192" i="1"/>
  <c r="CQ191" i="1"/>
  <c r="K213" i="1"/>
  <c r="BN213" i="1" s="1"/>
  <c r="BV107" i="1"/>
  <c r="CX107" i="1" s="1"/>
  <c r="S128" i="1"/>
  <c r="DZ128" i="1" s="1"/>
  <c r="V92" i="1"/>
  <c r="EC92" i="1" s="1"/>
  <c r="U114" i="1"/>
  <c r="EB114" i="1" s="1"/>
  <c r="T107" i="1"/>
  <c r="EA107" i="1" s="1"/>
  <c r="K228" i="1"/>
  <c r="AL228" i="1" s="1"/>
  <c r="BN205" i="1"/>
  <c r="M186" i="1"/>
  <c r="DT186" i="1" s="1"/>
  <c r="AO164" i="1"/>
  <c r="BU135" i="1"/>
  <c r="CW135" i="1" s="1"/>
  <c r="BT145" i="1"/>
  <c r="BS155" i="1"/>
  <c r="AW80" i="1"/>
  <c r="DA89" i="1"/>
  <c r="N192" i="1"/>
  <c r="BQ192" i="1" s="1"/>
  <c r="J232" i="1"/>
  <c r="AK232" i="1" s="1"/>
  <c r="J230" i="1"/>
  <c r="DQ230" i="1" s="1"/>
  <c r="J57" i="7"/>
  <c r="AD164" i="4" s="1"/>
  <c r="AE164" i="4" s="1"/>
  <c r="AC164" i="4"/>
  <c r="F266" i="1"/>
  <c r="F264" i="1"/>
  <c r="R141" i="1"/>
  <c r="AS141" i="1" s="1"/>
  <c r="I239" i="1"/>
  <c r="BL239" i="1" s="1"/>
  <c r="I249" i="1"/>
  <c r="DP249" i="1" s="1"/>
  <c r="H261" i="1"/>
  <c r="AI261" i="1" s="1"/>
  <c r="CP186" i="1"/>
  <c r="F166" i="4"/>
  <c r="F325" i="1"/>
  <c r="G166" i="4" s="1"/>
  <c r="AI244" i="1"/>
  <c r="CY105" i="1"/>
  <c r="AO173" i="1"/>
  <c r="AR143" i="1"/>
  <c r="AM196" i="1"/>
  <c r="T117" i="1"/>
  <c r="EA117" i="1" s="1"/>
  <c r="CN224" i="1"/>
  <c r="N193" i="1"/>
  <c r="DU193" i="1" s="1"/>
  <c r="BU120" i="1"/>
  <c r="CW120" i="1" s="1"/>
  <c r="K220" i="1"/>
  <c r="BN220" i="1" s="1"/>
  <c r="BY74" i="1"/>
  <c r="O168" i="1"/>
  <c r="AP168" i="1" s="1"/>
  <c r="N186" i="1"/>
  <c r="DU186" i="1" s="1"/>
  <c r="K212" i="1"/>
  <c r="K223" i="1"/>
  <c r="DR223" i="1" s="1"/>
  <c r="N176" i="1"/>
  <c r="DU176" i="1" s="1"/>
  <c r="AH257" i="1"/>
  <c r="AO170" i="1"/>
  <c r="BN204" i="1"/>
  <c r="AP163" i="1"/>
  <c r="R142" i="1"/>
  <c r="DY142" i="1" s="1"/>
  <c r="AQ156" i="1"/>
  <c r="BU123" i="1"/>
  <c r="CP184" i="1"/>
  <c r="CY84" i="1"/>
  <c r="AM194" i="1"/>
  <c r="CM246" i="1"/>
  <c r="CM242" i="1"/>
  <c r="CU145" i="1"/>
  <c r="M194" i="1"/>
  <c r="AN194" i="1" s="1"/>
  <c r="BY91" i="1"/>
  <c r="AT123" i="1"/>
  <c r="CZ99" i="1"/>
  <c r="S131" i="1"/>
  <c r="DZ131" i="1" s="1"/>
  <c r="Y93" i="1" a="1"/>
  <c r="Y93" i="1" s="1"/>
  <c r="Z93" i="1" a="1"/>
  <c r="Z93" i="1" s="1"/>
  <c r="X93" i="1"/>
  <c r="W93" i="1"/>
  <c r="BV118" i="1"/>
  <c r="CQ190" i="1"/>
  <c r="T112" i="1"/>
  <c r="AU112" i="1" s="1"/>
  <c r="L211" i="1"/>
  <c r="AM211" i="1" s="1"/>
  <c r="AK223" i="1"/>
  <c r="AS121" i="1"/>
  <c r="L203" i="1"/>
  <c r="BO203" i="1" s="1"/>
  <c r="AP172" i="1"/>
  <c r="Y95" i="1" a="1"/>
  <c r="Y95" i="1" s="1"/>
  <c r="X95" i="1"/>
  <c r="Z95" i="1" a="1"/>
  <c r="Z95" i="1" s="1"/>
  <c r="W95" i="1"/>
  <c r="R129" i="1"/>
  <c r="AS129" i="1" s="1"/>
  <c r="T120" i="1"/>
  <c r="EA120" i="1" s="1"/>
  <c r="DQ224" i="1"/>
  <c r="DR209" i="1"/>
  <c r="CS179" i="1"/>
  <c r="CR178" i="1"/>
  <c r="AO183" i="1"/>
  <c r="CT150" i="1"/>
  <c r="CS149" i="1"/>
  <c r="BM221" i="1"/>
  <c r="CX114" i="1"/>
  <c r="T126" i="1"/>
  <c r="BW126" i="1" s="1"/>
  <c r="CY126" i="1" s="1"/>
  <c r="AU99" i="1"/>
  <c r="J231" i="1"/>
  <c r="DQ231" i="1" s="1"/>
  <c r="CV127" i="1"/>
  <c r="AT115" i="1"/>
  <c r="BX106" i="1"/>
  <c r="AW87" i="1"/>
  <c r="CB76" i="1" a="1"/>
  <c r="CB76" i="1" s="1"/>
  <c r="CD76" i="1" a="1"/>
  <c r="CD76" i="1" s="1"/>
  <c r="E329" i="1" s="1"/>
  <c r="CA76" i="1"/>
  <c r="BZ76" i="1"/>
  <c r="BO186" i="1"/>
  <c r="AK212" i="1"/>
  <c r="DR208" i="1"/>
  <c r="CT157" i="1"/>
  <c r="L197" i="1"/>
  <c r="DS197" i="1" s="1"/>
  <c r="F262" i="1"/>
  <c r="F268" i="1"/>
  <c r="BU127" i="1"/>
  <c r="CW127" i="1" s="1"/>
  <c r="BX91" i="1"/>
  <c r="CZ91" i="1" s="1"/>
  <c r="AU113" i="1"/>
  <c r="AT106" i="1"/>
  <c r="AK227" i="1"/>
  <c r="AM185" i="1"/>
  <c r="L198" i="1"/>
  <c r="DS198" i="1" s="1"/>
  <c r="S133" i="1"/>
  <c r="DZ133" i="1" s="1"/>
  <c r="X88" i="1"/>
  <c r="Y88" i="1" a="1"/>
  <c r="Y88" i="1" s="1"/>
  <c r="Z88" i="1" a="1"/>
  <c r="Z88" i="1" s="1"/>
  <c r="W88" i="1"/>
  <c r="V100" i="1"/>
  <c r="EC100" i="1" s="1"/>
  <c r="R150" i="1"/>
  <c r="DY150" i="1" s="1"/>
  <c r="AN191" i="1"/>
  <c r="K217" i="1"/>
  <c r="DR217" i="1" s="1"/>
  <c r="S135" i="1"/>
  <c r="AT135" i="1" s="1"/>
  <c r="BL231" i="1"/>
  <c r="L57" i="7"/>
  <c r="AR140" i="1"/>
  <c r="Y81" i="1" a="1"/>
  <c r="Y81" i="1" s="1"/>
  <c r="X81" i="1"/>
  <c r="Z81" i="1" a="1"/>
  <c r="Z81" i="1" s="1"/>
  <c r="W81" i="1"/>
  <c r="AI238" i="1"/>
  <c r="AI248" i="1"/>
  <c r="O180" i="1"/>
  <c r="DV180" i="1" s="1"/>
  <c r="K215" i="1"/>
  <c r="DR215" i="1" s="1"/>
  <c r="CR171" i="1"/>
  <c r="C325" i="1"/>
  <c r="CC72" i="1" a="1"/>
  <c r="CC72" i="1" s="1"/>
  <c r="D325" i="1" s="1"/>
  <c r="E166" i="4" s="1"/>
  <c r="S129" i="1"/>
  <c r="DZ129" i="1" s="1"/>
  <c r="DA87" i="1"/>
  <c r="CZ86" i="1"/>
  <c r="U107" i="1"/>
  <c r="AV107" i="1" s="1"/>
  <c r="L201" i="1"/>
  <c r="AM201" i="1" s="1"/>
  <c r="R138" i="1"/>
  <c r="AS138" i="1" s="1"/>
  <c r="P168" i="1"/>
  <c r="DW168" i="1" s="1"/>
  <c r="Q154" i="1"/>
  <c r="DX154" i="1" s="1"/>
  <c r="U105" i="1"/>
  <c r="EB105" i="1" s="1"/>
  <c r="Z94" i="1" a="1"/>
  <c r="Z94" i="1" s="1"/>
  <c r="Y94" i="1" a="1"/>
  <c r="Y94" i="1" s="1"/>
  <c r="X94" i="1"/>
  <c r="W94" i="1"/>
  <c r="O175" i="1"/>
  <c r="BR175" i="1" s="1"/>
  <c r="R140" i="1"/>
  <c r="BU140" i="1" s="1"/>
  <c r="R137" i="1"/>
  <c r="AS137" i="1" s="1"/>
  <c r="U112" i="1"/>
  <c r="AV112" i="1" s="1"/>
  <c r="V99" i="1"/>
  <c r="AW99" i="1" s="1"/>
  <c r="M203" i="1"/>
  <c r="BP203" i="1" s="1"/>
  <c r="AW74" i="1"/>
  <c r="BQ170" i="1"/>
  <c r="BS156" i="1"/>
  <c r="AY79" i="1"/>
  <c r="AZ79" i="1" a="1"/>
  <c r="AZ79" i="1" s="1"/>
  <c r="BB79" i="1" a="1"/>
  <c r="BB79" i="1" s="1"/>
  <c r="AC332" i="1" s="1"/>
  <c r="AX79" i="1"/>
  <c r="AS123" i="1"/>
  <c r="CW105" i="1"/>
  <c r="CR163" i="1"/>
  <c r="BO194" i="1"/>
  <c r="I241" i="1"/>
  <c r="BL241" i="1" s="1"/>
  <c r="CY100" i="1"/>
  <c r="CW132" i="1"/>
  <c r="CV131" i="1"/>
  <c r="D275" i="1"/>
  <c r="AU528" i="1" s="1"/>
  <c r="D279" i="1"/>
  <c r="F279" i="1" s="1"/>
  <c r="D283" i="1"/>
  <c r="AU536" i="1" s="1"/>
  <c r="D276" i="1"/>
  <c r="F276" i="1" s="1"/>
  <c r="D280" i="1"/>
  <c r="AU533" i="1" s="1"/>
  <c r="D284" i="1"/>
  <c r="F284" i="1" s="1"/>
  <c r="D278" i="1"/>
  <c r="F278" i="1" s="1"/>
  <c r="D273" i="1"/>
  <c r="F273" i="1" s="1"/>
  <c r="D281" i="1"/>
  <c r="F281" i="1" s="1"/>
  <c r="D277" i="1"/>
  <c r="AU530" i="1" s="1"/>
  <c r="D282" i="1"/>
  <c r="AU535" i="1" s="1"/>
  <c r="R39" i="1"/>
  <c r="D274" i="1"/>
  <c r="AU527" i="1" s="1"/>
  <c r="CB84" i="1" a="1"/>
  <c r="CB84" i="1" s="1"/>
  <c r="CA84" i="1"/>
  <c r="CD84" i="1" a="1"/>
  <c r="CD84" i="1" s="1"/>
  <c r="E337" i="1" s="1"/>
  <c r="BZ84" i="1"/>
  <c r="DA84" i="1"/>
  <c r="R131" i="1"/>
  <c r="DY131" i="1" s="1"/>
  <c r="CM228" i="1"/>
  <c r="L210" i="1"/>
  <c r="AM210" i="1" s="1"/>
  <c r="I238" i="1"/>
  <c r="DP238" i="1" s="1"/>
  <c r="J235" i="1"/>
  <c r="AK235" i="1" s="1"/>
  <c r="CR179" i="1"/>
  <c r="I246" i="1"/>
  <c r="AJ246" i="1" s="1"/>
  <c r="G253" i="1"/>
  <c r="DN253" i="1" s="1"/>
  <c r="DM252" i="1"/>
  <c r="AG252" i="1"/>
  <c r="CB82" i="1" a="1"/>
  <c r="CB82" i="1" s="1"/>
  <c r="CD82" i="1" a="1"/>
  <c r="CD82" i="1" s="1"/>
  <c r="E335" i="1" s="1"/>
  <c r="CA82" i="1"/>
  <c r="BZ82" i="1"/>
  <c r="CY90" i="1"/>
  <c r="K226" i="1"/>
  <c r="BN226" i="1" s="1"/>
  <c r="CZ95" i="1"/>
  <c r="CV119" i="1"/>
  <c r="BM212" i="1"/>
  <c r="J234" i="1"/>
  <c r="AK234" i="1" s="1"/>
  <c r="T108" i="1"/>
  <c r="AU108" i="1" s="1"/>
  <c r="K211" i="1"/>
  <c r="DR211" i="1" s="1"/>
  <c r="V86" i="1"/>
  <c r="BY86" i="1" s="1"/>
  <c r="M189" i="1"/>
  <c r="AN189" i="1" s="1"/>
  <c r="H249" i="1"/>
  <c r="AI249" i="1" s="1"/>
  <c r="Q162" i="1"/>
  <c r="AS127" i="1"/>
  <c r="AV91" i="1"/>
  <c r="L206" i="1"/>
  <c r="AM206" i="1" s="1"/>
  <c r="CX95" i="1"/>
  <c r="O165" i="1"/>
  <c r="BR165" i="1" s="1"/>
  <c r="S136" i="1"/>
  <c r="AT136" i="1" s="1"/>
  <c r="CQ180" i="1"/>
  <c r="R146" i="1"/>
  <c r="AS146" i="1" s="1"/>
  <c r="CO197" i="1"/>
  <c r="Q156" i="1"/>
  <c r="DX156" i="1" s="1"/>
  <c r="Y80" i="1" a="1"/>
  <c r="Y80" i="1" s="1"/>
  <c r="X80" i="1"/>
  <c r="Z80" i="1" a="1"/>
  <c r="Z80" i="1" s="1"/>
  <c r="W80" i="1"/>
  <c r="AA325" i="1"/>
  <c r="BA72" i="1" a="1"/>
  <c r="BA72" i="1" s="1"/>
  <c r="AB325" i="1" s="1"/>
  <c r="Z166" i="4" s="1"/>
  <c r="U97" i="1"/>
  <c r="EB97" i="1" s="1"/>
  <c r="O173" i="1"/>
  <c r="DV173" i="1" s="1"/>
  <c r="DP231" i="1"/>
  <c r="BL229" i="1"/>
  <c r="CN229" i="1" s="1"/>
  <c r="T121" i="1"/>
  <c r="EA121" i="1" s="1"/>
  <c r="N182" i="1"/>
  <c r="DU182" i="1" s="1"/>
  <c r="BT140" i="1"/>
  <c r="BK238" i="1"/>
  <c r="BK248" i="1"/>
  <c r="DN260" i="1"/>
  <c r="V90" i="1"/>
  <c r="EC90" i="1" s="1"/>
  <c r="CO199" i="1"/>
  <c r="AS136" i="1" l="1"/>
  <c r="CY118" i="1"/>
  <c r="U119" i="1"/>
  <c r="EB119" i="1" s="1"/>
  <c r="S137" i="1"/>
  <c r="BV137" i="1" s="1"/>
  <c r="AU118" i="1"/>
  <c r="EA118" i="1"/>
  <c r="AT126" i="1"/>
  <c r="BU136" i="1"/>
  <c r="CX137" i="1" s="1"/>
  <c r="T127" i="1"/>
  <c r="AU127" i="1" s="1"/>
  <c r="BV126" i="1"/>
  <c r="CX126" i="1" s="1"/>
  <c r="T128" i="1"/>
  <c r="EA128" i="1" s="1"/>
  <c r="CV144" i="1"/>
  <c r="BT147" i="1"/>
  <c r="CV147" i="1" s="1"/>
  <c r="AR147" i="1"/>
  <c r="R148" i="1"/>
  <c r="DY148" i="1" s="1"/>
  <c r="AR144" i="1"/>
  <c r="DX144" i="1"/>
  <c r="R145" i="1"/>
  <c r="AS145" i="1" s="1"/>
  <c r="DZ127" i="1"/>
  <c r="BV127" i="1"/>
  <c r="CX127" i="1" s="1"/>
  <c r="CU155" i="1"/>
  <c r="X96" i="1"/>
  <c r="AU110" i="1"/>
  <c r="V97" i="1"/>
  <c r="AW97" i="1" s="1"/>
  <c r="Z96" i="1" a="1"/>
  <c r="Z96" i="1" s="1"/>
  <c r="AV96" i="1"/>
  <c r="BB96" i="1" s="1" a="1"/>
  <c r="BB96" i="1" s="1"/>
  <c r="AC349" i="1" s="1"/>
  <c r="AX95" i="1"/>
  <c r="Y96" i="1" a="1"/>
  <c r="Y96" i="1" s="1"/>
  <c r="W96" i="1"/>
  <c r="BX96" i="1"/>
  <c r="CD96" i="1" s="1" a="1"/>
  <c r="CD96" i="1" s="1"/>
  <c r="E349" i="1" s="1"/>
  <c r="F190" i="4" s="1"/>
  <c r="Q153" i="1"/>
  <c r="DX153" i="1" s="1"/>
  <c r="AY95" i="1"/>
  <c r="AZ95" i="1" a="1"/>
  <c r="AZ95" i="1" s="1"/>
  <c r="BA95" i="1" s="1" a="1"/>
  <c r="BA95" i="1" s="1"/>
  <c r="AB348" i="1" s="1"/>
  <c r="Z189" i="4" s="1"/>
  <c r="BS152" i="1"/>
  <c r="CU152" i="1" s="1"/>
  <c r="AQ152" i="1"/>
  <c r="CT166" i="1"/>
  <c r="AV104" i="1"/>
  <c r="BX104" i="1"/>
  <c r="CZ104" i="1" s="1"/>
  <c r="V105" i="1"/>
  <c r="EC105" i="1" s="1"/>
  <c r="R143" i="1"/>
  <c r="DY143" i="1" s="1"/>
  <c r="DX142" i="1"/>
  <c r="BT142" i="1"/>
  <c r="CV142" i="1" s="1"/>
  <c r="DX150" i="1"/>
  <c r="O176" i="1"/>
  <c r="BR176" i="1" s="1"/>
  <c r="L207" i="1"/>
  <c r="BO207" i="1" s="1"/>
  <c r="R151" i="1"/>
  <c r="DY151" i="1" s="1"/>
  <c r="AR150" i="1"/>
  <c r="BW110" i="1"/>
  <c r="CY110" i="1" s="1"/>
  <c r="U111" i="1"/>
  <c r="AV111" i="1" s="1"/>
  <c r="BX102" i="1"/>
  <c r="CZ102" i="1" s="1"/>
  <c r="AV102" i="1"/>
  <c r="V103" i="1"/>
  <c r="EC103" i="1" s="1"/>
  <c r="S134" i="1"/>
  <c r="DZ134" i="1" s="1"/>
  <c r="DQ220" i="1"/>
  <c r="DV166" i="1"/>
  <c r="AP166" i="1"/>
  <c r="K221" i="1"/>
  <c r="DR221" i="1" s="1"/>
  <c r="P167" i="1"/>
  <c r="DW167" i="1" s="1"/>
  <c r="N194" i="1"/>
  <c r="DU194" i="1" s="1"/>
  <c r="CV150" i="1"/>
  <c r="CP216" i="1"/>
  <c r="BN206" i="1"/>
  <c r="AL206" i="1"/>
  <c r="N191" i="1"/>
  <c r="BQ191" i="1" s="1"/>
  <c r="AK220" i="1"/>
  <c r="O179" i="1"/>
  <c r="AP179" i="1" s="1"/>
  <c r="AN190" i="1"/>
  <c r="DV164" i="1"/>
  <c r="BP190" i="1"/>
  <c r="CR190" i="1" s="1"/>
  <c r="AN193" i="1"/>
  <c r="AS133" i="1"/>
  <c r="CT164" i="1"/>
  <c r="DT193" i="1"/>
  <c r="CR193" i="1"/>
  <c r="DY133" i="1"/>
  <c r="K219" i="1"/>
  <c r="DR219" i="1" s="1"/>
  <c r="BR170" i="1"/>
  <c r="CT170" i="1" s="1"/>
  <c r="O182" i="1"/>
  <c r="DV182" i="1" s="1"/>
  <c r="AP170" i="1"/>
  <c r="BQ181" i="1"/>
  <c r="CS181" i="1" s="1"/>
  <c r="P165" i="1"/>
  <c r="DW165" i="1" s="1"/>
  <c r="AP164" i="1"/>
  <c r="BQ178" i="1"/>
  <c r="CS178" i="1" s="1"/>
  <c r="DU181" i="1"/>
  <c r="AO178" i="1"/>
  <c r="BQ175" i="1"/>
  <c r="P170" i="1"/>
  <c r="DW170" i="1" s="1"/>
  <c r="BR169" i="1"/>
  <c r="CT169" i="1" s="1"/>
  <c r="AP169" i="1"/>
  <c r="BM218" i="1"/>
  <c r="CO218" i="1" s="1"/>
  <c r="AK218" i="1"/>
  <c r="P171" i="1"/>
  <c r="DW171" i="1" s="1"/>
  <c r="L215" i="1"/>
  <c r="AM215" i="1" s="1"/>
  <c r="AO175" i="1"/>
  <c r="DO241" i="1"/>
  <c r="CN236" i="1"/>
  <c r="BM217" i="1"/>
  <c r="H251" i="1"/>
  <c r="DO251" i="1" s="1"/>
  <c r="K218" i="1"/>
  <c r="AL218" i="1" s="1"/>
  <c r="DQ217" i="1"/>
  <c r="I248" i="1"/>
  <c r="BL248" i="1" s="1"/>
  <c r="CN248" i="1" s="1"/>
  <c r="DO247" i="1"/>
  <c r="AH250" i="1"/>
  <c r="AI247" i="1"/>
  <c r="CO217" i="1"/>
  <c r="BA73" i="1" a="1"/>
  <c r="BA73" i="1" s="1"/>
  <c r="AB326" i="1" s="1"/>
  <c r="Z167" i="4" s="1"/>
  <c r="AA178" i="4"/>
  <c r="CV160" i="1"/>
  <c r="BK241" i="1"/>
  <c r="CM241" i="1" s="1"/>
  <c r="J233" i="1"/>
  <c r="AK233" i="1" s="1"/>
  <c r="AJ232" i="1"/>
  <c r="BL232" i="1"/>
  <c r="CN232" i="1" s="1"/>
  <c r="CA93" i="1"/>
  <c r="C331" i="1"/>
  <c r="D172" i="4" s="1"/>
  <c r="AI239" i="1"/>
  <c r="BK239" i="1"/>
  <c r="CM239" i="1" s="1"/>
  <c r="AH259" i="1"/>
  <c r="I240" i="1"/>
  <c r="AJ240" i="1" s="1"/>
  <c r="I242" i="1"/>
  <c r="DP242" i="1" s="1"/>
  <c r="H260" i="1"/>
  <c r="AI260" i="1" s="1"/>
  <c r="F326" i="1"/>
  <c r="G167" i="4" s="1"/>
  <c r="BK243" i="1"/>
  <c r="CM243" i="1" s="1"/>
  <c r="I244" i="1"/>
  <c r="AJ244" i="1" s="1"/>
  <c r="CZ89" i="1"/>
  <c r="AL214" i="1"/>
  <c r="AI243" i="1"/>
  <c r="AX85" i="1"/>
  <c r="BN214" i="1"/>
  <c r="CP214" i="1" s="1"/>
  <c r="BL228" i="1"/>
  <c r="CN228" i="1" s="1"/>
  <c r="AJ228" i="1"/>
  <c r="BA83" i="1" a="1"/>
  <c r="BA83" i="1" s="1"/>
  <c r="AB336" i="1" s="1"/>
  <c r="Z177" i="4" s="1"/>
  <c r="AA172" i="4"/>
  <c r="J229" i="1"/>
  <c r="BM229" i="1" s="1"/>
  <c r="AZ85" i="1" a="1"/>
  <c r="AZ85" i="1" s="1"/>
  <c r="AA338" i="1" s="1"/>
  <c r="Y179" i="4" s="1"/>
  <c r="AA169" i="4"/>
  <c r="DY137" i="1"/>
  <c r="BZ95" i="1"/>
  <c r="AK228" i="1"/>
  <c r="AR154" i="1"/>
  <c r="AZ77" i="1" a="1"/>
  <c r="AZ77" i="1" s="1"/>
  <c r="BA77" i="1" s="1" a="1"/>
  <c r="BA77" i="1" s="1"/>
  <c r="AB330" i="1" s="1"/>
  <c r="Z171" i="4" s="1"/>
  <c r="C336" i="1"/>
  <c r="D177" i="4" s="1"/>
  <c r="F328" i="1"/>
  <c r="G169" i="4" s="1"/>
  <c r="G271" i="1"/>
  <c r="AH271" i="1" s="1"/>
  <c r="DY140" i="1"/>
  <c r="AU107" i="1"/>
  <c r="AY89" i="1"/>
  <c r="EA126" i="1"/>
  <c r="DS203" i="1"/>
  <c r="AG270" i="1"/>
  <c r="CB96" i="1" a="1"/>
  <c r="CB96" i="1" s="1"/>
  <c r="CC96" i="1" s="1" a="1"/>
  <c r="CC96" i="1" s="1"/>
  <c r="D349" i="1" s="1"/>
  <c r="E190" i="4" s="1"/>
  <c r="DO250" i="1"/>
  <c r="F177" i="4"/>
  <c r="I251" i="1"/>
  <c r="AJ251" i="1" s="1"/>
  <c r="AY77" i="1"/>
  <c r="AX89" i="1"/>
  <c r="AI250" i="1"/>
  <c r="DN254" i="1"/>
  <c r="AX77" i="1"/>
  <c r="H255" i="1"/>
  <c r="BK255" i="1" s="1"/>
  <c r="CM255" i="1" s="1"/>
  <c r="BZ81" i="1"/>
  <c r="BB91" i="1" a="1"/>
  <c r="BB91" i="1" s="1"/>
  <c r="AC344" i="1" s="1"/>
  <c r="AD344" i="1" s="1"/>
  <c r="AB185" i="4" s="1"/>
  <c r="DS210" i="1"/>
  <c r="BZ89" i="1"/>
  <c r="CV159" i="1"/>
  <c r="CA81" i="1"/>
  <c r="CC75" i="1" a="1"/>
  <c r="CC75" i="1" s="1"/>
  <c r="D328" i="1" s="1"/>
  <c r="E169" i="4" s="1"/>
  <c r="AD326" i="1"/>
  <c r="AB167" i="4" s="1"/>
  <c r="CR203" i="1"/>
  <c r="AY85" i="1"/>
  <c r="K229" i="1"/>
  <c r="DR229" i="1" s="1"/>
  <c r="CB77" i="1" a="1"/>
  <c r="CB77" i="1" s="1"/>
  <c r="C330" i="1" s="1"/>
  <c r="D171" i="4" s="1"/>
  <c r="CD81" i="1" a="1"/>
  <c r="CD81" i="1" s="1"/>
  <c r="E334" i="1" s="1"/>
  <c r="F334" i="1" s="1"/>
  <c r="G175" i="4" s="1"/>
  <c r="F172" i="4"/>
  <c r="BM228" i="1"/>
  <c r="CO228" i="1" s="1"/>
  <c r="BA75" i="1" a="1"/>
  <c r="BA75" i="1" s="1"/>
  <c r="AB328" i="1" s="1"/>
  <c r="Z169" i="4" s="1"/>
  <c r="BB85" i="1" a="1"/>
  <c r="BB85" i="1" s="1"/>
  <c r="AC338" i="1" s="1"/>
  <c r="AA179" i="4" s="1"/>
  <c r="AD336" i="1"/>
  <c r="AB177" i="4" s="1"/>
  <c r="CB81" i="1" a="1"/>
  <c r="CB81" i="1" s="1"/>
  <c r="C334" i="1" s="1"/>
  <c r="BM235" i="1"/>
  <c r="CO235" i="1" s="1"/>
  <c r="CU163" i="1"/>
  <c r="CD95" i="1" a="1"/>
  <c r="CD95" i="1" s="1"/>
  <c r="E348" i="1" s="1"/>
  <c r="F189" i="4" s="1"/>
  <c r="DQ235" i="1"/>
  <c r="CA95" i="1"/>
  <c r="DP241" i="1"/>
  <c r="DV175" i="1"/>
  <c r="BX105" i="1"/>
  <c r="CZ105" i="1" s="1"/>
  <c r="AQ168" i="1"/>
  <c r="BU138" i="1"/>
  <c r="CW138" i="1" s="1"/>
  <c r="AZ89" i="1" a="1"/>
  <c r="AZ89" i="1" s="1"/>
  <c r="BA89" i="1" s="1" a="1"/>
  <c r="BA89" i="1" s="1"/>
  <c r="AB342" i="1" s="1"/>
  <c r="Z183" i="4" s="1"/>
  <c r="BK261" i="1"/>
  <c r="CM261" i="1" s="1"/>
  <c r="DY141" i="1"/>
  <c r="AI256" i="1"/>
  <c r="CA89" i="1"/>
  <c r="AM208" i="1"/>
  <c r="AA337" i="1"/>
  <c r="Y178" i="4" s="1"/>
  <c r="BB89" i="1" a="1"/>
  <c r="BB89" i="1" s="1"/>
  <c r="AC342" i="1" s="1"/>
  <c r="AD342" i="1" s="1"/>
  <c r="AB183" i="4" s="1"/>
  <c r="CD89" i="1" a="1"/>
  <c r="CD89" i="1" s="1"/>
  <c r="E342" i="1" s="1"/>
  <c r="F342" i="1" s="1"/>
  <c r="G183" i="4" s="1"/>
  <c r="BK249" i="1"/>
  <c r="CM249" i="1" s="1"/>
  <c r="BW108" i="1"/>
  <c r="CY108" i="1" s="1"/>
  <c r="CB95" i="1" a="1"/>
  <c r="CB95" i="1" s="1"/>
  <c r="CC95" i="1" s="1" a="1"/>
  <c r="CC95" i="1" s="1"/>
  <c r="D348" i="1" s="1"/>
  <c r="E189" i="4" s="1"/>
  <c r="DO257" i="1"/>
  <c r="BN227" i="1"/>
  <c r="CP227" i="1" s="1"/>
  <c r="AI259" i="1"/>
  <c r="CB93" i="1" a="1"/>
  <c r="CB93" i="1" s="1"/>
  <c r="CC93" i="1" s="1" a="1"/>
  <c r="CC93" i="1" s="1"/>
  <c r="D346" i="1" s="1"/>
  <c r="E187" i="4" s="1"/>
  <c r="AU114" i="1"/>
  <c r="AS149" i="1"/>
  <c r="DQ236" i="1"/>
  <c r="CC73" i="1" a="1"/>
  <c r="CC73" i="1" s="1"/>
  <c r="D326" i="1" s="1"/>
  <c r="E167" i="4" s="1"/>
  <c r="BZ93" i="1"/>
  <c r="BW114" i="1"/>
  <c r="CY114" i="1" s="1"/>
  <c r="CO236" i="1"/>
  <c r="CA88" i="1"/>
  <c r="DZ136" i="1"/>
  <c r="BO206" i="1"/>
  <c r="CQ206" i="1" s="1"/>
  <c r="BP189" i="1"/>
  <c r="CR189" i="1" s="1"/>
  <c r="CO226" i="1"/>
  <c r="CD93" i="1" a="1"/>
  <c r="CD93" i="1" s="1"/>
  <c r="E346" i="1" s="1"/>
  <c r="F346" i="1" s="1"/>
  <c r="G187" i="4" s="1"/>
  <c r="AJ241" i="1"/>
  <c r="BN228" i="1"/>
  <c r="CP228" i="1" s="1"/>
  <c r="AV114" i="1"/>
  <c r="BR184" i="1"/>
  <c r="CT184" i="1" s="1"/>
  <c r="BS173" i="1"/>
  <c r="CU173" i="1" s="1"/>
  <c r="CB85" i="1" a="1"/>
  <c r="CB85" i="1" s="1"/>
  <c r="C338" i="1" s="1"/>
  <c r="D179" i="4" s="1"/>
  <c r="DU185" i="1"/>
  <c r="CD88" i="1" a="1"/>
  <c r="CD88" i="1" s="1"/>
  <c r="E341" i="1" s="1"/>
  <c r="F341" i="1" s="1"/>
  <c r="G182" i="4" s="1"/>
  <c r="DO249" i="1"/>
  <c r="DT189" i="1"/>
  <c r="EA108" i="1"/>
  <c r="AJ238" i="1"/>
  <c r="BN215" i="1"/>
  <c r="CP215" i="1" s="1"/>
  <c r="BU129" i="1"/>
  <c r="CW129" i="1" s="1"/>
  <c r="AT131" i="1"/>
  <c r="BP194" i="1"/>
  <c r="CR194" i="1" s="1"/>
  <c r="DV168" i="1"/>
  <c r="DP239" i="1"/>
  <c r="BM232" i="1"/>
  <c r="CO232" i="1" s="1"/>
  <c r="BZ85" i="1"/>
  <c r="BZ77" i="1"/>
  <c r="BV121" i="1"/>
  <c r="CX121" i="1" s="1"/>
  <c r="AL227" i="1"/>
  <c r="DA88" i="1"/>
  <c r="AR160" i="1"/>
  <c r="AM195" i="1"/>
  <c r="BY90" i="1"/>
  <c r="CD90" i="1" s="1" a="1"/>
  <c r="CD90" i="1" s="1"/>
  <c r="E343" i="1" s="1"/>
  <c r="BR173" i="1"/>
  <c r="CT173" i="1" s="1"/>
  <c r="CB88" i="1" a="1"/>
  <c r="CB88" i="1" s="1"/>
  <c r="CC88" i="1" s="1" a="1"/>
  <c r="CC88" i="1" s="1"/>
  <c r="D341" i="1" s="1"/>
  <c r="E182" i="4" s="1"/>
  <c r="AH253" i="1"/>
  <c r="DA77" i="1"/>
  <c r="AL222" i="1"/>
  <c r="BN225" i="1"/>
  <c r="CP225" i="1" s="1"/>
  <c r="CD85" i="1" a="1"/>
  <c r="CD85" i="1" s="1"/>
  <c r="E338" i="1" s="1"/>
  <c r="F338" i="1" s="1"/>
  <c r="G179" i="4" s="1"/>
  <c r="CA77" i="1"/>
  <c r="CQ195" i="1"/>
  <c r="AW90" i="1"/>
  <c r="AX90" i="1" s="1"/>
  <c r="AP173" i="1"/>
  <c r="BO210" i="1"/>
  <c r="CQ210" i="1" s="1"/>
  <c r="EC99" i="1"/>
  <c r="AP180" i="1"/>
  <c r="BU141" i="1"/>
  <c r="CW141" i="1" s="1"/>
  <c r="DR222" i="1"/>
  <c r="DR225" i="1"/>
  <c r="CA85" i="1"/>
  <c r="DQ237" i="1"/>
  <c r="DZ137" i="1"/>
  <c r="BY107" i="1"/>
  <c r="DA107" i="1" s="1"/>
  <c r="AP178" i="1"/>
  <c r="AK236" i="1"/>
  <c r="DQ234" i="1"/>
  <c r="DS201" i="1"/>
  <c r="DZ135" i="1"/>
  <c r="AU120" i="1"/>
  <c r="DS211" i="1"/>
  <c r="DT194" i="1"/>
  <c r="BR168" i="1"/>
  <c r="CT168" i="1" s="1"/>
  <c r="DO261" i="1"/>
  <c r="AJ239" i="1"/>
  <c r="AN186" i="1"/>
  <c r="AL224" i="1"/>
  <c r="DX157" i="1"/>
  <c r="DS205" i="1"/>
  <c r="BP197" i="1"/>
  <c r="CR197" i="1" s="1"/>
  <c r="BL245" i="1"/>
  <c r="CN245" i="1" s="1"/>
  <c r="BQ184" i="1"/>
  <c r="CS184" i="1" s="1"/>
  <c r="BO208" i="1"/>
  <c r="CQ208" i="1" s="1"/>
  <c r="BL247" i="1"/>
  <c r="CN247" i="1" s="1"/>
  <c r="AU121" i="1"/>
  <c r="DY146" i="1"/>
  <c r="DS206" i="1"/>
  <c r="DR226" i="1"/>
  <c r="DY138" i="1"/>
  <c r="AM198" i="1"/>
  <c r="DY129" i="1"/>
  <c r="EA112" i="1"/>
  <c r="AS142" i="1"/>
  <c r="AP184" i="1"/>
  <c r="BK256" i="1"/>
  <c r="CM256" i="1" s="1"/>
  <c r="DZ124" i="1"/>
  <c r="DW164" i="1"/>
  <c r="AP171" i="1"/>
  <c r="AS144" i="1"/>
  <c r="BO217" i="1"/>
  <c r="CQ217" i="1" s="1"/>
  <c r="AM209" i="1"/>
  <c r="AN187" i="1"/>
  <c r="DN272" i="1"/>
  <c r="BW121" i="1"/>
  <c r="CY121" i="1" s="1"/>
  <c r="BM234" i="1"/>
  <c r="CO234" i="1" s="1"/>
  <c r="DT203" i="1"/>
  <c r="EB112" i="1"/>
  <c r="BV135" i="1"/>
  <c r="CX135" i="1" s="1"/>
  <c r="BO211" i="1"/>
  <c r="CQ211" i="1" s="1"/>
  <c r="DV171" i="1"/>
  <c r="DO258" i="1"/>
  <c r="AN197" i="1"/>
  <c r="BU144" i="1"/>
  <c r="CW144" i="1" s="1"/>
  <c r="DS217" i="1"/>
  <c r="DP237" i="1"/>
  <c r="EB110" i="1"/>
  <c r="BO209" i="1"/>
  <c r="CQ209" i="1" s="1"/>
  <c r="BP187" i="1"/>
  <c r="CR187" i="1" s="1"/>
  <c r="BQ182" i="1"/>
  <c r="CS182" i="1" s="1"/>
  <c r="AV97" i="1"/>
  <c r="BU146" i="1"/>
  <c r="CW146" i="1" s="1"/>
  <c r="BV136" i="1"/>
  <c r="CX136" i="1" s="1"/>
  <c r="DV165" i="1"/>
  <c r="EC86" i="1"/>
  <c r="EE92" i="1" s="1"/>
  <c r="AU529" i="1"/>
  <c r="EB100" i="1"/>
  <c r="BW119" i="1"/>
  <c r="CY119" i="1" s="1"/>
  <c r="AT121" i="1"/>
  <c r="AJ245" i="1"/>
  <c r="BK257" i="1"/>
  <c r="CM257" i="1" s="1"/>
  <c r="BO199" i="1"/>
  <c r="CQ199" i="1" s="1"/>
  <c r="AK237" i="1"/>
  <c r="AM204" i="1"/>
  <c r="BL237" i="1"/>
  <c r="CN237" i="1" s="1"/>
  <c r="DX159" i="1"/>
  <c r="DW163" i="1"/>
  <c r="BX110" i="1"/>
  <c r="CZ110" i="1" s="1"/>
  <c r="BQ185" i="1"/>
  <c r="CS185" i="1" s="1"/>
  <c r="AU116" i="1"/>
  <c r="AW525" i="1"/>
  <c r="AZ327" i="1" s="1"/>
  <c r="AY157" i="4" s="1"/>
  <c r="DX160" i="1"/>
  <c r="BL243" i="1"/>
  <c r="CN243" i="1" s="1"/>
  <c r="BY104" i="1"/>
  <c r="DA104" i="1" s="1"/>
  <c r="DS195" i="1"/>
  <c r="AT140" i="1"/>
  <c r="AS150" i="1"/>
  <c r="BY100" i="1"/>
  <c r="DA100" i="1" s="1"/>
  <c r="BV133" i="1"/>
  <c r="CX133" i="1" s="1"/>
  <c r="AN195" i="1"/>
  <c r="AQ162" i="1"/>
  <c r="BV140" i="1"/>
  <c r="CX140" i="1" s="1"/>
  <c r="DN264" i="1"/>
  <c r="AL211" i="1"/>
  <c r="AL226" i="1"/>
  <c r="AN203" i="1"/>
  <c r="BY99" i="1"/>
  <c r="BZ99" i="1" s="1"/>
  <c r="BX112" i="1"/>
  <c r="BU137" i="1"/>
  <c r="CW137" i="1" s="1"/>
  <c r="AS140" i="1"/>
  <c r="AP175" i="1"/>
  <c r="BX107" i="1"/>
  <c r="CZ107" i="1" s="1"/>
  <c r="BU150" i="1"/>
  <c r="CW150" i="1" s="1"/>
  <c r="AW100" i="1"/>
  <c r="AT133" i="1"/>
  <c r="AU126" i="1"/>
  <c r="DU192" i="1"/>
  <c r="BP195" i="1"/>
  <c r="CR195" i="1" s="1"/>
  <c r="AQ163" i="1"/>
  <c r="AO182" i="1"/>
  <c r="BX97" i="1"/>
  <c r="AP165" i="1"/>
  <c r="AW86" i="1"/>
  <c r="AZ86" i="1" s="1" a="1"/>
  <c r="AZ86" i="1" s="1"/>
  <c r="BO201" i="1"/>
  <c r="CQ201" i="1" s="1"/>
  <c r="EB107" i="1"/>
  <c r="AK231" i="1"/>
  <c r="BW112" i="1"/>
  <c r="CY112" i="1" s="1"/>
  <c r="AJ249" i="1"/>
  <c r="DR213" i="1"/>
  <c r="AQ173" i="1"/>
  <c r="AU119" i="1"/>
  <c r="AM199" i="1"/>
  <c r="AQ151" i="1"/>
  <c r="AS152" i="1"/>
  <c r="DM273" i="1"/>
  <c r="AG273" i="1"/>
  <c r="G274" i="1"/>
  <c r="H59" i="7"/>
  <c r="G60" i="7" s="1"/>
  <c r="I59" i="7"/>
  <c r="CB86" i="1" a="1"/>
  <c r="CB86" i="1" s="1"/>
  <c r="CA86" i="1"/>
  <c r="BZ86" i="1"/>
  <c r="CD86" i="1" a="1"/>
  <c r="CD86" i="1" s="1"/>
  <c r="E339" i="1" s="1"/>
  <c r="DA86" i="1"/>
  <c r="AG278" i="1"/>
  <c r="G279" i="1"/>
  <c r="AH279" i="1" s="1"/>
  <c r="DM278" i="1"/>
  <c r="CS192" i="1"/>
  <c r="CZ100" i="1"/>
  <c r="DM284" i="1"/>
  <c r="AG284" i="1"/>
  <c r="G280" i="1"/>
  <c r="AH280" i="1" s="1"/>
  <c r="DM279" i="1"/>
  <c r="AG279" i="1"/>
  <c r="CM258" i="1"/>
  <c r="DM281" i="1"/>
  <c r="AG281" i="1"/>
  <c r="G282" i="1"/>
  <c r="AH282" i="1" s="1"/>
  <c r="CU164" i="1"/>
  <c r="CN239" i="1"/>
  <c r="CM238" i="1"/>
  <c r="BT156" i="1"/>
  <c r="CV156" i="1" s="1"/>
  <c r="S147" i="1"/>
  <c r="DZ147" i="1" s="1"/>
  <c r="M207" i="1"/>
  <c r="DT207" i="1" s="1"/>
  <c r="BT162" i="1"/>
  <c r="I250" i="1"/>
  <c r="BL250" i="1" s="1"/>
  <c r="BN211" i="1"/>
  <c r="K235" i="1"/>
  <c r="DR235" i="1" s="1"/>
  <c r="CP213" i="1"/>
  <c r="L227" i="1"/>
  <c r="DS227" i="1" s="1"/>
  <c r="C335" i="1"/>
  <c r="D176" i="4" s="1"/>
  <c r="CC82" i="1" a="1"/>
  <c r="CC82" i="1" s="1"/>
  <c r="D335" i="1" s="1"/>
  <c r="E176" i="4" s="1"/>
  <c r="H254" i="1"/>
  <c r="DO254" i="1" s="1"/>
  <c r="DP246" i="1"/>
  <c r="K236" i="1"/>
  <c r="DR236" i="1" s="1"/>
  <c r="BL238" i="1"/>
  <c r="CN238" i="1" s="1"/>
  <c r="M211" i="1"/>
  <c r="DT211" i="1" s="1"/>
  <c r="AS131" i="1"/>
  <c r="C337" i="1"/>
  <c r="D178" i="4" s="1"/>
  <c r="CC84" i="1" a="1"/>
  <c r="CC84" i="1" s="1"/>
  <c r="D337" i="1" s="1"/>
  <c r="E178" i="4" s="1"/>
  <c r="AZ91" i="1" a="1"/>
  <c r="AZ91" i="1" s="1"/>
  <c r="J242" i="1"/>
  <c r="AK242" i="1" s="1"/>
  <c r="AU532" i="1"/>
  <c r="AX74" i="1"/>
  <c r="BB74" i="1" a="1"/>
  <c r="BB74" i="1" s="1"/>
  <c r="AC327" i="1" s="1"/>
  <c r="AY74" i="1"/>
  <c r="AZ74" i="1" a="1"/>
  <c r="AZ74" i="1" s="1"/>
  <c r="N204" i="1"/>
  <c r="BQ204" i="1" s="1"/>
  <c r="Y99" i="1" a="1"/>
  <c r="Y99" i="1" s="1"/>
  <c r="Z99" i="1" a="1"/>
  <c r="Z99" i="1" s="1"/>
  <c r="X99" i="1"/>
  <c r="W99" i="1"/>
  <c r="V113" i="1"/>
  <c r="EC113" i="1" s="1"/>
  <c r="S138" i="1"/>
  <c r="DZ138" i="1" s="1"/>
  <c r="S141" i="1"/>
  <c r="DZ141" i="1" s="1"/>
  <c r="P176" i="1"/>
  <c r="DW176" i="1" s="1"/>
  <c r="AT129" i="1"/>
  <c r="BN217" i="1"/>
  <c r="S151" i="1"/>
  <c r="DZ151" i="1" s="1"/>
  <c r="Z100" i="1" a="1"/>
  <c r="Z100" i="1" s="1"/>
  <c r="X100" i="1"/>
  <c r="Y100" i="1" a="1"/>
  <c r="Y100" i="1" s="1"/>
  <c r="W100" i="1"/>
  <c r="T134" i="1"/>
  <c r="EA134" i="1" s="1"/>
  <c r="BO197" i="1"/>
  <c r="F170" i="4"/>
  <c r="F329" i="1"/>
  <c r="G170" i="4" s="1"/>
  <c r="U127" i="1"/>
  <c r="EB127" i="1" s="1"/>
  <c r="S130" i="1"/>
  <c r="AT130" i="1" s="1"/>
  <c r="AM203" i="1"/>
  <c r="CB91" i="1" a="1"/>
  <c r="CB91" i="1" s="1"/>
  <c r="CA91" i="1"/>
  <c r="CD91" i="1" a="1"/>
  <c r="CD91" i="1" s="1"/>
  <c r="E344" i="1" s="1"/>
  <c r="BZ91" i="1"/>
  <c r="DA91" i="1"/>
  <c r="N195" i="1"/>
  <c r="BQ195" i="1" s="1"/>
  <c r="AU531" i="1"/>
  <c r="AU537" i="1"/>
  <c r="BQ176" i="1"/>
  <c r="AL223" i="1"/>
  <c r="DR212" i="1"/>
  <c r="BQ186" i="1"/>
  <c r="CS186" i="1" s="1"/>
  <c r="CB74" i="1" a="1"/>
  <c r="CB74" i="1" s="1"/>
  <c r="CA74" i="1"/>
  <c r="CD74" i="1" a="1"/>
  <c r="CD74" i="1" s="1"/>
  <c r="E327" i="1" s="1"/>
  <c r="BZ74" i="1"/>
  <c r="DA74" i="1"/>
  <c r="AL220" i="1"/>
  <c r="BQ193" i="1"/>
  <c r="BW117" i="1"/>
  <c r="CZ106" i="1"/>
  <c r="I262" i="1"/>
  <c r="DP262" i="1" s="1"/>
  <c r="BL249" i="1"/>
  <c r="CN249" i="1" s="1"/>
  <c r="G265" i="1"/>
  <c r="DM264" i="1"/>
  <c r="AG264" i="1"/>
  <c r="BM230" i="1"/>
  <c r="CO230" i="1" s="1"/>
  <c r="DQ232" i="1"/>
  <c r="AW92" i="1"/>
  <c r="BV128" i="1"/>
  <c r="AL213" i="1"/>
  <c r="AV100" i="1"/>
  <c r="L223" i="1"/>
  <c r="BO223" i="1" s="1"/>
  <c r="L226" i="1"/>
  <c r="BO226" i="1" s="1"/>
  <c r="DM265" i="1"/>
  <c r="AG265" i="1"/>
  <c r="G266" i="1"/>
  <c r="AH266" i="1" s="1"/>
  <c r="BV122" i="1"/>
  <c r="BN224" i="1"/>
  <c r="C342" i="1"/>
  <c r="D183" i="4" s="1"/>
  <c r="CC89" i="1" a="1"/>
  <c r="CC89" i="1" s="1"/>
  <c r="D342" i="1" s="1"/>
  <c r="E183" i="4" s="1"/>
  <c r="BW124" i="1"/>
  <c r="N196" i="1"/>
  <c r="BQ196" i="1" s="1"/>
  <c r="AT124" i="1"/>
  <c r="AR157" i="1"/>
  <c r="AQ164" i="1"/>
  <c r="AM205" i="1"/>
  <c r="P172" i="1"/>
  <c r="DW172" i="1" s="1"/>
  <c r="F282" i="1"/>
  <c r="AI258" i="1"/>
  <c r="CV136" i="1"/>
  <c r="BR174" i="1"/>
  <c r="I258" i="1"/>
  <c r="DP258" i="1" s="1"/>
  <c r="BR181" i="1"/>
  <c r="AV116" i="1"/>
  <c r="DU184" i="1"/>
  <c r="K238" i="1"/>
  <c r="DR238" i="1" s="1"/>
  <c r="U115" i="1"/>
  <c r="BX115" i="1" s="1"/>
  <c r="BT155" i="1"/>
  <c r="BO204" i="1"/>
  <c r="AN188" i="1"/>
  <c r="J238" i="1"/>
  <c r="BM238" i="1" s="1"/>
  <c r="R160" i="1"/>
  <c r="BU160" i="1" s="1"/>
  <c r="CW160" i="1" s="1"/>
  <c r="Q164" i="1"/>
  <c r="BT164" i="1" s="1"/>
  <c r="CV164" i="1" s="1"/>
  <c r="BK259" i="1"/>
  <c r="BU147" i="1"/>
  <c r="BY102" i="1"/>
  <c r="CT165" i="1"/>
  <c r="BS151" i="1"/>
  <c r="AW107" i="1"/>
  <c r="BW116" i="1"/>
  <c r="F173" i="4"/>
  <c r="F332" i="1"/>
  <c r="G173" i="4" s="1"/>
  <c r="H262" i="1"/>
  <c r="BK262" i="1" s="1"/>
  <c r="DN261" i="1"/>
  <c r="AH261" i="1"/>
  <c r="BS162" i="1"/>
  <c r="BU152" i="1"/>
  <c r="M209" i="1"/>
  <c r="BP209" i="1" s="1"/>
  <c r="R161" i="1"/>
  <c r="BU161" i="1" s="1"/>
  <c r="AQ157" i="1"/>
  <c r="AU128" i="1"/>
  <c r="AM200" i="1"/>
  <c r="AI253" i="1"/>
  <c r="AR161" i="1"/>
  <c r="AD329" i="1"/>
  <c r="AB170" i="4" s="1"/>
  <c r="AA170" i="4"/>
  <c r="DP243" i="1"/>
  <c r="DP247" i="1"/>
  <c r="BU149" i="1"/>
  <c r="AW104" i="1"/>
  <c r="M196" i="1"/>
  <c r="DT196" i="1" s="1"/>
  <c r="BR178" i="1"/>
  <c r="AU526" i="1"/>
  <c r="AU534" i="1"/>
  <c r="CR185" i="1"/>
  <c r="K237" i="1"/>
  <c r="DR237" i="1" s="1"/>
  <c r="AA346" i="1"/>
  <c r="BA93" i="1" a="1"/>
  <c r="BA93" i="1" s="1"/>
  <c r="AB346" i="1" s="1"/>
  <c r="Z187" i="4" s="1"/>
  <c r="H265" i="1"/>
  <c r="BK265" i="1" s="1"/>
  <c r="H273" i="1"/>
  <c r="DO273" i="1" s="1"/>
  <c r="Z90" i="1" a="1"/>
  <c r="Z90" i="1" s="1"/>
  <c r="Y90" i="1" a="1"/>
  <c r="Y90" i="1" s="1"/>
  <c r="X90" i="1"/>
  <c r="W90" i="1"/>
  <c r="O183" i="1"/>
  <c r="AP183" i="1" s="1"/>
  <c r="U122" i="1"/>
  <c r="EB122" i="1" s="1"/>
  <c r="P174" i="1"/>
  <c r="BS174" i="1" s="1"/>
  <c r="V98" i="1"/>
  <c r="AW98" i="1" s="1"/>
  <c r="Y166" i="4"/>
  <c r="DX162" i="1"/>
  <c r="J247" i="1"/>
  <c r="DQ247" i="1" s="1"/>
  <c r="J239" i="1"/>
  <c r="DQ239" i="1" s="1"/>
  <c r="AX91" i="1"/>
  <c r="CQ194" i="1"/>
  <c r="CV157" i="1"/>
  <c r="CU156" i="1"/>
  <c r="F274" i="1"/>
  <c r="G277" i="1"/>
  <c r="DN277" i="1" s="1"/>
  <c r="DM276" i="1"/>
  <c r="AG276" i="1"/>
  <c r="V106" i="1"/>
  <c r="AW106" i="1" s="1"/>
  <c r="R155" i="1"/>
  <c r="AS155" i="1" s="1"/>
  <c r="Q169" i="1"/>
  <c r="BT169" i="1" s="1"/>
  <c r="L216" i="1"/>
  <c r="DS216" i="1" s="1"/>
  <c r="P181" i="1"/>
  <c r="DW181" i="1" s="1"/>
  <c r="M199" i="1"/>
  <c r="DT199" i="1" s="1"/>
  <c r="G269" i="1"/>
  <c r="DN269" i="1" s="1"/>
  <c r="DM268" i="1"/>
  <c r="AG268" i="1"/>
  <c r="CQ186" i="1"/>
  <c r="C329" i="1"/>
  <c r="D170" i="4" s="1"/>
  <c r="CC76" i="1" a="1"/>
  <c r="CC76" i="1" s="1"/>
  <c r="D329" i="1" s="1"/>
  <c r="E170" i="4" s="1"/>
  <c r="K232" i="1"/>
  <c r="U121" i="1"/>
  <c r="BX121" i="1" s="1"/>
  <c r="CN231" i="1"/>
  <c r="T132" i="1"/>
  <c r="EA132" i="1" s="1"/>
  <c r="S143" i="1"/>
  <c r="BV143" i="1" s="1"/>
  <c r="F283" i="1"/>
  <c r="AL212" i="1"/>
  <c r="L221" i="1"/>
  <c r="DS221" i="1" s="1"/>
  <c r="AG266" i="1"/>
  <c r="G267" i="1"/>
  <c r="AH267" i="1" s="1"/>
  <c r="DM266" i="1"/>
  <c r="O193" i="1"/>
  <c r="DV193" i="1" s="1"/>
  <c r="N187" i="1"/>
  <c r="DU187" i="1" s="1"/>
  <c r="L229" i="1"/>
  <c r="BO229" i="1" s="1"/>
  <c r="U108" i="1"/>
  <c r="EB108" i="1" s="1"/>
  <c r="V115" i="1"/>
  <c r="EC115" i="1" s="1"/>
  <c r="C340" i="1"/>
  <c r="D181" i="4" s="1"/>
  <c r="CC87" i="1" a="1"/>
  <c r="CC87" i="1" s="1"/>
  <c r="D340" i="1" s="1"/>
  <c r="E181" i="4" s="1"/>
  <c r="CN234" i="1"/>
  <c r="P185" i="1"/>
  <c r="BS185" i="1" s="1"/>
  <c r="CP209" i="1"/>
  <c r="I257" i="1"/>
  <c r="DP257" i="1" s="1"/>
  <c r="CV140" i="1"/>
  <c r="DM261" i="1"/>
  <c r="AG261" i="1"/>
  <c r="G262" i="1"/>
  <c r="AH262" i="1" s="1"/>
  <c r="Q174" i="1"/>
  <c r="DX174" i="1" s="1"/>
  <c r="U120" i="1"/>
  <c r="EB120" i="1" s="1"/>
  <c r="AA176" i="4"/>
  <c r="AD335" i="1"/>
  <c r="AB176" i="4" s="1"/>
  <c r="CM240" i="1"/>
  <c r="CN241" i="1"/>
  <c r="AZ94" i="1" a="1"/>
  <c r="AZ94" i="1" s="1"/>
  <c r="AY94" i="1"/>
  <c r="AX94" i="1"/>
  <c r="BB94" i="1" a="1"/>
  <c r="BB94" i="1" s="1"/>
  <c r="AC347" i="1" s="1"/>
  <c r="CU153" i="1"/>
  <c r="T122" i="1"/>
  <c r="EA122" i="1" s="1"/>
  <c r="CY106" i="1"/>
  <c r="N198" i="1"/>
  <c r="DU198" i="1" s="1"/>
  <c r="S145" i="1"/>
  <c r="DZ145" i="1" s="1"/>
  <c r="J246" i="1"/>
  <c r="AK246" i="1" s="1"/>
  <c r="M200" i="1"/>
  <c r="DT200" i="1" s="1"/>
  <c r="L228" i="1"/>
  <c r="DS228" i="1" s="1"/>
  <c r="T138" i="1"/>
  <c r="EA138" i="1" s="1"/>
  <c r="M218" i="1"/>
  <c r="AN218" i="1" s="1"/>
  <c r="BP188" i="1"/>
  <c r="AR159" i="1"/>
  <c r="V111" i="1"/>
  <c r="AW111" i="1" s="1"/>
  <c r="O186" i="1"/>
  <c r="BR186" i="1" s="1"/>
  <c r="AS147" i="1"/>
  <c r="AW102" i="1"/>
  <c r="G268" i="1"/>
  <c r="DN268" i="1" s="1"/>
  <c r="DM267" i="1"/>
  <c r="AG267" i="1"/>
  <c r="M210" i="1"/>
  <c r="BP210" i="1" s="1"/>
  <c r="N188" i="1"/>
  <c r="BQ188" i="1" s="1"/>
  <c r="CP226" i="1"/>
  <c r="DN251" i="1"/>
  <c r="BS157" i="1"/>
  <c r="BW128" i="1"/>
  <c r="BO200" i="1"/>
  <c r="BK253" i="1"/>
  <c r="CO212" i="1"/>
  <c r="BT161" i="1"/>
  <c r="F275" i="1"/>
  <c r="F277" i="1"/>
  <c r="CP220" i="1"/>
  <c r="CO219" i="1"/>
  <c r="CD94" i="1" a="1"/>
  <c r="CD94" i="1" s="1"/>
  <c r="E347" i="1" s="1"/>
  <c r="CB94" i="1" a="1"/>
  <c r="CB94" i="1" s="1"/>
  <c r="BZ94" i="1"/>
  <c r="CA94" i="1"/>
  <c r="DA94" i="1"/>
  <c r="T141" i="1"/>
  <c r="EA141" i="1" s="1"/>
  <c r="AA341" i="1"/>
  <c r="Y182" i="4" s="1"/>
  <c r="BA88" i="1" a="1"/>
  <c r="BA88" i="1" s="1"/>
  <c r="AB341" i="1" s="1"/>
  <c r="Z182" i="4" s="1"/>
  <c r="AV525" i="1"/>
  <c r="AY327" i="1" s="1"/>
  <c r="AX157" i="4" s="1"/>
  <c r="R157" i="1"/>
  <c r="DY157" i="1" s="1"/>
  <c r="R163" i="1"/>
  <c r="DY163" i="1" s="1"/>
  <c r="S132" i="1"/>
  <c r="DZ132" i="1" s="1"/>
  <c r="F178" i="4"/>
  <c r="F337" i="1"/>
  <c r="G178" i="4" s="1"/>
  <c r="AY91" i="1"/>
  <c r="AD332" i="1"/>
  <c r="AB173" i="4" s="1"/>
  <c r="AA173" i="4"/>
  <c r="AZ99" i="1" a="1"/>
  <c r="AZ99" i="1" s="1"/>
  <c r="AX99" i="1"/>
  <c r="AY99" i="1"/>
  <c r="BB99" i="1" a="1"/>
  <c r="BB99" i="1" s="1"/>
  <c r="AC352" i="1" s="1"/>
  <c r="T130" i="1"/>
  <c r="EA130" i="1" s="1"/>
  <c r="D166" i="4"/>
  <c r="L218" i="1"/>
  <c r="DS218" i="1" s="1"/>
  <c r="AG262" i="1"/>
  <c r="G263" i="1"/>
  <c r="DN263" i="1" s="1"/>
  <c r="DM262" i="1"/>
  <c r="M198" i="1"/>
  <c r="DT198" i="1" s="1"/>
  <c r="CX118" i="1"/>
  <c r="CX124" i="1"/>
  <c r="CW123" i="1"/>
  <c r="O177" i="1"/>
  <c r="BR177" i="1" s="1"/>
  <c r="L224" i="1"/>
  <c r="DS224" i="1" s="1"/>
  <c r="L213" i="1"/>
  <c r="DS213" i="1" s="1"/>
  <c r="O187" i="1"/>
  <c r="AP187" i="1" s="1"/>
  <c r="O194" i="1"/>
  <c r="DV194" i="1" s="1"/>
  <c r="U118" i="1"/>
  <c r="BX118" i="1" s="1"/>
  <c r="J250" i="1"/>
  <c r="AK250" i="1" s="1"/>
  <c r="K231" i="1"/>
  <c r="AZ80" i="1" a="1"/>
  <c r="AZ80" i="1" s="1"/>
  <c r="BB80" i="1" a="1"/>
  <c r="BB80" i="1" s="1"/>
  <c r="AC333" i="1" s="1"/>
  <c r="AY80" i="1"/>
  <c r="AX80" i="1"/>
  <c r="Z92" i="1" a="1"/>
  <c r="Z92" i="1" s="1"/>
  <c r="X92" i="1"/>
  <c r="Y92" i="1" a="1"/>
  <c r="Y92" i="1" s="1"/>
  <c r="W92" i="1"/>
  <c r="T129" i="1"/>
  <c r="EA129" i="1" s="1"/>
  <c r="CM237" i="1"/>
  <c r="CQ203" i="1"/>
  <c r="T123" i="1"/>
  <c r="EA123" i="1" s="1"/>
  <c r="U125" i="1"/>
  <c r="EB125" i="1" s="1"/>
  <c r="G273" i="1"/>
  <c r="F280" i="1"/>
  <c r="F330" i="1"/>
  <c r="G171" i="4" s="1"/>
  <c r="F171" i="4"/>
  <c r="CY111" i="1"/>
  <c r="CW140" i="1"/>
  <c r="CV139" i="1"/>
  <c r="CY104" i="1"/>
  <c r="CT167" i="1"/>
  <c r="P175" i="1"/>
  <c r="BS175" i="1" s="1"/>
  <c r="P182" i="1"/>
  <c r="DW182" i="1" s="1"/>
  <c r="V117" i="1"/>
  <c r="EC117" i="1" s="1"/>
  <c r="R156" i="1"/>
  <c r="DY156" i="1" s="1"/>
  <c r="M205" i="1"/>
  <c r="BP205" i="1" s="1"/>
  <c r="I260" i="1"/>
  <c r="DP260" i="1" s="1"/>
  <c r="CB80" i="1" a="1"/>
  <c r="CB80" i="1" s="1"/>
  <c r="CD80" i="1" a="1"/>
  <c r="CD80" i="1" s="1"/>
  <c r="E333" i="1" s="1"/>
  <c r="BZ80" i="1"/>
  <c r="CA80" i="1"/>
  <c r="Q152" i="1"/>
  <c r="BT152" i="1" s="1"/>
  <c r="Z107" i="1" a="1"/>
  <c r="Z107" i="1" s="1"/>
  <c r="X107" i="1"/>
  <c r="Y107" i="1" a="1"/>
  <c r="Y107" i="1" s="1"/>
  <c r="W107" i="1"/>
  <c r="U117" i="1"/>
  <c r="C332" i="1"/>
  <c r="D173" i="4" s="1"/>
  <c r="CC79" i="1" a="1"/>
  <c r="CC79" i="1" s="1"/>
  <c r="D332" i="1" s="1"/>
  <c r="E173" i="4" s="1"/>
  <c r="Q163" i="1"/>
  <c r="BT163" i="1" s="1"/>
  <c r="S153" i="1"/>
  <c r="BV153" i="1" s="1"/>
  <c r="J244" i="1"/>
  <c r="BM244" i="1" s="1"/>
  <c r="J248" i="1"/>
  <c r="BM248" i="1" s="1"/>
  <c r="S150" i="1"/>
  <c r="AT150" i="1" s="1"/>
  <c r="X104" i="1"/>
  <c r="Y104" i="1" a="1"/>
  <c r="Y104" i="1" s="1"/>
  <c r="Z104" i="1" a="1"/>
  <c r="Z104" i="1" s="1"/>
  <c r="W104" i="1"/>
  <c r="P179" i="1"/>
  <c r="BS179" i="1" s="1"/>
  <c r="AC165" i="4"/>
  <c r="J58" i="7"/>
  <c r="AD165" i="4" s="1"/>
  <c r="AE165" i="4" s="1"/>
  <c r="H271" i="1"/>
  <c r="BK271" i="1" s="1"/>
  <c r="AH270" i="1"/>
  <c r="AA189" i="4"/>
  <c r="AD348" i="1"/>
  <c r="AB189" i="4" s="1"/>
  <c r="AD346" i="1"/>
  <c r="AB187" i="4" s="1"/>
  <c r="AA187" i="4"/>
  <c r="AA334" i="1"/>
  <c r="BA81" i="1" a="1"/>
  <c r="BA81" i="1" s="1"/>
  <c r="AB334" i="1" s="1"/>
  <c r="Z175" i="4" s="1"/>
  <c r="AD341" i="1"/>
  <c r="AB182" i="4" s="1"/>
  <c r="AA182" i="4"/>
  <c r="CM248" i="1"/>
  <c r="AR156" i="1"/>
  <c r="T137" i="1"/>
  <c r="BW137" i="1" s="1"/>
  <c r="P166" i="1"/>
  <c r="BS166" i="1" s="1"/>
  <c r="AR162" i="1"/>
  <c r="N190" i="1"/>
  <c r="DU190" i="1" s="1"/>
  <c r="X86" i="1"/>
  <c r="Z86" i="1" a="1"/>
  <c r="Z86" i="1" s="1"/>
  <c r="Y86" i="1" a="1"/>
  <c r="Y86" i="1" s="1"/>
  <c r="W86" i="1"/>
  <c r="L212" i="1"/>
  <c r="DS212" i="1" s="1"/>
  <c r="U109" i="1"/>
  <c r="EB109" i="1" s="1"/>
  <c r="F335" i="1"/>
  <c r="G176" i="4" s="1"/>
  <c r="F176" i="4"/>
  <c r="BL246" i="1"/>
  <c r="BU131" i="1"/>
  <c r="CW131" i="1" s="1"/>
  <c r="D287" i="1"/>
  <c r="F287" i="1" s="1"/>
  <c r="D291" i="1"/>
  <c r="AU544" i="1" s="1"/>
  <c r="D295" i="1"/>
  <c r="AU548" i="1" s="1"/>
  <c r="D288" i="1"/>
  <c r="AU541" i="1" s="1"/>
  <c r="D292" i="1"/>
  <c r="AU545" i="1" s="1"/>
  <c r="D296" i="1"/>
  <c r="F296" i="1" s="1"/>
  <c r="D286" i="1"/>
  <c r="AU539" i="1" s="1"/>
  <c r="D294" i="1"/>
  <c r="AU547" i="1" s="1"/>
  <c r="D289" i="1"/>
  <c r="F289" i="1" s="1"/>
  <c r="D285" i="1"/>
  <c r="G285" i="1" s="1"/>
  <c r="D293" i="1"/>
  <c r="F293" i="1" s="1"/>
  <c r="D290" i="1"/>
  <c r="F290" i="1" s="1"/>
  <c r="AA332" i="1"/>
  <c r="Y173" i="4" s="1"/>
  <c r="BA79" i="1" a="1"/>
  <c r="BA79" i="1" s="1"/>
  <c r="AB332" i="1" s="1"/>
  <c r="Z173" i="4" s="1"/>
  <c r="CT171" i="1"/>
  <c r="CS170" i="1"/>
  <c r="AV105" i="1"/>
  <c r="BT154" i="1"/>
  <c r="BS168" i="1"/>
  <c r="CU168" i="1" s="1"/>
  <c r="S139" i="1"/>
  <c r="DZ139" i="1" s="1"/>
  <c r="M202" i="1"/>
  <c r="AN202" i="1" s="1"/>
  <c r="V108" i="1"/>
  <c r="AW108" i="1" s="1"/>
  <c r="BV129" i="1"/>
  <c r="AL215" i="1"/>
  <c r="BR180" i="1"/>
  <c r="T136" i="1"/>
  <c r="AU136" i="1" s="1"/>
  <c r="AL217" i="1"/>
  <c r="BO198" i="1"/>
  <c r="AM197" i="1"/>
  <c r="AZ87" i="1" a="1"/>
  <c r="AZ87" i="1" s="1"/>
  <c r="BB87" i="1" a="1"/>
  <c r="BB87" i="1" s="1"/>
  <c r="AC340" i="1" s="1"/>
  <c r="AY87" i="1"/>
  <c r="AX87" i="1"/>
  <c r="BM231" i="1"/>
  <c r="CP222" i="1"/>
  <c r="CO221" i="1"/>
  <c r="BW120" i="1"/>
  <c r="M204" i="1"/>
  <c r="BP204" i="1" s="1"/>
  <c r="M212" i="1"/>
  <c r="DT212" i="1" s="1"/>
  <c r="U113" i="1"/>
  <c r="EB113" i="1" s="1"/>
  <c r="BV131" i="1"/>
  <c r="BU142" i="1"/>
  <c r="CQ205" i="1"/>
  <c r="CP204" i="1"/>
  <c r="AA171" i="4"/>
  <c r="AD330" i="1"/>
  <c r="AB171" i="4" s="1"/>
  <c r="AO176" i="1"/>
  <c r="BN223" i="1"/>
  <c r="BN212" i="1"/>
  <c r="AO186" i="1"/>
  <c r="P169" i="1"/>
  <c r="DR220" i="1"/>
  <c r="AO193" i="1"/>
  <c r="AU117" i="1"/>
  <c r="J240" i="1"/>
  <c r="AK240" i="1" s="1"/>
  <c r="S142" i="1"/>
  <c r="AT142" i="1" s="1"/>
  <c r="AK230" i="1"/>
  <c r="K233" i="1"/>
  <c r="AO192" i="1"/>
  <c r="BP186" i="1"/>
  <c r="DR228" i="1"/>
  <c r="BW107" i="1"/>
  <c r="BX114" i="1"/>
  <c r="BY92" i="1"/>
  <c r="DA92" i="1" s="1"/>
  <c r="AT128" i="1"/>
  <c r="L214" i="1"/>
  <c r="DS214" i="1" s="1"/>
  <c r="F181" i="4"/>
  <c r="F340" i="1"/>
  <c r="G181" i="4" s="1"/>
  <c r="V101" i="1"/>
  <c r="EC101" i="1" s="1"/>
  <c r="AT122" i="1"/>
  <c r="CV130" i="1"/>
  <c r="L225" i="1"/>
  <c r="DS225" i="1" s="1"/>
  <c r="AU124" i="1"/>
  <c r="AA335" i="1"/>
  <c r="Y176" i="4" s="1"/>
  <c r="BA82" i="1" a="1"/>
  <c r="BA82" i="1" s="1"/>
  <c r="AB335" i="1" s="1"/>
  <c r="Z176" i="4" s="1"/>
  <c r="CV145" i="1"/>
  <c r="CP205" i="1"/>
  <c r="T125" i="1"/>
  <c r="AU125" i="1" s="1"/>
  <c r="R158" i="1"/>
  <c r="Q165" i="1"/>
  <c r="DX165" i="1" s="1"/>
  <c r="M206" i="1"/>
  <c r="C299" i="1"/>
  <c r="C298" i="1"/>
  <c r="I259" i="1"/>
  <c r="AJ259" i="1" s="1"/>
  <c r="CT175" i="1"/>
  <c r="CS174" i="1"/>
  <c r="AP174" i="1"/>
  <c r="AP181" i="1"/>
  <c r="BX116" i="1"/>
  <c r="O185" i="1"/>
  <c r="BR185" i="1" s="1"/>
  <c r="AR155" i="1"/>
  <c r="N189" i="1"/>
  <c r="S148" i="1"/>
  <c r="DZ148" i="1" s="1"/>
  <c r="Y102" i="1" a="1"/>
  <c r="Y102" i="1" s="1"/>
  <c r="Z102" i="1" a="1"/>
  <c r="Z102" i="1" s="1"/>
  <c r="X102" i="1"/>
  <c r="W102" i="1"/>
  <c r="H252" i="1"/>
  <c r="DO252" i="1" s="1"/>
  <c r="Q158" i="1"/>
  <c r="DX158" i="1" s="1"/>
  <c r="M201" i="1"/>
  <c r="AN201" i="1" s="1"/>
  <c r="I254" i="1"/>
  <c r="DP254" i="1" s="1"/>
  <c r="R162" i="1"/>
  <c r="DY162" i="1" s="1"/>
  <c r="AA329" i="1"/>
  <c r="Y170" i="4" s="1"/>
  <c r="BA76" i="1" a="1"/>
  <c r="BA76" i="1" s="1"/>
  <c r="AB329" i="1" s="1"/>
  <c r="Z170" i="4" s="1"/>
  <c r="CO211" i="1"/>
  <c r="L58" i="7"/>
  <c r="DN270" i="1"/>
  <c r="AA175" i="4"/>
  <c r="AD334" i="1"/>
  <c r="AB175" i="4" s="1"/>
  <c r="AT137" i="1" l="1"/>
  <c r="CW136" i="1"/>
  <c r="U128" i="1"/>
  <c r="BX128" i="1" s="1"/>
  <c r="U129" i="1"/>
  <c r="EB129" i="1" s="1"/>
  <c r="BX119" i="1"/>
  <c r="V120" i="1"/>
  <c r="EC120" i="1" s="1"/>
  <c r="BW127" i="1"/>
  <c r="CY127" i="1" s="1"/>
  <c r="EA127" i="1"/>
  <c r="AV119" i="1"/>
  <c r="AS148" i="1"/>
  <c r="S149" i="1"/>
  <c r="BV149" i="1" s="1"/>
  <c r="BU148" i="1"/>
  <c r="CX149" i="1" s="1"/>
  <c r="EC97" i="1"/>
  <c r="AR153" i="1"/>
  <c r="S146" i="1"/>
  <c r="AT146" i="1" s="1"/>
  <c r="BB97" i="1" a="1"/>
  <c r="BB97" i="1" s="1"/>
  <c r="AC350" i="1" s="1"/>
  <c r="AD350" i="1" s="1"/>
  <c r="AB191" i="4" s="1"/>
  <c r="BU145" i="1"/>
  <c r="CW145" i="1" s="1"/>
  <c r="DY145" i="1"/>
  <c r="X97" i="1"/>
  <c r="BY97" i="1"/>
  <c r="CD97" i="1" s="1" a="1"/>
  <c r="CD97" i="1" s="1"/>
  <c r="E350" i="1" s="1"/>
  <c r="F350" i="1" s="1"/>
  <c r="G191" i="4" s="1"/>
  <c r="Z97" i="1" a="1"/>
  <c r="Z97" i="1" s="1"/>
  <c r="W97" i="1"/>
  <c r="Y97" i="1" a="1"/>
  <c r="Y97" i="1" s="1"/>
  <c r="R154" i="1"/>
  <c r="DY154" i="1" s="1"/>
  <c r="BT153" i="1"/>
  <c r="CV153" i="1" s="1"/>
  <c r="AZ96" i="1" a="1"/>
  <c r="AZ96" i="1" s="1"/>
  <c r="AA349" i="1" s="1"/>
  <c r="Y190" i="4" s="1"/>
  <c r="CZ96" i="1"/>
  <c r="CA96" i="1"/>
  <c r="AX96" i="1"/>
  <c r="AY96" i="1"/>
  <c r="BY105" i="1"/>
  <c r="BZ105" i="1" s="1"/>
  <c r="BZ96" i="1"/>
  <c r="AA348" i="1"/>
  <c r="Y189" i="4" s="1"/>
  <c r="AM207" i="1"/>
  <c r="W105" i="1"/>
  <c r="X105" i="1"/>
  <c r="AO194" i="1"/>
  <c r="DV176" i="1"/>
  <c r="AP176" i="1"/>
  <c r="CT176" i="1"/>
  <c r="O195" i="1"/>
  <c r="DV195" i="1" s="1"/>
  <c r="BQ194" i="1"/>
  <c r="CS194" i="1" s="1"/>
  <c r="P177" i="1"/>
  <c r="DW177" i="1" s="1"/>
  <c r="Y105" i="1" a="1"/>
  <c r="Y105" i="1" s="1"/>
  <c r="AS143" i="1"/>
  <c r="AS151" i="1"/>
  <c r="BX111" i="1"/>
  <c r="CZ111" i="1" s="1"/>
  <c r="BS167" i="1"/>
  <c r="CU167" i="1" s="1"/>
  <c r="S152" i="1"/>
  <c r="BV152" i="1" s="1"/>
  <c r="Q168" i="1"/>
  <c r="DX168" i="1" s="1"/>
  <c r="S144" i="1"/>
  <c r="DZ144" i="1" s="1"/>
  <c r="Z105" i="1" a="1"/>
  <c r="Z105" i="1" s="1"/>
  <c r="AW105" i="1"/>
  <c r="BB105" i="1" s="1" a="1"/>
  <c r="BB105" i="1" s="1"/>
  <c r="AC358" i="1" s="1"/>
  <c r="BU143" i="1"/>
  <c r="CW143" i="1" s="1"/>
  <c r="BU151" i="1"/>
  <c r="CW151" i="1" s="1"/>
  <c r="Y103" i="1" a="1"/>
  <c r="Y103" i="1" s="1"/>
  <c r="V112" i="1"/>
  <c r="AW112" i="1" s="1"/>
  <c r="AY112" i="1" s="1"/>
  <c r="T135" i="1"/>
  <c r="BW135" i="1" s="1"/>
  <c r="M208" i="1"/>
  <c r="AN208" i="1" s="1"/>
  <c r="BV134" i="1"/>
  <c r="CX134" i="1" s="1"/>
  <c r="L222" i="1"/>
  <c r="AM222" i="1" s="1"/>
  <c r="DS207" i="1"/>
  <c r="AT134" i="1"/>
  <c r="EB111" i="1"/>
  <c r="CQ207" i="1"/>
  <c r="AQ167" i="1"/>
  <c r="AW103" i="1"/>
  <c r="AY103" i="1" s="1"/>
  <c r="Z103" i="1" a="1"/>
  <c r="Z103" i="1" s="1"/>
  <c r="W103" i="1"/>
  <c r="DO260" i="1"/>
  <c r="BY103" i="1"/>
  <c r="CA103" i="1" s="1"/>
  <c r="X103" i="1"/>
  <c r="AL221" i="1"/>
  <c r="BN221" i="1"/>
  <c r="CP221" i="1" s="1"/>
  <c r="CP206" i="1"/>
  <c r="O192" i="1"/>
  <c r="BR192" i="1" s="1"/>
  <c r="CT192" i="1" s="1"/>
  <c r="AO191" i="1"/>
  <c r="DU191" i="1"/>
  <c r="P183" i="1"/>
  <c r="DW183" i="1" s="1"/>
  <c r="CS175" i="1"/>
  <c r="BR182" i="1"/>
  <c r="CT182" i="1" s="1"/>
  <c r="DV179" i="1"/>
  <c r="P180" i="1"/>
  <c r="BS180" i="1" s="1"/>
  <c r="AP182" i="1"/>
  <c r="BR179" i="1"/>
  <c r="Q166" i="1"/>
  <c r="DX166" i="1" s="1"/>
  <c r="CS191" i="1"/>
  <c r="AJ248" i="1"/>
  <c r="BS171" i="1"/>
  <c r="CU171" i="1" s="1"/>
  <c r="Q172" i="1"/>
  <c r="DX172" i="1" s="1"/>
  <c r="AQ165" i="1"/>
  <c r="BS165" i="1"/>
  <c r="CU165" i="1" s="1"/>
  <c r="AQ171" i="1"/>
  <c r="L220" i="1"/>
  <c r="DS220" i="1" s="1"/>
  <c r="BN219" i="1"/>
  <c r="CP219" i="1" s="1"/>
  <c r="AL219" i="1"/>
  <c r="Q171" i="1"/>
  <c r="DX171" i="1" s="1"/>
  <c r="J249" i="1"/>
  <c r="DQ249" i="1" s="1"/>
  <c r="BS170" i="1"/>
  <c r="CU170" i="1" s="1"/>
  <c r="AQ170" i="1"/>
  <c r="DS215" i="1"/>
  <c r="M216" i="1"/>
  <c r="DT216" i="1" s="1"/>
  <c r="BO215" i="1"/>
  <c r="CQ215" i="1" s="1"/>
  <c r="BK251" i="1"/>
  <c r="CM251" i="1" s="1"/>
  <c r="I252" i="1"/>
  <c r="DP252" i="1" s="1"/>
  <c r="DP248" i="1"/>
  <c r="AI251" i="1"/>
  <c r="BL240" i="1"/>
  <c r="CN240" i="1" s="1"/>
  <c r="J245" i="1"/>
  <c r="BM245" i="1" s="1"/>
  <c r="L219" i="1"/>
  <c r="BO219" i="1" s="1"/>
  <c r="BN218" i="1"/>
  <c r="CP218" i="1" s="1"/>
  <c r="DR218" i="1"/>
  <c r="DN271" i="1"/>
  <c r="AA185" i="4"/>
  <c r="BL242" i="1"/>
  <c r="CN242" i="1" s="1"/>
  <c r="F182" i="4"/>
  <c r="BM233" i="1"/>
  <c r="CO233" i="1" s="1"/>
  <c r="J241" i="1"/>
  <c r="BM241" i="1" s="1"/>
  <c r="BA85" i="1" a="1"/>
  <c r="BA85" i="1" s="1"/>
  <c r="AB338" i="1" s="1"/>
  <c r="Z179" i="4" s="1"/>
  <c r="K234" i="1"/>
  <c r="DR234" i="1" s="1"/>
  <c r="DQ233" i="1"/>
  <c r="DP240" i="1"/>
  <c r="I261" i="1"/>
  <c r="BL261" i="1" s="1"/>
  <c r="BK260" i="1"/>
  <c r="CM260" i="1" s="1"/>
  <c r="AJ242" i="1"/>
  <c r="CO229" i="1"/>
  <c r="BL244" i="1"/>
  <c r="CN244" i="1" s="1"/>
  <c r="J243" i="1"/>
  <c r="DQ243" i="1" s="1"/>
  <c r="H272" i="1"/>
  <c r="BK272" i="1" s="1"/>
  <c r="CM272" i="1" s="1"/>
  <c r="DP244" i="1"/>
  <c r="CC77" i="1" a="1"/>
  <c r="CC77" i="1" s="1"/>
  <c r="D330" i="1" s="1"/>
  <c r="E171" i="4" s="1"/>
  <c r="F187" i="4"/>
  <c r="I256" i="1"/>
  <c r="DP256" i="1" s="1"/>
  <c r="DQ229" i="1"/>
  <c r="AK229" i="1"/>
  <c r="K230" i="1"/>
  <c r="BN230" i="1" s="1"/>
  <c r="CP230" i="1" s="1"/>
  <c r="AY97" i="1"/>
  <c r="C349" i="1"/>
  <c r="D190" i="4" s="1"/>
  <c r="AA342" i="1"/>
  <c r="Y183" i="4" s="1"/>
  <c r="AD338" i="1"/>
  <c r="AB179" i="4" s="1"/>
  <c r="AX97" i="1"/>
  <c r="CA100" i="1"/>
  <c r="AA330" i="1"/>
  <c r="Y171" i="4" s="1"/>
  <c r="AZ97" i="1" a="1"/>
  <c r="AZ97" i="1" s="1"/>
  <c r="AA350" i="1" s="1"/>
  <c r="Y191" i="4" s="1"/>
  <c r="CD100" i="1" a="1"/>
  <c r="CD100" i="1" s="1"/>
  <c r="E353" i="1" s="1"/>
  <c r="F194" i="4" s="1"/>
  <c r="BZ100" i="1"/>
  <c r="BM247" i="1"/>
  <c r="CO247" i="1" s="1"/>
  <c r="BY98" i="1"/>
  <c r="DA98" i="1" s="1"/>
  <c r="CB100" i="1" a="1"/>
  <c r="CB100" i="1" s="1"/>
  <c r="C353" i="1" s="1"/>
  <c r="D194" i="4" s="1"/>
  <c r="CS195" i="1"/>
  <c r="F349" i="1"/>
  <c r="G190" i="4" s="1"/>
  <c r="DP251" i="1"/>
  <c r="AA183" i="4"/>
  <c r="BL251" i="1"/>
  <c r="CN251" i="1" s="1"/>
  <c r="DA90" i="1"/>
  <c r="DC92" i="1" s="1"/>
  <c r="O312" i="1" s="1"/>
  <c r="J252" i="1"/>
  <c r="DQ252" i="1" s="1"/>
  <c r="CA90" i="1"/>
  <c r="CA99" i="1"/>
  <c r="DX163" i="1"/>
  <c r="CB90" i="1" a="1"/>
  <c r="CB90" i="1" s="1"/>
  <c r="C343" i="1" s="1"/>
  <c r="D184" i="4" s="1"/>
  <c r="AV127" i="1"/>
  <c r="BX109" i="1"/>
  <c r="CZ109" i="1" s="1"/>
  <c r="AQ175" i="1"/>
  <c r="DX169" i="1"/>
  <c r="AP194" i="1"/>
  <c r="AN209" i="1"/>
  <c r="C346" i="1"/>
  <c r="D187" i="4" s="1"/>
  <c r="AL229" i="1"/>
  <c r="BZ90" i="1"/>
  <c r="CQ229" i="1"/>
  <c r="F348" i="1"/>
  <c r="G189" i="4" s="1"/>
  <c r="BN229" i="1"/>
  <c r="CP229" i="1" s="1"/>
  <c r="CC81" i="1" a="1"/>
  <c r="CC81" i="1" s="1"/>
  <c r="D334" i="1" s="1"/>
  <c r="E175" i="4" s="1"/>
  <c r="C348" i="1"/>
  <c r="D189" i="4" s="1"/>
  <c r="L230" i="1"/>
  <c r="DS230" i="1" s="1"/>
  <c r="AI255" i="1"/>
  <c r="DO255" i="1"/>
  <c r="CB104" i="1" a="1"/>
  <c r="CB104" i="1" s="1"/>
  <c r="C357" i="1" s="1"/>
  <c r="D198" i="4" s="1"/>
  <c r="BB90" i="1" a="1"/>
  <c r="BB90" i="1" s="1"/>
  <c r="AC343" i="1" s="1"/>
  <c r="AA184" i="4" s="1"/>
  <c r="F175" i="4"/>
  <c r="DT201" i="1"/>
  <c r="AU549" i="1"/>
  <c r="AR169" i="1"/>
  <c r="AY100" i="1"/>
  <c r="EF92" i="1"/>
  <c r="AZ90" i="1" a="1"/>
  <c r="AZ90" i="1" s="1"/>
  <c r="AA343" i="1" s="1"/>
  <c r="Y184" i="4" s="1"/>
  <c r="F183" i="4"/>
  <c r="CD107" i="1" a="1"/>
  <c r="CD107" i="1" s="1"/>
  <c r="E360" i="1" s="1"/>
  <c r="F201" i="4" s="1"/>
  <c r="DQ240" i="1"/>
  <c r="AY90" i="1"/>
  <c r="BS182" i="1"/>
  <c r="CU182" i="1" s="1"/>
  <c r="DW175" i="1"/>
  <c r="CC85" i="1" a="1"/>
  <c r="CC85" i="1" s="1"/>
  <c r="D338" i="1" s="1"/>
  <c r="E179" i="4" s="1"/>
  <c r="AX86" i="1"/>
  <c r="CQ226" i="1"/>
  <c r="BW130" i="1"/>
  <c r="CY130" i="1" s="1"/>
  <c r="AV121" i="1"/>
  <c r="DW174" i="1"/>
  <c r="DS223" i="1"/>
  <c r="C341" i="1"/>
  <c r="D182" i="4" s="1"/>
  <c r="CZ97" i="1"/>
  <c r="DQ244" i="1"/>
  <c r="DA99" i="1"/>
  <c r="CD99" i="1" a="1"/>
  <c r="CD99" i="1" s="1"/>
  <c r="E352" i="1" s="1"/>
  <c r="F352" i="1" s="1"/>
  <c r="G193" i="4" s="1"/>
  <c r="CO244" i="1"/>
  <c r="CB99" i="1" a="1"/>
  <c r="CB99" i="1" s="1"/>
  <c r="CC99" i="1" s="1" a="1"/>
  <c r="CC99" i="1" s="1"/>
  <c r="D352" i="1" s="1"/>
  <c r="E193" i="4" s="1"/>
  <c r="AV115" i="1"/>
  <c r="EA136" i="1"/>
  <c r="DO271" i="1"/>
  <c r="DO265" i="1"/>
  <c r="BN237" i="1"/>
  <c r="CP237" i="1" s="1"/>
  <c r="DO262" i="1"/>
  <c r="EB115" i="1"/>
  <c r="CS196" i="1"/>
  <c r="BV138" i="1"/>
  <c r="CX138" i="1" s="1"/>
  <c r="AL236" i="1"/>
  <c r="AJ250" i="1"/>
  <c r="CD104" i="1" a="1"/>
  <c r="CD104" i="1" s="1"/>
  <c r="E357" i="1" s="1"/>
  <c r="F198" i="4" s="1"/>
  <c r="AU543" i="1"/>
  <c r="F179" i="4"/>
  <c r="CA107" i="1"/>
  <c r="AZ100" i="1" a="1"/>
  <c r="AZ100" i="1" s="1"/>
  <c r="AA353" i="1" s="1"/>
  <c r="Y194" i="4" s="1"/>
  <c r="EC106" i="1"/>
  <c r="BB86" i="1" a="1"/>
  <c r="BB86" i="1" s="1"/>
  <c r="AC339" i="1" s="1"/>
  <c r="AD339" i="1" s="1"/>
  <c r="AB180" i="4" s="1"/>
  <c r="BS172" i="1"/>
  <c r="CU172" i="1" s="1"/>
  <c r="BL262" i="1"/>
  <c r="CN262" i="1" s="1"/>
  <c r="BV141" i="1"/>
  <c r="CX141" i="1" s="1"/>
  <c r="BZ104" i="1"/>
  <c r="AN204" i="1"/>
  <c r="AV128" i="1"/>
  <c r="BV150" i="1"/>
  <c r="CX150" i="1" s="1"/>
  <c r="AP186" i="1"/>
  <c r="DT218" i="1"/>
  <c r="AY86" i="1"/>
  <c r="DC80" i="1"/>
  <c r="O311" i="1" s="1"/>
  <c r="BV130" i="1"/>
  <c r="CX130" i="1" s="1"/>
  <c r="DN280" i="1"/>
  <c r="CA104" i="1"/>
  <c r="BX129" i="1"/>
  <c r="CZ129" i="1" s="1"/>
  <c r="DT204" i="1"/>
  <c r="BW136" i="1"/>
  <c r="CY136" i="1" s="1"/>
  <c r="EB128" i="1"/>
  <c r="EA137" i="1"/>
  <c r="DZ150" i="1"/>
  <c r="DV186" i="1"/>
  <c r="AV108" i="1"/>
  <c r="BB108" i="1" s="1" a="1"/>
  <c r="BB108" i="1" s="1"/>
  <c r="AC361" i="1" s="1"/>
  <c r="AI265" i="1"/>
  <c r="DZ130" i="1"/>
  <c r="AI262" i="1"/>
  <c r="DY160" i="1"/>
  <c r="AM223" i="1"/>
  <c r="AJ262" i="1"/>
  <c r="DU195" i="1"/>
  <c r="BS176" i="1"/>
  <c r="CU176" i="1" s="1"/>
  <c r="AT138" i="1"/>
  <c r="AW113" i="1"/>
  <c r="DQ242" i="1"/>
  <c r="BN236" i="1"/>
  <c r="CP236" i="1" s="1"/>
  <c r="AU123" i="1"/>
  <c r="AT132" i="1"/>
  <c r="AJ254" i="1"/>
  <c r="AR158" i="1"/>
  <c r="BV142" i="1"/>
  <c r="CX142" i="1" s="1"/>
  <c r="BY108" i="1"/>
  <c r="DA108" i="1" s="1"/>
  <c r="BO212" i="1"/>
  <c r="CQ212" i="1" s="1"/>
  <c r="DW166" i="1"/>
  <c r="AV125" i="1"/>
  <c r="AP177" i="1"/>
  <c r="AH263" i="1"/>
  <c r="BV132" i="1"/>
  <c r="CX132" i="1" s="1"/>
  <c r="AS163" i="1"/>
  <c r="BP218" i="1"/>
  <c r="CR218" i="1" s="1"/>
  <c r="AQ185" i="1"/>
  <c r="DZ143" i="1"/>
  <c r="BK273" i="1"/>
  <c r="CM273" i="1" s="1"/>
  <c r="DT209" i="1"/>
  <c r="DX164" i="1"/>
  <c r="BN238" i="1"/>
  <c r="CP238" i="1" s="1"/>
  <c r="AO195" i="1"/>
  <c r="BU162" i="1"/>
  <c r="CW162" i="1" s="1"/>
  <c r="AP185" i="1"/>
  <c r="EC108" i="1"/>
  <c r="DQ248" i="1"/>
  <c r="DZ153" i="1"/>
  <c r="DX152" i="1"/>
  <c r="DV177" i="1"/>
  <c r="DW185" i="1"/>
  <c r="AW115" i="1"/>
  <c r="BO221" i="1"/>
  <c r="CQ221" i="1" s="1"/>
  <c r="AQ174" i="1"/>
  <c r="AQ176" i="1"/>
  <c r="AT141" i="1"/>
  <c r="BY113" i="1"/>
  <c r="DA113" i="1" s="1"/>
  <c r="AL235" i="1"/>
  <c r="DP250" i="1"/>
  <c r="BZ107" i="1"/>
  <c r="C300" i="1"/>
  <c r="BX113" i="1"/>
  <c r="CZ113" i="1" s="1"/>
  <c r="AN212" i="1"/>
  <c r="DT202" i="1"/>
  <c r="AN205" i="1"/>
  <c r="CZ112" i="1"/>
  <c r="AU542" i="1"/>
  <c r="AU129" i="1"/>
  <c r="AV118" i="1"/>
  <c r="AX100" i="1"/>
  <c r="AM218" i="1"/>
  <c r="BU163" i="1"/>
  <c r="CW163" i="1" s="1"/>
  <c r="AU141" i="1"/>
  <c r="DT210" i="1"/>
  <c r="AN200" i="1"/>
  <c r="DQ246" i="1"/>
  <c r="BQ198" i="1"/>
  <c r="CS198" i="1" s="1"/>
  <c r="AV120" i="1"/>
  <c r="DN262" i="1"/>
  <c r="AJ257" i="1"/>
  <c r="DZ149" i="1"/>
  <c r="EB121" i="1"/>
  <c r="BO216" i="1"/>
  <c r="CQ216" i="1" s="1"/>
  <c r="BY106" i="1"/>
  <c r="DA106" i="1" s="1"/>
  <c r="BR183" i="1"/>
  <c r="CT183" i="1" s="1"/>
  <c r="DU196" i="1"/>
  <c r="BV147" i="1"/>
  <c r="CX147" i="1" s="1"/>
  <c r="DN279" i="1"/>
  <c r="CB107" i="1" a="1"/>
  <c r="CB107" i="1" s="1"/>
  <c r="C360" i="1" s="1"/>
  <c r="D201" i="4" s="1"/>
  <c r="DV185" i="1"/>
  <c r="F295" i="1"/>
  <c r="AG295" i="1" s="1"/>
  <c r="DZ142" i="1"/>
  <c r="AV113" i="1"/>
  <c r="BP212" i="1"/>
  <c r="CR212" i="1" s="1"/>
  <c r="AQ166" i="1"/>
  <c r="AU137" i="1"/>
  <c r="AI271" i="1"/>
  <c r="AK244" i="1"/>
  <c r="AT153" i="1"/>
  <c r="AR163" i="1"/>
  <c r="DT205" i="1"/>
  <c r="AW117" i="1"/>
  <c r="AU546" i="1"/>
  <c r="EB118" i="1"/>
  <c r="BO224" i="1"/>
  <c r="CQ224" i="1" s="1"/>
  <c r="BB100" i="1" a="1"/>
  <c r="BB100" i="1" s="1"/>
  <c r="AC353" i="1" s="1"/>
  <c r="AA194" i="4" s="1"/>
  <c r="BO218" i="1"/>
  <c r="CQ218" i="1" s="1"/>
  <c r="BW141" i="1"/>
  <c r="CY141" i="1" s="1"/>
  <c r="AN210" i="1"/>
  <c r="BY111" i="1"/>
  <c r="DA111" i="1" s="1"/>
  <c r="BP200" i="1"/>
  <c r="CR200" i="1" s="1"/>
  <c r="AU540" i="1"/>
  <c r="BX120" i="1"/>
  <c r="CZ120" i="1" s="1"/>
  <c r="BL257" i="1"/>
  <c r="CN257" i="1" s="1"/>
  <c r="BU155" i="1"/>
  <c r="CW155" i="1" s="1"/>
  <c r="EC98" i="1"/>
  <c r="DV183" i="1"/>
  <c r="AS161" i="1"/>
  <c r="AR164" i="1"/>
  <c r="AS160" i="1"/>
  <c r="AK238" i="1"/>
  <c r="AJ258" i="1"/>
  <c r="AO196" i="1"/>
  <c r="DD80" i="1"/>
  <c r="P311" i="1" s="1"/>
  <c r="AW101" i="1"/>
  <c r="BB101" i="1" s="1" a="1"/>
  <c r="BB101" i="1" s="1"/>
  <c r="AC354" i="1" s="1"/>
  <c r="BO214" i="1"/>
  <c r="CQ214" i="1" s="1"/>
  <c r="BP202" i="1"/>
  <c r="CR202" i="1" s="1"/>
  <c r="AK248" i="1"/>
  <c r="AR152" i="1"/>
  <c r="BP198" i="1"/>
  <c r="CR198" i="1" s="1"/>
  <c r="EC111" i="1"/>
  <c r="AT145" i="1"/>
  <c r="BR193" i="1"/>
  <c r="CT193" i="1" s="1"/>
  <c r="AT143" i="1"/>
  <c r="BW132" i="1"/>
  <c r="CY132" i="1" s="1"/>
  <c r="BS181" i="1"/>
  <c r="CU181" i="1" s="1"/>
  <c r="DY155" i="1"/>
  <c r="BM239" i="1"/>
  <c r="CO239" i="1" s="1"/>
  <c r="DY161" i="1"/>
  <c r="DQ238" i="1"/>
  <c r="BL258" i="1"/>
  <c r="CN258" i="1" s="1"/>
  <c r="BK254" i="1"/>
  <c r="CM254" i="1" s="1"/>
  <c r="BO227" i="1"/>
  <c r="CQ227" i="1" s="1"/>
  <c r="BP207" i="1"/>
  <c r="CR207" i="1" s="1"/>
  <c r="DN282" i="1"/>
  <c r="L59" i="7"/>
  <c r="H286" i="1"/>
  <c r="DO286" i="1" s="1"/>
  <c r="DN285" i="1"/>
  <c r="AH285" i="1"/>
  <c r="DM296" i="1"/>
  <c r="AG296" i="1"/>
  <c r="CO248" i="1"/>
  <c r="CS188" i="1"/>
  <c r="CT186" i="1"/>
  <c r="CU185" i="1"/>
  <c r="CN250" i="1"/>
  <c r="H60" i="7"/>
  <c r="L60" i="7" s="1"/>
  <c r="I60" i="7"/>
  <c r="DM289" i="1"/>
  <c r="AG289" i="1"/>
  <c r="G290" i="1"/>
  <c r="AH290" i="1" s="1"/>
  <c r="G288" i="1"/>
  <c r="AH288" i="1" s="1"/>
  <c r="DM287" i="1"/>
  <c r="AG287" i="1"/>
  <c r="CU174" i="1"/>
  <c r="CM265" i="1"/>
  <c r="CM262" i="1"/>
  <c r="CZ115" i="1"/>
  <c r="CT185" i="1"/>
  <c r="CR204" i="1"/>
  <c r="AG290" i="1"/>
  <c r="G291" i="1"/>
  <c r="DN291" i="1" s="1"/>
  <c r="DM290" i="1"/>
  <c r="AX106" i="1"/>
  <c r="AY106" i="1"/>
  <c r="AZ106" i="1" a="1"/>
  <c r="AZ106" i="1" s="1"/>
  <c r="BB106" i="1" a="1"/>
  <c r="BB106" i="1" s="1"/>
  <c r="AC359" i="1" s="1"/>
  <c r="BB98" i="1" a="1"/>
  <c r="BB98" i="1" s="1"/>
  <c r="AC351" i="1" s="1"/>
  <c r="AX98" i="1"/>
  <c r="AZ98" i="1" a="1"/>
  <c r="AZ98" i="1" s="1"/>
  <c r="AY98" i="1"/>
  <c r="CR209" i="1"/>
  <c r="CQ223" i="1"/>
  <c r="DM293" i="1"/>
  <c r="AG293" i="1"/>
  <c r="G294" i="1"/>
  <c r="DN294" i="1" s="1"/>
  <c r="AX111" i="1"/>
  <c r="AY111" i="1"/>
  <c r="AZ111" i="1" a="1"/>
  <c r="AZ111" i="1" s="1"/>
  <c r="BB111" i="1" a="1"/>
  <c r="BB111" i="1" s="1"/>
  <c r="AC364" i="1" s="1"/>
  <c r="CW161" i="1"/>
  <c r="CO238" i="1"/>
  <c r="CS204" i="1"/>
  <c r="O190" i="1"/>
  <c r="BR190" i="1" s="1"/>
  <c r="CZ116" i="1"/>
  <c r="N207" i="1"/>
  <c r="DU207" i="1" s="1"/>
  <c r="S159" i="1"/>
  <c r="DZ159" i="1" s="1"/>
  <c r="L234" i="1"/>
  <c r="DS234" i="1" s="1"/>
  <c r="Q170" i="1"/>
  <c r="DX170" i="1" s="1"/>
  <c r="CZ121" i="1"/>
  <c r="CY120" i="1"/>
  <c r="CO231" i="1"/>
  <c r="V118" i="1"/>
  <c r="EC118" i="1" s="1"/>
  <c r="CP212" i="1"/>
  <c r="J255" i="1"/>
  <c r="BM255" i="1" s="1"/>
  <c r="N202" i="1"/>
  <c r="BQ202" i="1" s="1"/>
  <c r="R159" i="1"/>
  <c r="BU159" i="1" s="1"/>
  <c r="AI252" i="1"/>
  <c r="AT148" i="1"/>
  <c r="AO189" i="1"/>
  <c r="BL259" i="1"/>
  <c r="AN206" i="1"/>
  <c r="AR165" i="1"/>
  <c r="AS158" i="1"/>
  <c r="AM225" i="1"/>
  <c r="CY107" i="1"/>
  <c r="AL233" i="1"/>
  <c r="BM240" i="1"/>
  <c r="AQ169" i="1"/>
  <c r="CX131" i="1"/>
  <c r="V114" i="1"/>
  <c r="AW114" i="1" s="1"/>
  <c r="N213" i="1"/>
  <c r="DU213" i="1" s="1"/>
  <c r="CQ198" i="1"/>
  <c r="U137" i="1"/>
  <c r="EB137" i="1" s="1"/>
  <c r="AT139" i="1"/>
  <c r="AO190" i="1"/>
  <c r="Q167" i="1"/>
  <c r="DX167" i="1" s="1"/>
  <c r="U138" i="1"/>
  <c r="BX138" i="1" s="1"/>
  <c r="CZ138" i="1" s="1"/>
  <c r="I272" i="1"/>
  <c r="DP272" i="1" s="1"/>
  <c r="DW179" i="1"/>
  <c r="K245" i="1"/>
  <c r="DR245" i="1" s="1"/>
  <c r="T154" i="1"/>
  <c r="EA154" i="1" s="1"/>
  <c r="R164" i="1"/>
  <c r="DY164" i="1" s="1"/>
  <c r="AV117" i="1"/>
  <c r="AJ260" i="1"/>
  <c r="BU156" i="1"/>
  <c r="CW156" i="1" s="1"/>
  <c r="F294" i="1"/>
  <c r="U124" i="1"/>
  <c r="AV124" i="1" s="1"/>
  <c r="U130" i="1"/>
  <c r="BX130" i="1" s="1"/>
  <c r="AA333" i="1"/>
  <c r="Y174" i="4" s="1"/>
  <c r="BA80" i="1" a="1"/>
  <c r="BA80" i="1" s="1"/>
  <c r="AB333" i="1" s="1"/>
  <c r="Z174" i="4" s="1"/>
  <c r="BN231" i="1"/>
  <c r="CP231" i="1" s="1"/>
  <c r="BM250" i="1"/>
  <c r="CO250" i="1" s="1"/>
  <c r="BR194" i="1"/>
  <c r="CT194" i="1" s="1"/>
  <c r="BR187" i="1"/>
  <c r="CT187" i="1" s="1"/>
  <c r="AM213" i="1"/>
  <c r="M219" i="1"/>
  <c r="BP219" i="1" s="1"/>
  <c r="AA352" i="1"/>
  <c r="Y193" i="4" s="1"/>
  <c r="BA99" i="1" a="1"/>
  <c r="BA99" i="1" s="1"/>
  <c r="AB352" i="1" s="1"/>
  <c r="Z193" i="4" s="1"/>
  <c r="T133" i="1"/>
  <c r="EA133" i="1" s="1"/>
  <c r="S164" i="1"/>
  <c r="BV164" i="1" s="1"/>
  <c r="BU157" i="1"/>
  <c r="CW157" i="1" s="1"/>
  <c r="F343" i="1"/>
  <c r="G184" i="4" s="1"/>
  <c r="F184" i="4"/>
  <c r="U142" i="1"/>
  <c r="EB142" i="1" s="1"/>
  <c r="CM253" i="1"/>
  <c r="CU157" i="1"/>
  <c r="DU188" i="1"/>
  <c r="N211" i="1"/>
  <c r="BQ211" i="1" s="1"/>
  <c r="CS211" i="1" s="1"/>
  <c r="AH268" i="1"/>
  <c r="AU138" i="1"/>
  <c r="AM228" i="1"/>
  <c r="N201" i="1"/>
  <c r="AO201" i="1" s="1"/>
  <c r="AU122" i="1"/>
  <c r="AD347" i="1"/>
  <c r="AB188" i="4" s="1"/>
  <c r="AA188" i="4"/>
  <c r="F285" i="1"/>
  <c r="F292" i="1"/>
  <c r="V121" i="1"/>
  <c r="EC121" i="1" s="1"/>
  <c r="AR174" i="1"/>
  <c r="H263" i="1"/>
  <c r="BK263" i="1" s="1"/>
  <c r="J258" i="1"/>
  <c r="AK258" i="1" s="1"/>
  <c r="DS229" i="1"/>
  <c r="AO187" i="1"/>
  <c r="BN232" i="1"/>
  <c r="CP232" i="1" s="1"/>
  <c r="AN199" i="1"/>
  <c r="AH277" i="1"/>
  <c r="AV122" i="1"/>
  <c r="P184" i="1"/>
  <c r="BS184" i="1" s="1"/>
  <c r="Y187" i="4"/>
  <c r="CU179" i="1"/>
  <c r="CT178" i="1"/>
  <c r="AN196" i="1"/>
  <c r="CW149" i="1"/>
  <c r="CV163" i="1"/>
  <c r="CU162" i="1"/>
  <c r="CY116" i="1"/>
  <c r="R165" i="1"/>
  <c r="BU165" i="1" s="1"/>
  <c r="CW165" i="1" s="1"/>
  <c r="S161" i="1"/>
  <c r="BV161" i="1" s="1"/>
  <c r="CX161" i="1" s="1"/>
  <c r="CR205" i="1"/>
  <c r="CQ204" i="1"/>
  <c r="CT181" i="1"/>
  <c r="F286" i="1"/>
  <c r="F288" i="1"/>
  <c r="O197" i="1"/>
  <c r="DV197" i="1" s="1"/>
  <c r="CX122" i="1"/>
  <c r="DS226" i="1"/>
  <c r="AH265" i="1"/>
  <c r="CZ118" i="1"/>
  <c r="CY117" i="1"/>
  <c r="O196" i="1"/>
  <c r="AP196" i="1" s="1"/>
  <c r="T131" i="1"/>
  <c r="BW131" i="1" s="1"/>
  <c r="AU134" i="1"/>
  <c r="AT151" i="1"/>
  <c r="CP217" i="1"/>
  <c r="Q177" i="1"/>
  <c r="BT177" i="1" s="1"/>
  <c r="T142" i="1"/>
  <c r="BW142" i="1" s="1"/>
  <c r="T139" i="1"/>
  <c r="AU139" i="1" s="1"/>
  <c r="Z113" i="1" a="1"/>
  <c r="Z113" i="1" s="1"/>
  <c r="Y113" i="1" a="1"/>
  <c r="Y113" i="1" s="1"/>
  <c r="X113" i="1"/>
  <c r="W113" i="1"/>
  <c r="DU204" i="1"/>
  <c r="AN211" i="1"/>
  <c r="L237" i="1"/>
  <c r="DS237" i="1" s="1"/>
  <c r="D175" i="4"/>
  <c r="H281" i="1"/>
  <c r="BK281" i="1" s="1"/>
  <c r="C339" i="1"/>
  <c r="D180" i="4" s="1"/>
  <c r="CC86" i="1" a="1"/>
  <c r="CC86" i="1" s="1"/>
  <c r="D339" i="1" s="1"/>
  <c r="E180" i="4" s="1"/>
  <c r="U126" i="1"/>
  <c r="BX126" i="1" s="1"/>
  <c r="S163" i="1"/>
  <c r="DZ163" i="1" s="1"/>
  <c r="BK252" i="1"/>
  <c r="CR210" i="1"/>
  <c r="BV148" i="1"/>
  <c r="CX148" i="1" s="1"/>
  <c r="BQ189" i="1"/>
  <c r="CS189" i="1" s="1"/>
  <c r="DP259" i="1"/>
  <c r="BP206" i="1"/>
  <c r="BT165" i="1"/>
  <c r="BU158" i="1"/>
  <c r="BW125" i="1"/>
  <c r="BO225" i="1"/>
  <c r="CQ225" i="1" s="1"/>
  <c r="Y101" i="1" a="1"/>
  <c r="Y101" i="1" s="1"/>
  <c r="X101" i="1"/>
  <c r="Z101" i="1" a="1"/>
  <c r="Z101" i="1" s="1"/>
  <c r="W101" i="1"/>
  <c r="M215" i="1"/>
  <c r="DT215" i="1" s="1"/>
  <c r="CB92" i="1" a="1"/>
  <c r="CB92" i="1" s="1"/>
  <c r="CD92" i="1" a="1"/>
  <c r="CD92" i="1" s="1"/>
  <c r="E345" i="1" s="1"/>
  <c r="J312" i="1" s="1"/>
  <c r="CA92" i="1"/>
  <c r="BZ92" i="1"/>
  <c r="BN233" i="1"/>
  <c r="BS169" i="1"/>
  <c r="CZ119" i="1"/>
  <c r="CX129" i="1"/>
  <c r="BV139" i="1"/>
  <c r="CV169" i="1"/>
  <c r="CN246" i="1"/>
  <c r="V110" i="1"/>
  <c r="EC110" i="1" s="1"/>
  <c r="M213" i="1"/>
  <c r="DT213" i="1" s="1"/>
  <c r="BQ190" i="1"/>
  <c r="Y175" i="4"/>
  <c r="AQ179" i="1"/>
  <c r="BX117" i="1"/>
  <c r="CZ117" i="1" s="1"/>
  <c r="J261" i="1"/>
  <c r="BM261" i="1" s="1"/>
  <c r="AS156" i="1"/>
  <c r="Z117" i="1" a="1"/>
  <c r="Z117" i="1" s="1"/>
  <c r="Y117" i="1" a="1"/>
  <c r="Y117" i="1" s="1"/>
  <c r="X117" i="1"/>
  <c r="W117" i="1"/>
  <c r="Q183" i="1"/>
  <c r="DX183" i="1" s="1"/>
  <c r="V126" i="1"/>
  <c r="EC126" i="1" s="1"/>
  <c r="AL231" i="1"/>
  <c r="DQ250" i="1"/>
  <c r="DV187" i="1"/>
  <c r="BO213" i="1"/>
  <c r="CQ213" i="1" s="1"/>
  <c r="M225" i="1"/>
  <c r="BP225" i="1" s="1"/>
  <c r="X120" i="1"/>
  <c r="Z120" i="1" a="1"/>
  <c r="Z120" i="1" s="1"/>
  <c r="Y120" i="1" a="1"/>
  <c r="Y120" i="1" s="1"/>
  <c r="N199" i="1"/>
  <c r="DU199" i="1" s="1"/>
  <c r="U131" i="1"/>
  <c r="EB131" i="1" s="1"/>
  <c r="AA193" i="4"/>
  <c r="AD352" i="1"/>
  <c r="AB193" i="4" s="1"/>
  <c r="AS157" i="1"/>
  <c r="DM277" i="1"/>
  <c r="AG277" i="1"/>
  <c r="G278" i="1"/>
  <c r="CV161" i="1"/>
  <c r="CQ200" i="1"/>
  <c r="AO188" i="1"/>
  <c r="H269" i="1"/>
  <c r="BK269" i="1" s="1"/>
  <c r="AZ102" i="1" a="1"/>
  <c r="AZ102" i="1" s="1"/>
  <c r="BB102" i="1" a="1"/>
  <c r="BB102" i="1" s="1"/>
  <c r="AC355" i="1" s="1"/>
  <c r="AX102" i="1"/>
  <c r="AY102" i="1"/>
  <c r="BW138" i="1"/>
  <c r="BO228" i="1"/>
  <c r="K247" i="1"/>
  <c r="AL247" i="1" s="1"/>
  <c r="T146" i="1"/>
  <c r="EA146" i="1" s="1"/>
  <c r="O199" i="1"/>
  <c r="DV199" i="1" s="1"/>
  <c r="BW122" i="1"/>
  <c r="AU538" i="1"/>
  <c r="BT174" i="1"/>
  <c r="Z115" i="1" a="1"/>
  <c r="Z115" i="1" s="1"/>
  <c r="X115" i="1"/>
  <c r="Y115" i="1" a="1"/>
  <c r="Y115" i="1" s="1"/>
  <c r="W115" i="1"/>
  <c r="V109" i="1"/>
  <c r="AW109" i="1" s="1"/>
  <c r="M230" i="1"/>
  <c r="AN230" i="1" s="1"/>
  <c r="BQ187" i="1"/>
  <c r="CS187" i="1" s="1"/>
  <c r="P194" i="1"/>
  <c r="BS194" i="1" s="1"/>
  <c r="DN267" i="1"/>
  <c r="M222" i="1"/>
  <c r="AN222" i="1" s="1"/>
  <c r="G284" i="1"/>
  <c r="AH284" i="1" s="1"/>
  <c r="DM283" i="1"/>
  <c r="AG283" i="1"/>
  <c r="U133" i="1"/>
  <c r="EB133" i="1" s="1"/>
  <c r="DR232" i="1"/>
  <c r="H270" i="1"/>
  <c r="DO270" i="1" s="1"/>
  <c r="BP199" i="1"/>
  <c r="CR199" i="1" s="1"/>
  <c r="Q182" i="1"/>
  <c r="DX182" i="1" s="1"/>
  <c r="M217" i="1"/>
  <c r="DT217" i="1" s="1"/>
  <c r="AG274" i="1"/>
  <c r="G275" i="1"/>
  <c r="AH275" i="1" s="1"/>
  <c r="DM274" i="1"/>
  <c r="K240" i="1"/>
  <c r="AL240" i="1" s="1"/>
  <c r="K248" i="1"/>
  <c r="AL248" i="1" s="1"/>
  <c r="BX122" i="1"/>
  <c r="I274" i="1"/>
  <c r="BL274" i="1" s="1"/>
  <c r="L238" i="1"/>
  <c r="DS238" i="1" s="1"/>
  <c r="BP196" i="1"/>
  <c r="AZ104" i="1" a="1"/>
  <c r="AZ104" i="1" s="1"/>
  <c r="BB104" i="1" a="1"/>
  <c r="BB104" i="1" s="1"/>
  <c r="AC357" i="1" s="1"/>
  <c r="AY104" i="1"/>
  <c r="AX104" i="1"/>
  <c r="AZ107" i="1" a="1"/>
  <c r="AZ107" i="1" s="1"/>
  <c r="BB107" i="1" a="1"/>
  <c r="BB107" i="1" s="1"/>
  <c r="AC360" i="1" s="1"/>
  <c r="AX107" i="1"/>
  <c r="AY107" i="1"/>
  <c r="CD102" i="1" a="1"/>
  <c r="CD102" i="1" s="1"/>
  <c r="E355" i="1" s="1"/>
  <c r="CB102" i="1" a="1"/>
  <c r="CB102" i="1" s="1"/>
  <c r="CA102" i="1"/>
  <c r="BZ102" i="1"/>
  <c r="DA102" i="1"/>
  <c r="L239" i="1"/>
  <c r="DS239" i="1" s="1"/>
  <c r="J259" i="1"/>
  <c r="Q173" i="1"/>
  <c r="AR173" i="1" s="1"/>
  <c r="CY124" i="1"/>
  <c r="H267" i="1"/>
  <c r="DO267" i="1" s="1"/>
  <c r="M227" i="1"/>
  <c r="DT227" i="1" s="1"/>
  <c r="DN265" i="1"/>
  <c r="J263" i="1"/>
  <c r="DQ263" i="1" s="1"/>
  <c r="CS193" i="1"/>
  <c r="F327" i="1"/>
  <c r="G168" i="4" s="1"/>
  <c r="F168" i="4"/>
  <c r="J311" i="1"/>
  <c r="C344" i="1"/>
  <c r="D185" i="4" s="1"/>
  <c r="CC91" i="1" a="1"/>
  <c r="CC91" i="1" s="1"/>
  <c r="D344" i="1" s="1"/>
  <c r="E185" i="4" s="1"/>
  <c r="V128" i="1"/>
  <c r="AW128" i="1" s="1"/>
  <c r="CQ197" i="1"/>
  <c r="BW134" i="1"/>
  <c r="BV151" i="1"/>
  <c r="AO204" i="1"/>
  <c r="AA327" i="1"/>
  <c r="BA74" i="1" a="1"/>
  <c r="BA74" i="1" s="1"/>
  <c r="AB327" i="1" s="1"/>
  <c r="Z168" i="4" s="1"/>
  <c r="K243" i="1"/>
  <c r="DR243" i="1" s="1"/>
  <c r="BP211" i="1"/>
  <c r="I255" i="1"/>
  <c r="DP255" i="1" s="1"/>
  <c r="M228" i="1"/>
  <c r="DT228" i="1" s="1"/>
  <c r="L236" i="1"/>
  <c r="BO236" i="1" s="1"/>
  <c r="N208" i="1"/>
  <c r="DU208" i="1" s="1"/>
  <c r="T148" i="1"/>
  <c r="EA148" i="1" s="1"/>
  <c r="H280" i="1"/>
  <c r="BK280" i="1" s="1"/>
  <c r="F339" i="1"/>
  <c r="G180" i="4" s="1"/>
  <c r="F180" i="4"/>
  <c r="H275" i="1"/>
  <c r="DO275" i="1" s="1"/>
  <c r="AH274" i="1"/>
  <c r="AS162" i="1"/>
  <c r="BL254" i="1"/>
  <c r="BP201" i="1"/>
  <c r="CR201" i="1" s="1"/>
  <c r="AV129" i="1"/>
  <c r="BT158" i="1"/>
  <c r="DU189" i="1"/>
  <c r="P186" i="1"/>
  <c r="DW186" i="1" s="1"/>
  <c r="DT206" i="1"/>
  <c r="DY158" i="1"/>
  <c r="EA125" i="1"/>
  <c r="BY101" i="1"/>
  <c r="AM214" i="1"/>
  <c r="CR186" i="1"/>
  <c r="DR233" i="1"/>
  <c r="T143" i="1"/>
  <c r="EA143" i="1" s="1"/>
  <c r="K241" i="1"/>
  <c r="DR241" i="1" s="1"/>
  <c r="DW169" i="1"/>
  <c r="CP223" i="1"/>
  <c r="CX143" i="1"/>
  <c r="CW142" i="1"/>
  <c r="N205" i="1"/>
  <c r="BQ205" i="1" s="1"/>
  <c r="AA181" i="4"/>
  <c r="AD340" i="1"/>
  <c r="AB181" i="4" s="1"/>
  <c r="V129" i="1"/>
  <c r="BY129" i="1" s="1"/>
  <c r="DA129" i="1" s="1"/>
  <c r="Y108" i="1" a="1"/>
  <c r="Y108" i="1" s="1"/>
  <c r="Z108" i="1" a="1"/>
  <c r="Z108" i="1" s="1"/>
  <c r="X108" i="1"/>
  <c r="W108" i="1"/>
  <c r="N203" i="1"/>
  <c r="BQ203" i="1" s="1"/>
  <c r="AV109" i="1"/>
  <c r="AM212" i="1"/>
  <c r="AA190" i="4"/>
  <c r="AD349" i="1"/>
  <c r="AB190" i="4" s="1"/>
  <c r="CM271" i="1"/>
  <c r="T151" i="1"/>
  <c r="AU151" i="1" s="1"/>
  <c r="K249" i="1"/>
  <c r="BN249" i="1" s="1"/>
  <c r="CP249" i="1" s="1"/>
  <c r="EB117" i="1"/>
  <c r="R153" i="1"/>
  <c r="BU153" i="1" s="1"/>
  <c r="F174" i="4"/>
  <c r="F333" i="1"/>
  <c r="G174" i="4" s="1"/>
  <c r="BL260" i="1"/>
  <c r="CN260" i="1" s="1"/>
  <c r="N206" i="1"/>
  <c r="BQ206" i="1" s="1"/>
  <c r="BY117" i="1"/>
  <c r="AQ182" i="1"/>
  <c r="Q176" i="1"/>
  <c r="AR176" i="1" s="1"/>
  <c r="H274" i="1"/>
  <c r="BK274" i="1" s="1"/>
  <c r="AH273" i="1"/>
  <c r="DN273" i="1"/>
  <c r="BX125" i="1"/>
  <c r="BW123" i="1"/>
  <c r="BW129" i="1"/>
  <c r="CY129" i="1" s="1"/>
  <c r="DR231" i="1"/>
  <c r="V119" i="1"/>
  <c r="EC119" i="1" s="1"/>
  <c r="P195" i="1"/>
  <c r="DW195" i="1" s="1"/>
  <c r="AM224" i="1"/>
  <c r="P178" i="1"/>
  <c r="BS178" i="1" s="1"/>
  <c r="BY120" i="1"/>
  <c r="AN198" i="1"/>
  <c r="H264" i="1"/>
  <c r="BK264" i="1" s="1"/>
  <c r="AU130" i="1"/>
  <c r="C347" i="1"/>
  <c r="D188" i="4" s="1"/>
  <c r="CC94" i="1" a="1"/>
  <c r="CC94" i="1" s="1"/>
  <c r="D347" i="1" s="1"/>
  <c r="E188" i="4" s="1"/>
  <c r="G276" i="1"/>
  <c r="AH276" i="1" s="1"/>
  <c r="DM275" i="1"/>
  <c r="AG275" i="1"/>
  <c r="P187" i="1"/>
  <c r="DW187" i="1" s="1"/>
  <c r="X111" i="1"/>
  <c r="Y111" i="1" a="1"/>
  <c r="Y111" i="1" s="1"/>
  <c r="Z111" i="1" a="1"/>
  <c r="Z111" i="1" s="1"/>
  <c r="W111" i="1"/>
  <c r="N219" i="1"/>
  <c r="DU219" i="1" s="1"/>
  <c r="BM246" i="1"/>
  <c r="BV145" i="1"/>
  <c r="AO198" i="1"/>
  <c r="CV154" i="1"/>
  <c r="Q186" i="1"/>
  <c r="DX186" i="1" s="1"/>
  <c r="BY115" i="1"/>
  <c r="DA115" i="1" s="1"/>
  <c r="BX108" i="1"/>
  <c r="AM229" i="1"/>
  <c r="AP193" i="1"/>
  <c r="AM221" i="1"/>
  <c r="T144" i="1"/>
  <c r="BW144" i="1" s="1"/>
  <c r="CY144" i="1" s="1"/>
  <c r="AU132" i="1"/>
  <c r="V122" i="1"/>
  <c r="EC122" i="1" s="1"/>
  <c r="AL232" i="1"/>
  <c r="AH269" i="1"/>
  <c r="AQ181" i="1"/>
  <c r="AM216" i="1"/>
  <c r="R170" i="1"/>
  <c r="BU170" i="1" s="1"/>
  <c r="S156" i="1"/>
  <c r="AT156" i="1" s="1"/>
  <c r="Y106" i="1" a="1"/>
  <c r="Y106" i="1" s="1"/>
  <c r="Z106" i="1" a="1"/>
  <c r="Z106" i="1" s="1"/>
  <c r="X106" i="1"/>
  <c r="W106" i="1"/>
  <c r="AK239" i="1"/>
  <c r="AK247" i="1"/>
  <c r="AA339" i="1"/>
  <c r="Y180" i="4" s="1"/>
  <c r="BA86" i="1" a="1"/>
  <c r="BA86" i="1" s="1"/>
  <c r="AB339" i="1" s="1"/>
  <c r="Z180" i="4" s="1"/>
  <c r="CY137" i="1"/>
  <c r="W98" i="1"/>
  <c r="Y98" i="1" a="1"/>
  <c r="Y98" i="1" s="1"/>
  <c r="Z98" i="1" a="1"/>
  <c r="Z98" i="1" s="1"/>
  <c r="X98" i="1"/>
  <c r="Q175" i="1"/>
  <c r="BT175" i="1" s="1"/>
  <c r="AI273" i="1"/>
  <c r="I266" i="1"/>
  <c r="DP266" i="1" s="1"/>
  <c r="AL237" i="1"/>
  <c r="S162" i="1"/>
  <c r="DZ162" i="1" s="1"/>
  <c r="N210" i="1"/>
  <c r="DU210" i="1" s="1"/>
  <c r="I263" i="1"/>
  <c r="DP263" i="1" s="1"/>
  <c r="CW147" i="1"/>
  <c r="K239" i="1"/>
  <c r="CV155" i="1"/>
  <c r="V116" i="1"/>
  <c r="BY116" i="1" s="1"/>
  <c r="AL238" i="1"/>
  <c r="F291" i="1"/>
  <c r="AG282" i="1"/>
  <c r="G283" i="1"/>
  <c r="DN283" i="1" s="1"/>
  <c r="DM282" i="1"/>
  <c r="AQ172" i="1"/>
  <c r="DN266" i="1"/>
  <c r="AM226" i="1"/>
  <c r="M224" i="1"/>
  <c r="BP224" i="1" s="1"/>
  <c r="BX127" i="1"/>
  <c r="CX128" i="1"/>
  <c r="BM242" i="1"/>
  <c r="AA344" i="1"/>
  <c r="Y185" i="4" s="1"/>
  <c r="BA91" i="1" a="1"/>
  <c r="BA91" i="1" s="1"/>
  <c r="AB344" i="1" s="1"/>
  <c r="Z185" i="4" s="1"/>
  <c r="AI254" i="1"/>
  <c r="AM227" i="1"/>
  <c r="BN235" i="1"/>
  <c r="CP211" i="1"/>
  <c r="J251" i="1"/>
  <c r="AK251" i="1" s="1"/>
  <c r="AN207" i="1"/>
  <c r="AT147" i="1"/>
  <c r="H283" i="1"/>
  <c r="DO283" i="1" s="1"/>
  <c r="CU166" i="1"/>
  <c r="J59" i="7"/>
  <c r="AD166" i="4" s="1"/>
  <c r="AE166" i="4" s="1"/>
  <c r="AC166" i="4"/>
  <c r="DN274" i="1"/>
  <c r="I253" i="1"/>
  <c r="DP253" i="1" s="1"/>
  <c r="T149" i="1"/>
  <c r="EA149" i="1" s="1"/>
  <c r="J260" i="1"/>
  <c r="DQ260" i="1" s="1"/>
  <c r="R166" i="1"/>
  <c r="BU166" i="1" s="1"/>
  <c r="M226" i="1"/>
  <c r="BP226" i="1" s="1"/>
  <c r="CZ114" i="1"/>
  <c r="AA340" i="1"/>
  <c r="Y181" i="4" s="1"/>
  <c r="BA87" i="1" a="1"/>
  <c r="BA87" i="1" s="1"/>
  <c r="AB340" i="1" s="1"/>
  <c r="Z181" i="4" s="1"/>
  <c r="CT180" i="1"/>
  <c r="T140" i="1"/>
  <c r="BW140" i="1" s="1"/>
  <c r="D299" i="1"/>
  <c r="D298" i="1"/>
  <c r="O191" i="1"/>
  <c r="BR191" i="1" s="1"/>
  <c r="Q180" i="1"/>
  <c r="DX180" i="1" s="1"/>
  <c r="C333" i="1"/>
  <c r="D174" i="4" s="1"/>
  <c r="CC80" i="1" a="1"/>
  <c r="CC80" i="1" s="1"/>
  <c r="D333" i="1" s="1"/>
  <c r="E174" i="4" s="1"/>
  <c r="S157" i="1"/>
  <c r="DZ157" i="1" s="1"/>
  <c r="G281" i="1"/>
  <c r="DM280" i="1"/>
  <c r="AG280" i="1"/>
  <c r="AD333" i="1"/>
  <c r="AB174" i="4" s="1"/>
  <c r="AA174" i="4"/>
  <c r="L232" i="1"/>
  <c r="AM232" i="1" s="1"/>
  <c r="K251" i="1"/>
  <c r="AL251" i="1" s="1"/>
  <c r="P188" i="1"/>
  <c r="BS188" i="1" s="1"/>
  <c r="M214" i="1"/>
  <c r="AN214" i="1" s="1"/>
  <c r="S158" i="1"/>
  <c r="DZ158" i="1" s="1"/>
  <c r="F347" i="1"/>
  <c r="G188" i="4" s="1"/>
  <c r="F188" i="4"/>
  <c r="CY128" i="1"/>
  <c r="O189" i="1"/>
  <c r="AP189" i="1" s="1"/>
  <c r="CR188" i="1"/>
  <c r="U139" i="1"/>
  <c r="EB139" i="1" s="1"/>
  <c r="M229" i="1"/>
  <c r="DT229" i="1" s="1"/>
  <c r="U123" i="1"/>
  <c r="EB123" i="1" s="1"/>
  <c r="AA347" i="1"/>
  <c r="Y188" i="4" s="1"/>
  <c r="BA94" i="1" a="1"/>
  <c r="BA94" i="1" s="1"/>
  <c r="AB347" i="1" s="1"/>
  <c r="Z188" i="4" s="1"/>
  <c r="R175" i="1"/>
  <c r="DY175" i="1" s="1"/>
  <c r="O188" i="1"/>
  <c r="BR188" i="1" s="1"/>
  <c r="H268" i="1"/>
  <c r="AI268" i="1" s="1"/>
  <c r="L233" i="1"/>
  <c r="DS233" i="1" s="1"/>
  <c r="N200" i="1"/>
  <c r="DU200" i="1" s="1"/>
  <c r="H278" i="1"/>
  <c r="DO278" i="1" s="1"/>
  <c r="V123" i="1"/>
  <c r="EC123" i="1" s="1"/>
  <c r="AW537" i="1"/>
  <c r="AZ328" i="1" s="1"/>
  <c r="AY158" i="4" s="1"/>
  <c r="AV537" i="1"/>
  <c r="AY328" i="1" s="1"/>
  <c r="AX158" i="4" s="1"/>
  <c r="N197" i="1"/>
  <c r="AO197" i="1" s="1"/>
  <c r="CX153" i="1"/>
  <c r="CW152" i="1"/>
  <c r="CV152" i="1"/>
  <c r="CU151" i="1"/>
  <c r="CM259" i="1"/>
  <c r="CU175" i="1"/>
  <c r="CT174" i="1"/>
  <c r="CP224" i="1"/>
  <c r="AY92" i="1"/>
  <c r="AZ92" i="1" a="1"/>
  <c r="AZ92" i="1" s="1"/>
  <c r="BB92" i="1" a="1"/>
  <c r="BB92" i="1" s="1"/>
  <c r="AC345" i="1" s="1"/>
  <c r="AX92" i="1"/>
  <c r="H266" i="1"/>
  <c r="BK266" i="1" s="1"/>
  <c r="C327" i="1"/>
  <c r="CC74" i="1" a="1"/>
  <c r="CC74" i="1" s="1"/>
  <c r="D327" i="1" s="1"/>
  <c r="E168" i="4" s="1"/>
  <c r="CT177" i="1"/>
  <c r="CS176" i="1"/>
  <c r="F185" i="4"/>
  <c r="F344" i="1"/>
  <c r="G185" i="4" s="1"/>
  <c r="U135" i="1"/>
  <c r="BX135" i="1" s="1"/>
  <c r="T152" i="1"/>
  <c r="BW152" i="1" s="1"/>
  <c r="O205" i="1"/>
  <c r="BR205" i="1" s="1"/>
  <c r="AA168" i="4"/>
  <c r="AD327" i="1"/>
  <c r="AB168" i="4" s="1"/>
  <c r="AH311" i="1"/>
  <c r="N212" i="1"/>
  <c r="AO212" i="1" s="1"/>
  <c r="CV162" i="1"/>
  <c r="V130" i="1" l="1"/>
  <c r="BY130" i="1" s="1"/>
  <c r="DZ146" i="1"/>
  <c r="AW120" i="1"/>
  <c r="BB120" i="1" s="1" a="1"/>
  <c r="BB120" i="1" s="1"/>
  <c r="AC373" i="1" s="1"/>
  <c r="AD373" i="1" s="1"/>
  <c r="AB214" i="4" s="1"/>
  <c r="W120" i="1"/>
  <c r="DA120" i="1"/>
  <c r="CA97" i="1"/>
  <c r="CZ128" i="1"/>
  <c r="CW148" i="1"/>
  <c r="EF104" i="1"/>
  <c r="AT149" i="1"/>
  <c r="T150" i="1"/>
  <c r="BW150" i="1" s="1"/>
  <c r="CY150" i="1" s="1"/>
  <c r="T147" i="1"/>
  <c r="BW147" i="1" s="1"/>
  <c r="BV146" i="1"/>
  <c r="AA191" i="4"/>
  <c r="CX146" i="1"/>
  <c r="S155" i="1"/>
  <c r="BV155" i="1" s="1"/>
  <c r="BZ97" i="1"/>
  <c r="DA97" i="1"/>
  <c r="CB97" i="1" a="1"/>
  <c r="CB97" i="1" s="1"/>
  <c r="CC97" i="1" s="1" a="1"/>
  <c r="CC97" i="1" s="1"/>
  <c r="D350" i="1" s="1"/>
  <c r="E191" i="4" s="1"/>
  <c r="AS154" i="1"/>
  <c r="BU154" i="1"/>
  <c r="X112" i="1"/>
  <c r="BA96" i="1" a="1"/>
  <c r="BA96" i="1" s="1"/>
  <c r="AB349" i="1" s="1"/>
  <c r="Z190" i="4" s="1"/>
  <c r="AX105" i="1"/>
  <c r="BR195" i="1"/>
  <c r="CT195" i="1" s="1"/>
  <c r="AZ105" i="1" a="1"/>
  <c r="AZ105" i="1" s="1"/>
  <c r="BA105" i="1" s="1" a="1"/>
  <c r="BA105" i="1" s="1"/>
  <c r="AB358" i="1" s="1"/>
  <c r="Z199" i="4" s="1"/>
  <c r="CD105" i="1" a="1"/>
  <c r="CD105" i="1" s="1"/>
  <c r="E358" i="1" s="1"/>
  <c r="F199" i="4" s="1"/>
  <c r="CB105" i="1" a="1"/>
  <c r="CB105" i="1" s="1"/>
  <c r="C358" i="1" s="1"/>
  <c r="D199" i="4" s="1"/>
  <c r="BY112" i="1"/>
  <c r="CD112" i="1" s="1" a="1"/>
  <c r="CD112" i="1" s="1"/>
  <c r="E365" i="1" s="1"/>
  <c r="F206" i="4" s="1"/>
  <c r="DA105" i="1"/>
  <c r="AX112" i="1"/>
  <c r="CA105" i="1"/>
  <c r="P196" i="1"/>
  <c r="DW196" i="1" s="1"/>
  <c r="AZ112" i="1" a="1"/>
  <c r="AZ112" i="1" s="1"/>
  <c r="AA365" i="1" s="1"/>
  <c r="Y206" i="4" s="1"/>
  <c r="T153" i="1"/>
  <c r="BW153" i="1" s="1"/>
  <c r="CY153" i="1" s="1"/>
  <c r="W112" i="1"/>
  <c r="AP195" i="1"/>
  <c r="Y112" i="1" a="1"/>
  <c r="Y112" i="1" s="1"/>
  <c r="AY105" i="1"/>
  <c r="M223" i="1"/>
  <c r="BP223" i="1" s="1"/>
  <c r="BB112" i="1" a="1"/>
  <c r="BB112" i="1" s="1"/>
  <c r="AC365" i="1" s="1"/>
  <c r="AA206" i="4" s="1"/>
  <c r="EC112" i="1"/>
  <c r="AT152" i="1"/>
  <c r="BO222" i="1"/>
  <c r="CQ222" i="1" s="1"/>
  <c r="DZ152" i="1"/>
  <c r="R169" i="1"/>
  <c r="DY169" i="1" s="1"/>
  <c r="Z112" i="1" a="1"/>
  <c r="Z112" i="1" s="1"/>
  <c r="DS222" i="1"/>
  <c r="CY135" i="1"/>
  <c r="Q178" i="1"/>
  <c r="AR178" i="1" s="1"/>
  <c r="AZ103" i="1" a="1"/>
  <c r="AZ103" i="1" s="1"/>
  <c r="AA356" i="1" s="1"/>
  <c r="Y197" i="4" s="1"/>
  <c r="T145" i="1"/>
  <c r="BW145" i="1" s="1"/>
  <c r="DA112" i="1"/>
  <c r="AQ177" i="1"/>
  <c r="BS177" i="1"/>
  <c r="CU177" i="1" s="1"/>
  <c r="AQ183" i="1"/>
  <c r="AT144" i="1"/>
  <c r="BV144" i="1"/>
  <c r="CX144" i="1" s="1"/>
  <c r="N209" i="1"/>
  <c r="DU209" i="1" s="1"/>
  <c r="AR168" i="1"/>
  <c r="BT168" i="1"/>
  <c r="CV168" i="1" s="1"/>
  <c r="CX152" i="1"/>
  <c r="BP208" i="1"/>
  <c r="CR208" i="1" s="1"/>
  <c r="U136" i="1"/>
  <c r="EB136" i="1" s="1"/>
  <c r="EA135" i="1"/>
  <c r="DT208" i="1"/>
  <c r="AU135" i="1"/>
  <c r="AX103" i="1"/>
  <c r="DA103" i="1"/>
  <c r="BB103" i="1" a="1"/>
  <c r="BB103" i="1" s="1"/>
  <c r="AC356" i="1" s="1"/>
  <c r="AA197" i="4" s="1"/>
  <c r="CD103" i="1" a="1"/>
  <c r="CD103" i="1" s="1"/>
  <c r="E356" i="1" s="1"/>
  <c r="F197" i="4" s="1"/>
  <c r="CB103" i="1" a="1"/>
  <c r="CB103" i="1" s="1"/>
  <c r="C356" i="1" s="1"/>
  <c r="D197" i="4" s="1"/>
  <c r="BZ103" i="1"/>
  <c r="AP192" i="1"/>
  <c r="Q184" i="1"/>
  <c r="DX184" i="1" s="1"/>
  <c r="BS183" i="1"/>
  <c r="CU183" i="1" s="1"/>
  <c r="CU180" i="1"/>
  <c r="AK245" i="1"/>
  <c r="R167" i="1"/>
  <c r="DY167" i="1" s="1"/>
  <c r="AR172" i="1"/>
  <c r="BT171" i="1"/>
  <c r="CV171" i="1" s="1"/>
  <c r="M221" i="1"/>
  <c r="BP221" i="1" s="1"/>
  <c r="BT172" i="1"/>
  <c r="CV172" i="1" s="1"/>
  <c r="DV192" i="1"/>
  <c r="BO220" i="1"/>
  <c r="CQ220" i="1" s="1"/>
  <c r="R173" i="1"/>
  <c r="AS173" i="1" s="1"/>
  <c r="P193" i="1"/>
  <c r="BS193" i="1" s="1"/>
  <c r="CU193" i="1" s="1"/>
  <c r="AR166" i="1"/>
  <c r="K250" i="1"/>
  <c r="AL250" i="1" s="1"/>
  <c r="BT166" i="1"/>
  <c r="CV166" i="1" s="1"/>
  <c r="R172" i="1"/>
  <c r="DY172" i="1" s="1"/>
  <c r="K246" i="1"/>
  <c r="BN246" i="1" s="1"/>
  <c r="CP246" i="1" s="1"/>
  <c r="AR171" i="1"/>
  <c r="AM220" i="1"/>
  <c r="CT179" i="1"/>
  <c r="AQ180" i="1"/>
  <c r="DW180" i="1"/>
  <c r="Q181" i="1"/>
  <c r="BT181" i="1" s="1"/>
  <c r="CV181" i="1" s="1"/>
  <c r="DQ245" i="1"/>
  <c r="BL252" i="1"/>
  <c r="CN252" i="1" s="1"/>
  <c r="AK249" i="1"/>
  <c r="BM249" i="1"/>
  <c r="CO249" i="1" s="1"/>
  <c r="N217" i="1"/>
  <c r="DU217" i="1" s="1"/>
  <c r="BP216" i="1"/>
  <c r="CR216" i="1" s="1"/>
  <c r="M220" i="1"/>
  <c r="DT220" i="1" s="1"/>
  <c r="K253" i="1"/>
  <c r="DR253" i="1" s="1"/>
  <c r="DS219" i="1"/>
  <c r="AM219" i="1"/>
  <c r="AN216" i="1"/>
  <c r="CO241" i="1"/>
  <c r="CS203" i="1"/>
  <c r="J253" i="1"/>
  <c r="BM253" i="1" s="1"/>
  <c r="AJ252" i="1"/>
  <c r="CQ219" i="1"/>
  <c r="BM243" i="1"/>
  <c r="CO243" i="1" s="1"/>
  <c r="BN234" i="1"/>
  <c r="CP234" i="1" s="1"/>
  <c r="AL234" i="1"/>
  <c r="I273" i="1"/>
  <c r="AJ273" i="1" s="1"/>
  <c r="DD92" i="1"/>
  <c r="P312" i="1" s="1"/>
  <c r="F353" i="1"/>
  <c r="G194" i="4" s="1"/>
  <c r="BZ98" i="1"/>
  <c r="AK241" i="1"/>
  <c r="CO245" i="1"/>
  <c r="DQ241" i="1"/>
  <c r="K242" i="1"/>
  <c r="BN242" i="1" s="1"/>
  <c r="CP242" i="1" s="1"/>
  <c r="J262" i="1"/>
  <c r="AK262" i="1" s="1"/>
  <c r="AJ261" i="1"/>
  <c r="CC90" i="1" a="1"/>
  <c r="CC90" i="1" s="1"/>
  <c r="D343" i="1" s="1"/>
  <c r="E184" i="4" s="1"/>
  <c r="AK252" i="1"/>
  <c r="L235" i="1"/>
  <c r="BO235" i="1" s="1"/>
  <c r="K244" i="1"/>
  <c r="DR244" i="1" s="1"/>
  <c r="AK243" i="1"/>
  <c r="BM252" i="1"/>
  <c r="CO252" i="1" s="1"/>
  <c r="L231" i="1"/>
  <c r="BO231" i="1" s="1"/>
  <c r="CQ231" i="1" s="1"/>
  <c r="CC104" i="1" a="1"/>
  <c r="CC104" i="1" s="1"/>
  <c r="D357" i="1" s="1"/>
  <c r="E198" i="4" s="1"/>
  <c r="CN261" i="1"/>
  <c r="AI272" i="1"/>
  <c r="DP261" i="1"/>
  <c r="DO272" i="1"/>
  <c r="CD98" i="1" a="1"/>
  <c r="CD98" i="1" s="1"/>
  <c r="E351" i="1" s="1"/>
  <c r="F351" i="1" s="1"/>
  <c r="G192" i="4" s="1"/>
  <c r="BA97" i="1" a="1"/>
  <c r="BA97" i="1" s="1"/>
  <c r="AB350" i="1" s="1"/>
  <c r="Z191" i="4" s="1"/>
  <c r="J257" i="1"/>
  <c r="DQ257" i="1" s="1"/>
  <c r="BL256" i="1"/>
  <c r="CN256" i="1" s="1"/>
  <c r="CA98" i="1"/>
  <c r="AL230" i="1"/>
  <c r="CB98" i="1" a="1"/>
  <c r="CB98" i="1" s="1"/>
  <c r="C351" i="1" s="1"/>
  <c r="D192" i="4" s="1"/>
  <c r="CU194" i="1"/>
  <c r="AJ256" i="1"/>
  <c r="DR230" i="1"/>
  <c r="CV177" i="1"/>
  <c r="BA90" i="1" a="1"/>
  <c r="BA90" i="1" s="1"/>
  <c r="AB343" i="1" s="1"/>
  <c r="Z184" i="4" s="1"/>
  <c r="AZ120" i="1" a="1"/>
  <c r="AZ120" i="1" s="1"/>
  <c r="AA373" i="1" s="1"/>
  <c r="Y214" i="4" s="1"/>
  <c r="CC100" i="1" a="1"/>
  <c r="CC100" i="1" s="1"/>
  <c r="D353" i="1" s="1"/>
  <c r="E194" i="4" s="1"/>
  <c r="CA111" i="1"/>
  <c r="AX120" i="1"/>
  <c r="DM295" i="1"/>
  <c r="M231" i="1"/>
  <c r="BP231" i="1" s="1"/>
  <c r="DA130" i="1"/>
  <c r="CY142" i="1"/>
  <c r="AZ115" i="1" a="1"/>
  <c r="AZ115" i="1" s="1"/>
  <c r="AA368" i="1" s="1"/>
  <c r="Y209" i="4" s="1"/>
  <c r="BZ111" i="1"/>
  <c r="CB111" i="1" a="1"/>
  <c r="CB111" i="1" s="1"/>
  <c r="C364" i="1" s="1"/>
  <c r="D205" i="4" s="1"/>
  <c r="AY120" i="1"/>
  <c r="AD343" i="1"/>
  <c r="AB184" i="4" s="1"/>
  <c r="F191" i="4"/>
  <c r="C352" i="1"/>
  <c r="D193" i="4" s="1"/>
  <c r="BB117" i="1" a="1"/>
  <c r="BB117" i="1" s="1"/>
  <c r="AC370" i="1" s="1"/>
  <c r="AA211" i="4" s="1"/>
  <c r="AM230" i="1"/>
  <c r="G296" i="1"/>
  <c r="DN296" i="1" s="1"/>
  <c r="CD111" i="1" a="1"/>
  <c r="CD111" i="1" s="1"/>
  <c r="E364" i="1" s="1"/>
  <c r="F205" i="4" s="1"/>
  <c r="BO230" i="1"/>
  <c r="AN227" i="1"/>
  <c r="CR225" i="1"/>
  <c r="CR219" i="1"/>
  <c r="BW151" i="1"/>
  <c r="CY151" i="1" s="1"/>
  <c r="DU205" i="1"/>
  <c r="AY115" i="1"/>
  <c r="BA100" i="1" a="1"/>
  <c r="BA100" i="1" s="1"/>
  <c r="AB353" i="1" s="1"/>
  <c r="Z194" i="4" s="1"/>
  <c r="CB106" i="1" a="1"/>
  <c r="CB106" i="1" s="1"/>
  <c r="C359" i="1" s="1"/>
  <c r="D200" i="4" s="1"/>
  <c r="AU144" i="1"/>
  <c r="F360" i="1"/>
  <c r="G201" i="4" s="1"/>
  <c r="CB113" i="1" a="1"/>
  <c r="CB113" i="1" s="1"/>
  <c r="C366" i="1" s="1"/>
  <c r="D207" i="4" s="1"/>
  <c r="CC107" i="1" a="1"/>
  <c r="CC107" i="1" s="1"/>
  <c r="D360" i="1" s="1"/>
  <c r="E201" i="4" s="1"/>
  <c r="CN274" i="1"/>
  <c r="AD353" i="1"/>
  <c r="AB194" i="4" s="1"/>
  <c r="DV205" i="1"/>
  <c r="F193" i="4"/>
  <c r="CA106" i="1"/>
  <c r="AY101" i="1"/>
  <c r="DX175" i="1"/>
  <c r="AL249" i="1"/>
  <c r="F357" i="1"/>
  <c r="G198" i="4" s="1"/>
  <c r="CA113" i="1"/>
  <c r="BW139" i="1"/>
  <c r="CY139" i="1" s="1"/>
  <c r="AW130" i="1"/>
  <c r="AK255" i="1"/>
  <c r="AP190" i="1"/>
  <c r="EE104" i="1"/>
  <c r="BZ106" i="1"/>
  <c r="BZ113" i="1"/>
  <c r="BB113" i="1" a="1"/>
  <c r="BB113" i="1" s="1"/>
  <c r="AC366" i="1" s="1"/>
  <c r="AA207" i="4" s="1"/>
  <c r="CD106" i="1" a="1"/>
  <c r="CD106" i="1" s="1"/>
  <c r="E359" i="1" s="1"/>
  <c r="F200" i="4" s="1"/>
  <c r="AZ117" i="1" a="1"/>
  <c r="AZ117" i="1" s="1"/>
  <c r="BA117" i="1" s="1" a="1"/>
  <c r="BA117" i="1" s="1"/>
  <c r="AB370" i="1" s="1"/>
  <c r="Z211" i="4" s="1"/>
  <c r="CD113" i="1" a="1"/>
  <c r="CD113" i="1" s="1"/>
  <c r="E366" i="1" s="1"/>
  <c r="F366" i="1" s="1"/>
  <c r="G207" i="4" s="1"/>
  <c r="AI267" i="1"/>
  <c r="DW194" i="1"/>
  <c r="BB115" i="1" a="1"/>
  <c r="BB115" i="1" s="1"/>
  <c r="AC368" i="1" s="1"/>
  <c r="AA209" i="4" s="1"/>
  <c r="AY113" i="1"/>
  <c r="AI275" i="1"/>
  <c r="AI280" i="1"/>
  <c r="DO263" i="1"/>
  <c r="AV138" i="1"/>
  <c r="AX115" i="1"/>
  <c r="AA180" i="4"/>
  <c r="BM251" i="1"/>
  <c r="CO251" i="1" s="1"/>
  <c r="AJ263" i="1"/>
  <c r="AR175" i="1"/>
  <c r="AV126" i="1"/>
  <c r="DO281" i="1"/>
  <c r="DQ258" i="1"/>
  <c r="AV142" i="1"/>
  <c r="AY108" i="1"/>
  <c r="AH312" i="1"/>
  <c r="AK142" i="4" s="1"/>
  <c r="AP188" i="1"/>
  <c r="BR189" i="1"/>
  <c r="CT189" i="1" s="1"/>
  <c r="BN251" i="1"/>
  <c r="CP251" i="1" s="1"/>
  <c r="AX117" i="1"/>
  <c r="AZ101" i="1" a="1"/>
  <c r="AZ101" i="1" s="1"/>
  <c r="AA354" i="1" s="1"/>
  <c r="Y195" i="4" s="1"/>
  <c r="AS166" i="1"/>
  <c r="AZ113" i="1" a="1"/>
  <c r="AZ113" i="1" s="1"/>
  <c r="BA113" i="1" s="1" a="1"/>
  <c r="BA113" i="1" s="1"/>
  <c r="AB366" i="1" s="1"/>
  <c r="Z207" i="4" s="1"/>
  <c r="EA144" i="1"/>
  <c r="AO205" i="1"/>
  <c r="DO280" i="1"/>
  <c r="BR199" i="1"/>
  <c r="CT199" i="1" s="1"/>
  <c r="BX131" i="1"/>
  <c r="CZ131" i="1" s="1"/>
  <c r="BM258" i="1"/>
  <c r="CO258" i="1" s="1"/>
  <c r="DU211" i="1"/>
  <c r="AZ108" i="1" a="1"/>
  <c r="AZ108" i="1" s="1"/>
  <c r="BA108" i="1" s="1" a="1"/>
  <c r="BA108" i="1" s="1"/>
  <c r="AB361" i="1" s="1"/>
  <c r="Z202" i="4" s="1"/>
  <c r="G61" i="7"/>
  <c r="I61" i="7" s="1"/>
  <c r="AY117" i="1"/>
  <c r="AX101" i="1"/>
  <c r="AX113" i="1"/>
  <c r="AN224" i="1"/>
  <c r="AS165" i="1"/>
  <c r="AN219" i="1"/>
  <c r="AX108" i="1"/>
  <c r="DO268" i="1"/>
  <c r="BO232" i="1"/>
  <c r="CQ232" i="1" s="1"/>
  <c r="DV191" i="1"/>
  <c r="DT224" i="1"/>
  <c r="AW116" i="1"/>
  <c r="BB116" i="1" s="1" a="1"/>
  <c r="BB116" i="1" s="1"/>
  <c r="AC369" i="1" s="1"/>
  <c r="DX173" i="1"/>
  <c r="AR182" i="1"/>
  <c r="DW184" i="1"/>
  <c r="EB130" i="1"/>
  <c r="BK268" i="1"/>
  <c r="CM268" i="1" s="1"/>
  <c r="BP214" i="1"/>
  <c r="CR214" i="1" s="1"/>
  <c r="AP191" i="1"/>
  <c r="EA140" i="1"/>
  <c r="DY166" i="1"/>
  <c r="AU149" i="1"/>
  <c r="AI283" i="1"/>
  <c r="DQ251" i="1"/>
  <c r="BL263" i="1"/>
  <c r="CN263" i="1" s="1"/>
  <c r="BT176" i="1"/>
  <c r="CV176" i="1" s="1"/>
  <c r="AO206" i="1"/>
  <c r="AW129" i="1"/>
  <c r="AY129" i="1" s="1"/>
  <c r="BN240" i="1"/>
  <c r="CP240" i="1" s="1"/>
  <c r="BP230" i="1"/>
  <c r="CR230" i="1" s="1"/>
  <c r="BN247" i="1"/>
  <c r="CP247" i="1" s="1"/>
  <c r="AV131" i="1"/>
  <c r="EA131" i="1"/>
  <c r="AT161" i="1"/>
  <c r="BY121" i="1"/>
  <c r="DA121" i="1" s="1"/>
  <c r="BX142" i="1"/>
  <c r="CZ142" i="1" s="1"/>
  <c r="EB124" i="1"/>
  <c r="EC114" i="1"/>
  <c r="AS159" i="1"/>
  <c r="DV190" i="1"/>
  <c r="BK283" i="1"/>
  <c r="CM283" i="1" s="1"/>
  <c r="AQ178" i="1"/>
  <c r="BL255" i="1"/>
  <c r="CN255" i="1" s="1"/>
  <c r="BY128" i="1"/>
  <c r="CA128" i="1" s="1"/>
  <c r="AW121" i="1"/>
  <c r="BB121" i="1" s="1" a="1"/>
  <c r="BB121" i="1" s="1"/>
  <c r="AC374" i="1" s="1"/>
  <c r="BQ201" i="1"/>
  <c r="CS201" i="1" s="1"/>
  <c r="BQ212" i="1"/>
  <c r="CS212" i="1" s="1"/>
  <c r="EB135" i="1"/>
  <c r="DO266" i="1"/>
  <c r="AK260" i="1"/>
  <c r="AJ253" i="1"/>
  <c r="BV156" i="1"/>
  <c r="CX156" i="1" s="1"/>
  <c r="AO219" i="1"/>
  <c r="AI274" i="1"/>
  <c r="AS153" i="1"/>
  <c r="AO203" i="1"/>
  <c r="AL243" i="1"/>
  <c r="EC128" i="1"/>
  <c r="BT173" i="1"/>
  <c r="CV173" i="1" s="1"/>
  <c r="AM238" i="1"/>
  <c r="BX133" i="1"/>
  <c r="CZ133" i="1" s="1"/>
  <c r="AN225" i="1"/>
  <c r="AR177" i="1"/>
  <c r="BQ197" i="1"/>
  <c r="CS197" i="1" s="1"/>
  <c r="AI278" i="1"/>
  <c r="AM233" i="1"/>
  <c r="AQ195" i="1"/>
  <c r="DY153" i="1"/>
  <c r="AL241" i="1"/>
  <c r="AN228" i="1"/>
  <c r="BN243" i="1"/>
  <c r="CP243" i="1" s="1"/>
  <c r="AK263" i="1"/>
  <c r="AN217" i="1"/>
  <c r="AR183" i="1"/>
  <c r="AN215" i="1"/>
  <c r="AV137" i="1"/>
  <c r="AO202" i="1"/>
  <c r="AM234" i="1"/>
  <c r="AO207" i="1"/>
  <c r="DN290" i="1"/>
  <c r="AI266" i="1"/>
  <c r="DU197" i="1"/>
  <c r="BK278" i="1"/>
  <c r="CM278" i="1" s="1"/>
  <c r="BO233" i="1"/>
  <c r="CQ233" i="1" s="1"/>
  <c r="AQ188" i="1"/>
  <c r="AS170" i="1"/>
  <c r="AI264" i="1"/>
  <c r="AM236" i="1"/>
  <c r="BP228" i="1"/>
  <c r="CR228" i="1" s="1"/>
  <c r="BM263" i="1"/>
  <c r="CO263" i="1" s="1"/>
  <c r="AJ274" i="1"/>
  <c r="BP217" i="1"/>
  <c r="CR217" i="1" s="1"/>
  <c r="AQ194" i="1"/>
  <c r="BY109" i="1"/>
  <c r="BZ109" i="1" s="1"/>
  <c r="AU146" i="1"/>
  <c r="DR247" i="1"/>
  <c r="AI269" i="1"/>
  <c r="AO199" i="1"/>
  <c r="BT183" i="1"/>
  <c r="CV183" i="1" s="1"/>
  <c r="BP215" i="1"/>
  <c r="CR215" i="1" s="1"/>
  <c r="AI281" i="1"/>
  <c r="AU142" i="1"/>
  <c r="AO211" i="1"/>
  <c r="BL272" i="1"/>
  <c r="CN272" i="1" s="1"/>
  <c r="BX137" i="1"/>
  <c r="CZ137" i="1" s="1"/>
  <c r="AO213" i="1"/>
  <c r="AH291" i="1"/>
  <c r="EA152" i="1"/>
  <c r="AJ266" i="1"/>
  <c r="AR186" i="1"/>
  <c r="BY119" i="1"/>
  <c r="DA119" i="1" s="1"/>
  <c r="AU143" i="1"/>
  <c r="CW159" i="1"/>
  <c r="CO255" i="1"/>
  <c r="BN248" i="1"/>
  <c r="CP248" i="1" s="1"/>
  <c r="AM237" i="1"/>
  <c r="DZ164" i="1"/>
  <c r="AL245" i="1"/>
  <c r="BV159" i="1"/>
  <c r="CX159" i="1" s="1"/>
  <c r="DN288" i="1"/>
  <c r="CX164" i="1"/>
  <c r="CY131" i="1"/>
  <c r="CT205" i="1"/>
  <c r="CU184" i="1"/>
  <c r="CM263" i="1"/>
  <c r="AY114" i="1"/>
  <c r="AZ114" i="1" a="1"/>
  <c r="AZ114" i="1" s="1"/>
  <c r="AX114" i="1"/>
  <c r="BB114" i="1" a="1"/>
  <c r="BB114" i="1" s="1"/>
  <c r="AC367" i="1" s="1"/>
  <c r="K312" i="1"/>
  <c r="K142" i="4"/>
  <c r="AI311" i="1"/>
  <c r="AK141" i="4"/>
  <c r="BQ200" i="1"/>
  <c r="CS200" i="1" s="1"/>
  <c r="P189" i="1"/>
  <c r="P190" i="1"/>
  <c r="N215" i="1"/>
  <c r="DU215" i="1" s="1"/>
  <c r="Q189" i="1"/>
  <c r="DX189" i="1" s="1"/>
  <c r="M233" i="1"/>
  <c r="DT233" i="1" s="1"/>
  <c r="AN226" i="1"/>
  <c r="H284" i="1"/>
  <c r="AI284" i="1" s="1"/>
  <c r="G292" i="1"/>
  <c r="AH292" i="1" s="1"/>
  <c r="DM291" i="1"/>
  <c r="AG291" i="1"/>
  <c r="Z116" i="1" a="1"/>
  <c r="Z116" i="1" s="1"/>
  <c r="Y116" i="1" a="1"/>
  <c r="Y116" i="1" s="1"/>
  <c r="X116" i="1"/>
  <c r="W116" i="1"/>
  <c r="AL239" i="1"/>
  <c r="BQ210" i="1"/>
  <c r="AT162" i="1"/>
  <c r="T157" i="1"/>
  <c r="AU157" i="1" s="1"/>
  <c r="S171" i="1"/>
  <c r="AT171" i="1" s="1"/>
  <c r="AW122" i="1"/>
  <c r="BS187" i="1"/>
  <c r="I265" i="1"/>
  <c r="BL265" i="1" s="1"/>
  <c r="CN265" i="1" s="1"/>
  <c r="Q179" i="1"/>
  <c r="I275" i="1"/>
  <c r="AJ275" i="1" s="1"/>
  <c r="R177" i="1"/>
  <c r="AS177" i="1" s="1"/>
  <c r="O207" i="1"/>
  <c r="AP207" i="1" s="1"/>
  <c r="L250" i="1"/>
  <c r="DS250" i="1" s="1"/>
  <c r="U152" i="1"/>
  <c r="O204" i="1"/>
  <c r="AP204" i="1" s="1"/>
  <c r="Y129" i="1" a="1"/>
  <c r="Y129" i="1" s="1"/>
  <c r="X129" i="1"/>
  <c r="Z129" i="1" a="1"/>
  <c r="Z129" i="1" s="1"/>
  <c r="W129" i="1"/>
  <c r="BS186" i="1"/>
  <c r="BW148" i="1"/>
  <c r="BQ208" i="1"/>
  <c r="M237" i="1"/>
  <c r="DT237" i="1" s="1"/>
  <c r="J256" i="1"/>
  <c r="DQ256" i="1" s="1"/>
  <c r="K311" i="1"/>
  <c r="K141" i="4"/>
  <c r="BM259" i="1"/>
  <c r="BO239" i="1"/>
  <c r="C355" i="1"/>
  <c r="D196" i="4" s="1"/>
  <c r="CC102" i="1" a="1"/>
  <c r="CC102" i="1" s="1"/>
  <c r="D355" i="1" s="1"/>
  <c r="E196" i="4" s="1"/>
  <c r="AD360" i="1"/>
  <c r="AB201" i="4" s="1"/>
  <c r="AA201" i="4"/>
  <c r="AA199" i="4"/>
  <c r="AD358" i="1"/>
  <c r="AB199" i="4" s="1"/>
  <c r="J275" i="1"/>
  <c r="DN275" i="1"/>
  <c r="BK270" i="1"/>
  <c r="DT222" i="1"/>
  <c r="CT188" i="1"/>
  <c r="N231" i="1"/>
  <c r="Z109" i="1" a="1"/>
  <c r="Z109" i="1" s="1"/>
  <c r="Y109" i="1" a="1"/>
  <c r="Y109" i="1" s="1"/>
  <c r="X109" i="1"/>
  <c r="W109" i="1"/>
  <c r="AW549" i="1"/>
  <c r="AZ329" i="1" s="1"/>
  <c r="AY159" i="4" s="1"/>
  <c r="AV549" i="1"/>
  <c r="AY329" i="1" s="1"/>
  <c r="AX159" i="4" s="1"/>
  <c r="AA355" i="1"/>
  <c r="Y196" i="4" s="1"/>
  <c r="BA102" i="1" a="1"/>
  <c r="BA102" i="1" s="1"/>
  <c r="AB355" i="1" s="1"/>
  <c r="Z196" i="4" s="1"/>
  <c r="I270" i="1"/>
  <c r="DP270" i="1" s="1"/>
  <c r="H279" i="1"/>
  <c r="DO279" i="1" s="1"/>
  <c r="N226" i="1"/>
  <c r="DU226" i="1" s="1"/>
  <c r="AW126" i="1"/>
  <c r="DQ261" i="1"/>
  <c r="BP213" i="1"/>
  <c r="AW110" i="1"/>
  <c r="CP233" i="1"/>
  <c r="C345" i="1"/>
  <c r="D186" i="4" s="1"/>
  <c r="CC92" i="1" a="1"/>
  <c r="CC92" i="1" s="1"/>
  <c r="D345" i="1" s="1"/>
  <c r="E186" i="4" s="1"/>
  <c r="CW166" i="1"/>
  <c r="CV165" i="1"/>
  <c r="CM252" i="1"/>
  <c r="BV163" i="1"/>
  <c r="V127" i="1"/>
  <c r="U140" i="1"/>
  <c r="EB140" i="1" s="1"/>
  <c r="U143" i="1"/>
  <c r="EB143" i="1" s="1"/>
  <c r="R178" i="1"/>
  <c r="DY178" i="1" s="1"/>
  <c r="T162" i="1"/>
  <c r="S166" i="1"/>
  <c r="G293" i="1"/>
  <c r="DN293" i="1" s="1"/>
  <c r="DM292" i="1"/>
  <c r="AG292" i="1"/>
  <c r="O202" i="1"/>
  <c r="N220" i="1"/>
  <c r="BQ220" i="1" s="1"/>
  <c r="J273" i="1"/>
  <c r="BM273" i="1" s="1"/>
  <c r="V139" i="1"/>
  <c r="EC139" i="1" s="1"/>
  <c r="S160" i="1"/>
  <c r="Z130" i="1" a="1"/>
  <c r="Z130" i="1" s="1"/>
  <c r="X130" i="1"/>
  <c r="Y130" i="1" a="1"/>
  <c r="Y130" i="1" s="1"/>
  <c r="W130" i="1"/>
  <c r="O203" i="1"/>
  <c r="K256" i="1"/>
  <c r="CB108" i="1" a="1"/>
  <c r="CB108" i="1" s="1"/>
  <c r="AD364" i="1"/>
  <c r="AB205" i="4" s="1"/>
  <c r="AA205" i="4"/>
  <c r="H295" i="1"/>
  <c r="AI295" i="1" s="1"/>
  <c r="AH294" i="1"/>
  <c r="CS205" i="1"/>
  <c r="CM266" i="1"/>
  <c r="X123" i="1"/>
  <c r="Y123" i="1" a="1"/>
  <c r="Y123" i="1" s="1"/>
  <c r="Z123" i="1" a="1"/>
  <c r="Z123" i="1" s="1"/>
  <c r="W123" i="1"/>
  <c r="S176" i="1"/>
  <c r="BV176" i="1" s="1"/>
  <c r="V124" i="1"/>
  <c r="BY124" i="1" s="1"/>
  <c r="N230" i="1"/>
  <c r="AO230" i="1" s="1"/>
  <c r="V140" i="1"/>
  <c r="EC140" i="1" s="1"/>
  <c r="T159" i="1"/>
  <c r="AU159" i="1" s="1"/>
  <c r="H282" i="1"/>
  <c r="DO282" i="1" s="1"/>
  <c r="T158" i="1"/>
  <c r="EA158" i="1" s="1"/>
  <c r="R181" i="1"/>
  <c r="DY181" i="1" s="1"/>
  <c r="AD354" i="1"/>
  <c r="AB195" i="4" s="1"/>
  <c r="AA195" i="4"/>
  <c r="K261" i="1"/>
  <c r="DR261" i="1" s="1"/>
  <c r="U150" i="1"/>
  <c r="EB150" i="1" s="1"/>
  <c r="J254" i="1"/>
  <c r="BM254" i="1" s="1"/>
  <c r="CO242" i="1"/>
  <c r="CZ127" i="1"/>
  <c r="CB116" i="1" a="1"/>
  <c r="CB116" i="1" s="1"/>
  <c r="CD116" i="1" a="1"/>
  <c r="CD116" i="1" s="1"/>
  <c r="E369" i="1" s="1"/>
  <c r="CA116" i="1"/>
  <c r="BZ116" i="1"/>
  <c r="DR239" i="1"/>
  <c r="J267" i="1"/>
  <c r="R187" i="1"/>
  <c r="DY187" i="1" s="1"/>
  <c r="O220" i="1"/>
  <c r="AP220" i="1" s="1"/>
  <c r="H277" i="1"/>
  <c r="DO277" i="1" s="1"/>
  <c r="Q196" i="1"/>
  <c r="DX196" i="1" s="1"/>
  <c r="Y119" i="1" a="1"/>
  <c r="Y119" i="1" s="1"/>
  <c r="Z119" i="1" a="1"/>
  <c r="Z119" i="1" s="1"/>
  <c r="X119" i="1"/>
  <c r="W119" i="1"/>
  <c r="CO261" i="1"/>
  <c r="CB129" i="1" a="1"/>
  <c r="CB129" i="1" s="1"/>
  <c r="CA129" i="1"/>
  <c r="CD129" i="1" a="1"/>
  <c r="CD129" i="1" s="1"/>
  <c r="E382" i="1" s="1"/>
  <c r="BZ129" i="1"/>
  <c r="L242" i="1"/>
  <c r="DS242" i="1" s="1"/>
  <c r="U144" i="1"/>
  <c r="EB144" i="1" s="1"/>
  <c r="I276" i="1"/>
  <c r="DP276" i="1" s="1"/>
  <c r="CM280" i="1"/>
  <c r="CY152" i="1"/>
  <c r="CX151" i="1"/>
  <c r="AZ128" i="1" a="1"/>
  <c r="AZ128" i="1" s="1"/>
  <c r="AY128" i="1"/>
  <c r="BB128" i="1" a="1"/>
  <c r="BB128" i="1" s="1"/>
  <c r="AC381" i="1" s="1"/>
  <c r="AX128" i="1"/>
  <c r="N228" i="1"/>
  <c r="DU228" i="1" s="1"/>
  <c r="I268" i="1"/>
  <c r="AJ268" i="1" s="1"/>
  <c r="DQ259" i="1"/>
  <c r="F355" i="1"/>
  <c r="G196" i="4" s="1"/>
  <c r="F196" i="4"/>
  <c r="AA360" i="1"/>
  <c r="Y201" i="4" s="1"/>
  <c r="BA107" i="1" a="1"/>
  <c r="BA107" i="1" s="1"/>
  <c r="AB360" i="1" s="1"/>
  <c r="Z201" i="4" s="1"/>
  <c r="AA198" i="4"/>
  <c r="AD357" i="1"/>
  <c r="AB198" i="4" s="1"/>
  <c r="M239" i="1"/>
  <c r="DT239" i="1" s="1"/>
  <c r="L249" i="1"/>
  <c r="BO249" i="1" s="1"/>
  <c r="L241" i="1"/>
  <c r="BO241" i="1" s="1"/>
  <c r="R183" i="1"/>
  <c r="V134" i="1"/>
  <c r="H285" i="1"/>
  <c r="BK285" i="1" s="1"/>
  <c r="N223" i="1"/>
  <c r="CY122" i="1"/>
  <c r="P200" i="1"/>
  <c r="BS200" i="1" s="1"/>
  <c r="U147" i="1"/>
  <c r="AV147" i="1" s="1"/>
  <c r="O200" i="1"/>
  <c r="AP200" i="1" s="1"/>
  <c r="CY140" i="1"/>
  <c r="CX139" i="1"/>
  <c r="CU169" i="1"/>
  <c r="CR226" i="1"/>
  <c r="CR206" i="1"/>
  <c r="CM281" i="1"/>
  <c r="M238" i="1"/>
  <c r="BP238" i="1" s="1"/>
  <c r="P197" i="1"/>
  <c r="BS197" i="1" s="1"/>
  <c r="CY123" i="1"/>
  <c r="P198" i="1"/>
  <c r="DW198" i="1" s="1"/>
  <c r="DM285" i="1"/>
  <c r="AG285" i="1"/>
  <c r="G286" i="1"/>
  <c r="AH286" i="1" s="1"/>
  <c r="CV158" i="1"/>
  <c r="U134" i="1"/>
  <c r="AV134" i="1" s="1"/>
  <c r="S165" i="1"/>
  <c r="U155" i="1"/>
  <c r="L246" i="1"/>
  <c r="R168" i="1"/>
  <c r="BU168" i="1" s="1"/>
  <c r="CB130" i="1" a="1"/>
  <c r="CB130" i="1" s="1"/>
  <c r="CA130" i="1"/>
  <c r="CD130" i="1" a="1"/>
  <c r="CD130" i="1" s="1"/>
  <c r="E383" i="1" s="1"/>
  <c r="BZ130" i="1"/>
  <c r="Z118" i="1" a="1"/>
  <c r="Z118" i="1" s="1"/>
  <c r="Y118" i="1" a="1"/>
  <c r="Y118" i="1" s="1"/>
  <c r="X118" i="1"/>
  <c r="W118" i="1"/>
  <c r="BZ108" i="1"/>
  <c r="R171" i="1"/>
  <c r="M235" i="1"/>
  <c r="T160" i="1"/>
  <c r="BW160" i="1" s="1"/>
  <c r="O208" i="1"/>
  <c r="DV208" i="1" s="1"/>
  <c r="AA364" i="1"/>
  <c r="Y205" i="4" s="1"/>
  <c r="BA111" i="1" a="1"/>
  <c r="BA111" i="1" s="1"/>
  <c r="AB364" i="1" s="1"/>
  <c r="Z205" i="4" s="1"/>
  <c r="AA351" i="1"/>
  <c r="Y192" i="4" s="1"/>
  <c r="BA98" i="1" a="1"/>
  <c r="BA98" i="1" s="1"/>
  <c r="AB351" i="1" s="1"/>
  <c r="Z192" i="4" s="1"/>
  <c r="AD359" i="1"/>
  <c r="AB200" i="4" s="1"/>
  <c r="AA200" i="4"/>
  <c r="CV175" i="1"/>
  <c r="H289" i="1"/>
  <c r="AI289" i="1" s="1"/>
  <c r="I287" i="1"/>
  <c r="AJ287" i="1" s="1"/>
  <c r="O213" i="1"/>
  <c r="DV213" i="1" s="1"/>
  <c r="P206" i="1"/>
  <c r="DW206" i="1" s="1"/>
  <c r="U153" i="1"/>
  <c r="EB153" i="1" s="1"/>
  <c r="V136" i="1"/>
  <c r="EC136" i="1" s="1"/>
  <c r="D168" i="4"/>
  <c r="Q311" i="1" a="1"/>
  <c r="Q311" i="1" s="1"/>
  <c r="Q141" i="4" s="1"/>
  <c r="I311" i="1"/>
  <c r="J141" i="4" s="1"/>
  <c r="AD345" i="1"/>
  <c r="AB186" i="4" s="1"/>
  <c r="AA186" i="4"/>
  <c r="BY123" i="1"/>
  <c r="DA123" i="1" s="1"/>
  <c r="O201" i="1"/>
  <c r="AS175" i="1"/>
  <c r="BX123" i="1"/>
  <c r="AN229" i="1"/>
  <c r="AV139" i="1"/>
  <c r="AT158" i="1"/>
  <c r="L252" i="1"/>
  <c r="BO252" i="1" s="1"/>
  <c r="AH281" i="1"/>
  <c r="BV157" i="1"/>
  <c r="CX157" i="1" s="1"/>
  <c r="AR180" i="1"/>
  <c r="D300" i="1"/>
  <c r="U141" i="1"/>
  <c r="EB141" i="1" s="1"/>
  <c r="N227" i="1"/>
  <c r="L240" i="1"/>
  <c r="O211" i="1"/>
  <c r="AP211" i="1" s="1"/>
  <c r="T163" i="1"/>
  <c r="BW163" i="1" s="1"/>
  <c r="Y122" i="1" a="1"/>
  <c r="Y122" i="1" s="1"/>
  <c r="Z122" i="1" a="1"/>
  <c r="Z122" i="1" s="1"/>
  <c r="X122" i="1"/>
  <c r="W122" i="1"/>
  <c r="CX145" i="1"/>
  <c r="Q188" i="1"/>
  <c r="DX188" i="1" s="1"/>
  <c r="CM264" i="1"/>
  <c r="CB120" i="1" a="1"/>
  <c r="CB120" i="1" s="1"/>
  <c r="CD120" i="1" a="1"/>
  <c r="CD120" i="1" s="1"/>
  <c r="E373" i="1" s="1"/>
  <c r="CA120" i="1"/>
  <c r="BZ120" i="1"/>
  <c r="CM274" i="1"/>
  <c r="CB101" i="1" a="1"/>
  <c r="CB101" i="1" s="1"/>
  <c r="CA101" i="1"/>
  <c r="CD101" i="1" a="1"/>
  <c r="CD101" i="1" s="1"/>
  <c r="E354" i="1" s="1"/>
  <c r="BZ101" i="1"/>
  <c r="DA101" i="1"/>
  <c r="Q187" i="1"/>
  <c r="U149" i="1"/>
  <c r="EB149" i="1" s="1"/>
  <c r="O209" i="1"/>
  <c r="DV209" i="1" s="1"/>
  <c r="CZ135" i="1"/>
  <c r="CY134" i="1"/>
  <c r="CZ125" i="1"/>
  <c r="K260" i="1"/>
  <c r="AL260" i="1" s="1"/>
  <c r="M240" i="1"/>
  <c r="DT240" i="1" s="1"/>
  <c r="AA357" i="1"/>
  <c r="Y198" i="4" s="1"/>
  <c r="BA104" i="1" a="1"/>
  <c r="BA104" i="1" s="1"/>
  <c r="AB357" i="1" s="1"/>
  <c r="Z198" i="4" s="1"/>
  <c r="CZ122" i="1"/>
  <c r="H276" i="1"/>
  <c r="DO276" i="1" s="1"/>
  <c r="I271" i="1"/>
  <c r="AJ271" i="1" s="1"/>
  <c r="AZ109" i="1" a="1"/>
  <c r="AZ109" i="1" s="1"/>
  <c r="AX109" i="1"/>
  <c r="BB109" i="1" a="1"/>
  <c r="BB109" i="1" s="1"/>
  <c r="AC362" i="1" s="1"/>
  <c r="AY109" i="1"/>
  <c r="CQ228" i="1"/>
  <c r="CM269" i="1"/>
  <c r="Z126" i="1" a="1"/>
  <c r="Z126" i="1" s="1"/>
  <c r="Y126" i="1" a="1"/>
  <c r="Y126" i="1" s="1"/>
  <c r="X126" i="1"/>
  <c r="W126" i="1"/>
  <c r="K262" i="1"/>
  <c r="BN262" i="1" s="1"/>
  <c r="CP262" i="1" s="1"/>
  <c r="CT191" i="1"/>
  <c r="CS190" i="1"/>
  <c r="N214" i="1"/>
  <c r="DU214" i="1" s="1"/>
  <c r="X110" i="1"/>
  <c r="Z110" i="1" a="1"/>
  <c r="Z110" i="1" s="1"/>
  <c r="Y110" i="1" a="1"/>
  <c r="Y110" i="1" s="1"/>
  <c r="W110" i="1"/>
  <c r="CZ126" i="1"/>
  <c r="CY125" i="1"/>
  <c r="T164" i="1"/>
  <c r="BW164" i="1" s="1"/>
  <c r="U132" i="1"/>
  <c r="EB132" i="1" s="1"/>
  <c r="BR196" i="1"/>
  <c r="AP197" i="1"/>
  <c r="G289" i="1"/>
  <c r="DN289" i="1" s="1"/>
  <c r="DM288" i="1"/>
  <c r="AG288" i="1"/>
  <c r="Q185" i="1"/>
  <c r="DX185" i="1" s="1"/>
  <c r="U151" i="1"/>
  <c r="AV151" i="1" s="1"/>
  <c r="I264" i="1"/>
  <c r="AJ264" i="1" s="1"/>
  <c r="T165" i="1"/>
  <c r="EA165" i="1" s="1"/>
  <c r="AU133" i="1"/>
  <c r="V131" i="1"/>
  <c r="EC131" i="1" s="1"/>
  <c r="V125" i="1"/>
  <c r="EC125" i="1" s="1"/>
  <c r="BU164" i="1"/>
  <c r="AU154" i="1"/>
  <c r="AR167" i="1"/>
  <c r="O214" i="1"/>
  <c r="AP214" i="1" s="1"/>
  <c r="X114" i="1"/>
  <c r="Y114" i="1" a="1"/>
  <c r="Y114" i="1" s="1"/>
  <c r="Z114" i="1" a="1"/>
  <c r="Z114" i="1" s="1"/>
  <c r="W114" i="1"/>
  <c r="CN259" i="1"/>
  <c r="BY118" i="1"/>
  <c r="DA118" i="1" s="1"/>
  <c r="CA108" i="1"/>
  <c r="AR170" i="1"/>
  <c r="AA359" i="1"/>
  <c r="Y200" i="4" s="1"/>
  <c r="BA106" i="1" a="1"/>
  <c r="BA106" i="1" s="1"/>
  <c r="AB359" i="1" s="1"/>
  <c r="Z200" i="4" s="1"/>
  <c r="CS206" i="1"/>
  <c r="CU178" i="1"/>
  <c r="H291" i="1"/>
  <c r="DO291" i="1" s="1"/>
  <c r="AA202" i="4"/>
  <c r="AD361" i="1"/>
  <c r="AB202" i="4" s="1"/>
  <c r="AC167" i="4"/>
  <c r="J60" i="7"/>
  <c r="AD167" i="4" s="1"/>
  <c r="AE167" i="4" s="1"/>
  <c r="AI286" i="1"/>
  <c r="DU212" i="1"/>
  <c r="AP205" i="1"/>
  <c r="AU152" i="1"/>
  <c r="AV135" i="1"/>
  <c r="I267" i="1"/>
  <c r="AJ267" i="1" s="1"/>
  <c r="AA345" i="1"/>
  <c r="Y186" i="4" s="1"/>
  <c r="BA92" i="1" a="1"/>
  <c r="BA92" i="1" s="1"/>
  <c r="AB345" i="1" s="1"/>
  <c r="Z186" i="4" s="1"/>
  <c r="O198" i="1"/>
  <c r="BR198" i="1" s="1"/>
  <c r="AW123" i="1"/>
  <c r="I279" i="1"/>
  <c r="DP279" i="1" s="1"/>
  <c r="AO200" i="1"/>
  <c r="M234" i="1"/>
  <c r="AN234" i="1" s="1"/>
  <c r="I269" i="1"/>
  <c r="AJ269" i="1" s="1"/>
  <c r="DV188" i="1"/>
  <c r="BU175" i="1"/>
  <c r="CW175" i="1" s="1"/>
  <c r="AV123" i="1"/>
  <c r="BP229" i="1"/>
  <c r="BX139" i="1"/>
  <c r="CZ139" i="1" s="1"/>
  <c r="DV189" i="1"/>
  <c r="BV158" i="1"/>
  <c r="DT214" i="1"/>
  <c r="DW188" i="1"/>
  <c r="DR251" i="1"/>
  <c r="DS232" i="1"/>
  <c r="DN281" i="1"/>
  <c r="AT157" i="1"/>
  <c r="BT180" i="1"/>
  <c r="P192" i="1"/>
  <c r="DW192" i="1" s="1"/>
  <c r="AU140" i="1"/>
  <c r="DT226" i="1"/>
  <c r="S167" i="1"/>
  <c r="DZ167" i="1" s="1"/>
  <c r="BM260" i="1"/>
  <c r="BW149" i="1"/>
  <c r="CY149" i="1" s="1"/>
  <c r="BL253" i="1"/>
  <c r="I284" i="1"/>
  <c r="DP284" i="1" s="1"/>
  <c r="K252" i="1"/>
  <c r="AL252" i="1" s="1"/>
  <c r="CQ236" i="1"/>
  <c r="CP235" i="1"/>
  <c r="N225" i="1"/>
  <c r="AO225" i="1" s="1"/>
  <c r="AH283" i="1"/>
  <c r="EC116" i="1"/>
  <c r="BN239" i="1"/>
  <c r="J264" i="1"/>
  <c r="DQ264" i="1" s="1"/>
  <c r="AO210" i="1"/>
  <c r="BV162" i="1"/>
  <c r="BL266" i="1"/>
  <c r="R176" i="1"/>
  <c r="BU176" i="1" s="1"/>
  <c r="CW176" i="1" s="1"/>
  <c r="DZ156" i="1"/>
  <c r="DY170" i="1"/>
  <c r="BY122" i="1"/>
  <c r="U145" i="1"/>
  <c r="BX145" i="1" s="1"/>
  <c r="CB115" i="1" a="1"/>
  <c r="CB115" i="1" s="1"/>
  <c r="CD115" i="1" a="1"/>
  <c r="CD115" i="1" s="1"/>
  <c r="E368" i="1" s="1"/>
  <c r="BZ115" i="1"/>
  <c r="CA115" i="1"/>
  <c r="BT186" i="1"/>
  <c r="CO246" i="1"/>
  <c r="BQ219" i="1"/>
  <c r="AQ187" i="1"/>
  <c r="DN276" i="1"/>
  <c r="DO264" i="1"/>
  <c r="DW178" i="1"/>
  <c r="BS195" i="1"/>
  <c r="AW119" i="1"/>
  <c r="CZ130" i="1"/>
  <c r="DO274" i="1"/>
  <c r="DX176" i="1"/>
  <c r="CD117" i="1" a="1"/>
  <c r="CD117" i="1" s="1"/>
  <c r="E370" i="1" s="1"/>
  <c r="CB117" i="1" a="1"/>
  <c r="CB117" i="1" s="1"/>
  <c r="CA117" i="1"/>
  <c r="BZ117" i="1"/>
  <c r="DU206" i="1"/>
  <c r="S154" i="1"/>
  <c r="BV154" i="1" s="1"/>
  <c r="CX154" i="1" s="1"/>
  <c r="DR249" i="1"/>
  <c r="EA151" i="1"/>
  <c r="DU203" i="1"/>
  <c r="EC129" i="1"/>
  <c r="O206" i="1"/>
  <c r="AP206" i="1" s="1"/>
  <c r="BN241" i="1"/>
  <c r="CP241" i="1" s="1"/>
  <c r="BW143" i="1"/>
  <c r="AQ186" i="1"/>
  <c r="CS202" i="1"/>
  <c r="BK275" i="1"/>
  <c r="I281" i="1"/>
  <c r="AJ281" i="1" s="1"/>
  <c r="AU148" i="1"/>
  <c r="AO208" i="1"/>
  <c r="DS236" i="1"/>
  <c r="N229" i="1"/>
  <c r="AO229" i="1" s="1"/>
  <c r="AJ255" i="1"/>
  <c r="CR211" i="1"/>
  <c r="L244" i="1"/>
  <c r="AM244" i="1" s="1"/>
  <c r="Y168" i="4"/>
  <c r="AO311" i="1" a="1"/>
  <c r="AO311" i="1" s="1"/>
  <c r="AR141" i="4" s="1"/>
  <c r="AG311" i="1"/>
  <c r="AI141" i="4" s="1"/>
  <c r="Z128" i="1" a="1"/>
  <c r="Z128" i="1" s="1"/>
  <c r="X128" i="1"/>
  <c r="Y128" i="1" a="1"/>
  <c r="Y128" i="1" s="1"/>
  <c r="W128" i="1"/>
  <c r="K264" i="1"/>
  <c r="DR264" i="1" s="1"/>
  <c r="BP227" i="1"/>
  <c r="BK267" i="1"/>
  <c r="R174" i="1"/>
  <c r="BU174" i="1" s="1"/>
  <c r="AK259" i="1"/>
  <c r="AM239" i="1"/>
  <c r="CR196" i="1"/>
  <c r="BO238" i="1"/>
  <c r="DP274" i="1"/>
  <c r="DR248" i="1"/>
  <c r="DR240" i="1"/>
  <c r="N218" i="1"/>
  <c r="BT182" i="1"/>
  <c r="AI270" i="1"/>
  <c r="AV133" i="1"/>
  <c r="DN284" i="1"/>
  <c r="BP222" i="1"/>
  <c r="Q195" i="1"/>
  <c r="DT230" i="1"/>
  <c r="EC109" i="1"/>
  <c r="CV174" i="1"/>
  <c r="AP199" i="1"/>
  <c r="BW146" i="1"/>
  <c r="L248" i="1"/>
  <c r="BO248" i="1" s="1"/>
  <c r="CY138" i="1"/>
  <c r="AD355" i="1"/>
  <c r="AB196" i="4" s="1"/>
  <c r="AA196" i="4"/>
  <c r="DO269" i="1"/>
  <c r="DN278" i="1"/>
  <c r="AH278" i="1"/>
  <c r="V132" i="1"/>
  <c r="EC132" i="1" s="1"/>
  <c r="BQ199" i="1"/>
  <c r="DT225" i="1"/>
  <c r="BY126" i="1"/>
  <c r="R184" i="1"/>
  <c r="AS184" i="1" s="1"/>
  <c r="AK261" i="1"/>
  <c r="AN213" i="1"/>
  <c r="BY110" i="1"/>
  <c r="F186" i="4"/>
  <c r="F345" i="1"/>
  <c r="G186" i="4" s="1"/>
  <c r="N216" i="1"/>
  <c r="BQ216" i="1" s="1"/>
  <c r="CW158" i="1"/>
  <c r="CT190" i="1"/>
  <c r="AT163" i="1"/>
  <c r="EB126" i="1"/>
  <c r="I282" i="1"/>
  <c r="DP282" i="1" s="1"/>
  <c r="BO237" i="1"/>
  <c r="EA139" i="1"/>
  <c r="EA142" i="1"/>
  <c r="DX177" i="1"/>
  <c r="AU131" i="1"/>
  <c r="DV196" i="1"/>
  <c r="BR197" i="1"/>
  <c r="AG286" i="1"/>
  <c r="G287" i="1"/>
  <c r="DM286" i="1"/>
  <c r="DZ161" i="1"/>
  <c r="DY165" i="1"/>
  <c r="AQ184" i="1"/>
  <c r="K259" i="1"/>
  <c r="DR259" i="1" s="1"/>
  <c r="AI263" i="1"/>
  <c r="Y121" i="1" a="1"/>
  <c r="Y121" i="1" s="1"/>
  <c r="X121" i="1"/>
  <c r="Z121" i="1" a="1"/>
  <c r="Z121" i="1" s="1"/>
  <c r="W121" i="1"/>
  <c r="DU201" i="1"/>
  <c r="O212" i="1"/>
  <c r="AP212" i="1" s="1"/>
  <c r="CN254" i="1"/>
  <c r="V143" i="1"/>
  <c r="EC143" i="1" s="1"/>
  <c r="AT164" i="1"/>
  <c r="BW133" i="1"/>
  <c r="DT219" i="1"/>
  <c r="CU188" i="1"/>
  <c r="AV130" i="1"/>
  <c r="BX124" i="1"/>
  <c r="CZ124" i="1" s="1"/>
  <c r="AG294" i="1"/>
  <c r="G295" i="1"/>
  <c r="AH295" i="1" s="1"/>
  <c r="DM294" i="1"/>
  <c r="AS164" i="1"/>
  <c r="BW154" i="1"/>
  <c r="BN245" i="1"/>
  <c r="AJ272" i="1"/>
  <c r="EB138" i="1"/>
  <c r="BT167" i="1"/>
  <c r="V138" i="1"/>
  <c r="EC138" i="1" s="1"/>
  <c r="BQ213" i="1"/>
  <c r="BY114" i="1"/>
  <c r="CO240" i="1"/>
  <c r="CZ108" i="1"/>
  <c r="DY159" i="1"/>
  <c r="EC130" i="1"/>
  <c r="DU202" i="1"/>
  <c r="DQ255" i="1"/>
  <c r="AW118" i="1"/>
  <c r="CD108" i="1" a="1"/>
  <c r="CD108" i="1" s="1"/>
  <c r="E361" i="1" s="1"/>
  <c r="BT170" i="1"/>
  <c r="BO234" i="1"/>
  <c r="AT159" i="1"/>
  <c r="BQ207" i="1"/>
  <c r="CS207" i="1" s="1"/>
  <c r="DA117" i="1"/>
  <c r="P191" i="1"/>
  <c r="AQ191" i="1" s="1"/>
  <c r="CR224" i="1"/>
  <c r="AD351" i="1"/>
  <c r="AB192" i="4" s="1"/>
  <c r="AA192" i="4"/>
  <c r="H292" i="1"/>
  <c r="DO292" i="1" s="1"/>
  <c r="DA116" i="1"/>
  <c r="CW170" i="1"/>
  <c r="CW153" i="1"/>
  <c r="BK286" i="1"/>
  <c r="U148" i="1" l="1"/>
  <c r="EB148" i="1" s="1"/>
  <c r="AA358" i="1"/>
  <c r="AT155" i="1"/>
  <c r="EA147" i="1"/>
  <c r="AU147" i="1"/>
  <c r="DZ155" i="1"/>
  <c r="CY147" i="1"/>
  <c r="AU150" i="1"/>
  <c r="EA150" i="1"/>
  <c r="T156" i="1"/>
  <c r="EA156" i="1" s="1"/>
  <c r="CX155" i="1"/>
  <c r="EA153" i="1"/>
  <c r="F358" i="1"/>
  <c r="G199" i="4" s="1"/>
  <c r="C350" i="1"/>
  <c r="D191" i="4" s="1"/>
  <c r="EA145" i="1"/>
  <c r="CC105" i="1" a="1"/>
  <c r="CC105" i="1" s="1"/>
  <c r="D358" i="1" s="1"/>
  <c r="E199" i="4" s="1"/>
  <c r="CW154" i="1"/>
  <c r="BS196" i="1"/>
  <c r="CU196" i="1" s="1"/>
  <c r="CB112" i="1" a="1"/>
  <c r="CB112" i="1" s="1"/>
  <c r="C365" i="1" s="1"/>
  <c r="D206" i="4" s="1"/>
  <c r="BZ112" i="1"/>
  <c r="AN220" i="1"/>
  <c r="BA112" i="1" a="1"/>
  <c r="BA112" i="1" s="1"/>
  <c r="AB365" i="1" s="1"/>
  <c r="Z206" i="4" s="1"/>
  <c r="DX178" i="1"/>
  <c r="S170" i="1"/>
  <c r="DZ170" i="1" s="1"/>
  <c r="R179" i="1"/>
  <c r="DY179" i="1" s="1"/>
  <c r="BU169" i="1"/>
  <c r="CW169" i="1" s="1"/>
  <c r="BT178" i="1"/>
  <c r="CV178" i="1" s="1"/>
  <c r="AS169" i="1"/>
  <c r="DT223" i="1"/>
  <c r="AU145" i="1"/>
  <c r="Q197" i="1"/>
  <c r="DX197" i="1" s="1"/>
  <c r="CA112" i="1"/>
  <c r="AQ196" i="1"/>
  <c r="AU153" i="1"/>
  <c r="BA103" i="1" a="1"/>
  <c r="BA103" i="1" s="1"/>
  <c r="AB356" i="1" s="1"/>
  <c r="Z197" i="4" s="1"/>
  <c r="U154" i="1"/>
  <c r="V155" i="1" s="1"/>
  <c r="EC155" i="1" s="1"/>
  <c r="AN223" i="1"/>
  <c r="CR223" i="1"/>
  <c r="V137" i="1"/>
  <c r="Y137" i="1" s="1" a="1"/>
  <c r="Y137" i="1" s="1"/>
  <c r="N224" i="1"/>
  <c r="BQ224" i="1" s="1"/>
  <c r="CS224" i="1" s="1"/>
  <c r="AD365" i="1"/>
  <c r="AB206" i="4" s="1"/>
  <c r="U146" i="1"/>
  <c r="V147" i="1" s="1"/>
  <c r="AW147" i="1" s="1"/>
  <c r="CY145" i="1"/>
  <c r="R185" i="1"/>
  <c r="BU185" i="1" s="1"/>
  <c r="S173" i="1"/>
  <c r="DZ173" i="1" s="1"/>
  <c r="AV136" i="1"/>
  <c r="F356" i="1"/>
  <c r="G197" i="4" s="1"/>
  <c r="BT184" i="1"/>
  <c r="BX136" i="1"/>
  <c r="CZ136" i="1" s="1"/>
  <c r="DW193" i="1"/>
  <c r="AS172" i="1"/>
  <c r="BU172" i="1"/>
  <c r="CW172" i="1" s="1"/>
  <c r="BU167" i="1"/>
  <c r="CW167" i="1" s="1"/>
  <c r="AS167" i="1"/>
  <c r="AQ193" i="1"/>
  <c r="AR184" i="1"/>
  <c r="AO209" i="1"/>
  <c r="BQ209" i="1"/>
  <c r="CS209" i="1" s="1"/>
  <c r="O210" i="1"/>
  <c r="AP210" i="1" s="1"/>
  <c r="CC103" i="1" a="1"/>
  <c r="CC103" i="1" s="1"/>
  <c r="D356" i="1" s="1"/>
  <c r="E197" i="4" s="1"/>
  <c r="L247" i="1"/>
  <c r="DS247" i="1" s="1"/>
  <c r="DR246" i="1"/>
  <c r="AH313" i="1"/>
  <c r="AI313" i="1" s="1"/>
  <c r="AD356" i="1"/>
  <c r="AB197" i="4" s="1"/>
  <c r="S168" i="1"/>
  <c r="AT168" i="1" s="1"/>
  <c r="Q194" i="1"/>
  <c r="AR194" i="1" s="1"/>
  <c r="DR250" i="1"/>
  <c r="CR221" i="1"/>
  <c r="BN250" i="1"/>
  <c r="CP250" i="1" s="1"/>
  <c r="L251" i="1"/>
  <c r="DS251" i="1" s="1"/>
  <c r="AN221" i="1"/>
  <c r="AL246" i="1"/>
  <c r="N222" i="1"/>
  <c r="DU222" i="1" s="1"/>
  <c r="DT221" i="1"/>
  <c r="DY173" i="1"/>
  <c r="S174" i="1"/>
  <c r="AT174" i="1" s="1"/>
  <c r="BU173" i="1"/>
  <c r="CW173" i="1" s="1"/>
  <c r="BQ217" i="1"/>
  <c r="CS217" i="1" s="1"/>
  <c r="N221" i="1"/>
  <c r="AO221" i="1" s="1"/>
  <c r="AR181" i="1"/>
  <c r="AO217" i="1"/>
  <c r="R182" i="1"/>
  <c r="DY182" i="1" s="1"/>
  <c r="F192" i="4"/>
  <c r="DX181" i="1"/>
  <c r="O218" i="1"/>
  <c r="DV218" i="1" s="1"/>
  <c r="CO253" i="1"/>
  <c r="DS235" i="1"/>
  <c r="BP220" i="1"/>
  <c r="CR220" i="1" s="1"/>
  <c r="AL253" i="1"/>
  <c r="L254" i="1"/>
  <c r="DS254" i="1" s="1"/>
  <c r="BN253" i="1"/>
  <c r="CP253" i="1" s="1"/>
  <c r="DQ262" i="1"/>
  <c r="K254" i="1"/>
  <c r="BN254" i="1" s="1"/>
  <c r="CP254" i="1" s="1"/>
  <c r="DQ253" i="1"/>
  <c r="AK253" i="1"/>
  <c r="CQ235" i="1"/>
  <c r="K263" i="1"/>
  <c r="BN263" i="1" s="1"/>
  <c r="BL273" i="1"/>
  <c r="CN273" i="1" s="1"/>
  <c r="DP273" i="1"/>
  <c r="AA361" i="1"/>
  <c r="Y202" i="4" s="1"/>
  <c r="J274" i="1"/>
  <c r="AK274" i="1" s="1"/>
  <c r="AL242" i="1"/>
  <c r="L243" i="1"/>
  <c r="DS243" i="1" s="1"/>
  <c r="DR242" i="1"/>
  <c r="BA101" i="1" a="1"/>
  <c r="BA101" i="1" s="1"/>
  <c r="AB354" i="1" s="1"/>
  <c r="Z195" i="4" s="1"/>
  <c r="F359" i="1"/>
  <c r="G200" i="4" s="1"/>
  <c r="AL244" i="1"/>
  <c r="AM231" i="1"/>
  <c r="AH296" i="1"/>
  <c r="F207" i="4"/>
  <c r="BA115" i="1" a="1"/>
  <c r="BA115" i="1" s="1"/>
  <c r="AB368" i="1" s="1"/>
  <c r="Z209" i="4" s="1"/>
  <c r="M232" i="1"/>
  <c r="BP232" i="1" s="1"/>
  <c r="CR232" i="1" s="1"/>
  <c r="F365" i="1"/>
  <c r="G206" i="4" s="1"/>
  <c r="AM235" i="1"/>
  <c r="DS231" i="1"/>
  <c r="L245" i="1"/>
  <c r="BO245" i="1" s="1"/>
  <c r="J313" i="1"/>
  <c r="K313" i="1" s="1"/>
  <c r="M236" i="1"/>
  <c r="DT236" i="1" s="1"/>
  <c r="BN244" i="1"/>
  <c r="CP244" i="1" s="1"/>
  <c r="BM262" i="1"/>
  <c r="CO262" i="1" s="1"/>
  <c r="CC98" i="1" a="1"/>
  <c r="CC98" i="1" s="1"/>
  <c r="D351" i="1" s="1"/>
  <c r="E192" i="4" s="1"/>
  <c r="BM257" i="1"/>
  <c r="CO257" i="1" s="1"/>
  <c r="N232" i="1"/>
  <c r="DU232" i="1" s="1"/>
  <c r="K258" i="1"/>
  <c r="L259" i="1" s="1"/>
  <c r="DS259" i="1" s="1"/>
  <c r="DT231" i="1"/>
  <c r="AN231" i="1"/>
  <c r="AK257" i="1"/>
  <c r="CC113" i="1" a="1"/>
  <c r="CC113" i="1" s="1"/>
  <c r="D366" i="1" s="1"/>
  <c r="E207" i="4" s="1"/>
  <c r="BB129" i="1" a="1"/>
  <c r="BB129" i="1" s="1"/>
  <c r="AC382" i="1" s="1"/>
  <c r="AA223" i="4" s="1"/>
  <c r="CR231" i="1"/>
  <c r="BA120" i="1" a="1"/>
  <c r="BA120" i="1" s="1"/>
  <c r="AB373" i="1" s="1"/>
  <c r="Z214" i="4" s="1"/>
  <c r="CC111" i="1" a="1"/>
  <c r="CC111" i="1" s="1"/>
  <c r="D364" i="1" s="1"/>
  <c r="E205" i="4" s="1"/>
  <c r="AA214" i="4"/>
  <c r="CQ230" i="1"/>
  <c r="CA109" i="1"/>
  <c r="CB128" i="1" a="1"/>
  <c r="CB128" i="1" s="1"/>
  <c r="CC128" i="1" s="1" a="1"/>
  <c r="CC128" i="1" s="1"/>
  <c r="D381" i="1" s="1"/>
  <c r="E222" i="4" s="1"/>
  <c r="AD366" i="1"/>
  <c r="AB207" i="4" s="1"/>
  <c r="AQ200" i="1"/>
  <c r="BY139" i="1"/>
  <c r="DA139" i="1" s="1"/>
  <c r="EA164" i="1"/>
  <c r="AO214" i="1"/>
  <c r="AA370" i="1"/>
  <c r="Y211" i="4" s="1"/>
  <c r="EA160" i="1"/>
  <c r="AD370" i="1"/>
  <c r="AB211" i="4" s="1"/>
  <c r="F364" i="1"/>
  <c r="G205" i="4" s="1"/>
  <c r="CQ249" i="1"/>
  <c r="AI312" i="1"/>
  <c r="AL312" i="1" s="1"/>
  <c r="AD368" i="1"/>
  <c r="AB209" i="4" s="1"/>
  <c r="I312" i="1"/>
  <c r="J142" i="4" s="1"/>
  <c r="AZ116" i="1" a="1"/>
  <c r="AZ116" i="1" s="1"/>
  <c r="AA369" i="1" s="1"/>
  <c r="Y210" i="4" s="1"/>
  <c r="CD109" i="1" a="1"/>
  <c r="CD109" i="1" s="1"/>
  <c r="E362" i="1" s="1"/>
  <c r="F362" i="1" s="1"/>
  <c r="G203" i="4" s="1"/>
  <c r="AA366" i="1"/>
  <c r="Y207" i="4" s="1"/>
  <c r="CD121" i="1" a="1"/>
  <c r="CD121" i="1" s="1"/>
  <c r="E374" i="1" s="1"/>
  <c r="F374" i="1" s="1"/>
  <c r="G215" i="4" s="1"/>
  <c r="CC106" i="1" a="1"/>
  <c r="CC106" i="1" s="1"/>
  <c r="D359" i="1" s="1"/>
  <c r="E200" i="4" s="1"/>
  <c r="CD119" i="1" a="1"/>
  <c r="CD119" i="1" s="1"/>
  <c r="E372" i="1" s="1"/>
  <c r="F213" i="4" s="1"/>
  <c r="AX121" i="1"/>
  <c r="AZ121" i="1" a="1"/>
  <c r="AZ121" i="1" s="1"/>
  <c r="BA121" i="1" s="1" a="1"/>
  <c r="BA121" i="1" s="1"/>
  <c r="AB374" i="1" s="1"/>
  <c r="Z215" i="4" s="1"/>
  <c r="H61" i="7"/>
  <c r="L61" i="7" s="1"/>
  <c r="AU164" i="1"/>
  <c r="DY168" i="1"/>
  <c r="DZ176" i="1"/>
  <c r="AX130" i="1"/>
  <c r="CS216" i="1"/>
  <c r="CW174" i="1"/>
  <c r="BR211" i="1"/>
  <c r="CT211" i="1" s="1"/>
  <c r="AY121" i="1"/>
  <c r="CB109" i="1" a="1"/>
  <c r="CB109" i="1" s="1"/>
  <c r="C362" i="1" s="1"/>
  <c r="D203" i="4" s="1"/>
  <c r="AU156" i="1"/>
  <c r="DA109" i="1"/>
  <c r="AJ265" i="1"/>
  <c r="EA163" i="1"/>
  <c r="AU160" i="1"/>
  <c r="AS168" i="1"/>
  <c r="CQ241" i="1"/>
  <c r="DP265" i="1"/>
  <c r="CB119" i="1" a="1"/>
  <c r="CB119" i="1" s="1"/>
  <c r="C372" i="1" s="1"/>
  <c r="D213" i="4" s="1"/>
  <c r="AX116" i="1"/>
  <c r="DW200" i="1"/>
  <c r="AW124" i="1"/>
  <c r="AY124" i="1" s="1"/>
  <c r="CA121" i="1"/>
  <c r="DV207" i="1"/>
  <c r="BZ119" i="1"/>
  <c r="AY116" i="1"/>
  <c r="CU200" i="1"/>
  <c r="BZ121" i="1"/>
  <c r="BQ229" i="1"/>
  <c r="CS229" i="1" s="1"/>
  <c r="CA119" i="1"/>
  <c r="DU230" i="1"/>
  <c r="AT176" i="1"/>
  <c r="CB121" i="1" a="1"/>
  <c r="CB121" i="1" s="1"/>
  <c r="C374" i="1" s="1"/>
  <c r="D215" i="4" s="1"/>
  <c r="DY177" i="1"/>
  <c r="BK284" i="1"/>
  <c r="CM284" i="1" s="1"/>
  <c r="BS191" i="1"/>
  <c r="CU191" i="1" s="1"/>
  <c r="AL259" i="1"/>
  <c r="BL267" i="1"/>
  <c r="CN267" i="1" s="1"/>
  <c r="AX129" i="1"/>
  <c r="BK289" i="1"/>
  <c r="CM289" i="1" s="1"/>
  <c r="BT196" i="1"/>
  <c r="CV196" i="1" s="1"/>
  <c r="DA128" i="1"/>
  <c r="CD128" i="1" a="1"/>
  <c r="CD128" i="1" s="1"/>
  <c r="E381" i="1" s="1"/>
  <c r="F222" i="4" s="1"/>
  <c r="AZ129" i="1" a="1"/>
  <c r="AZ129" i="1" s="1"/>
  <c r="AA382" i="1" s="1"/>
  <c r="DU220" i="1"/>
  <c r="BZ128" i="1"/>
  <c r="BV171" i="1"/>
  <c r="CX171" i="1" s="1"/>
  <c r="DW191" i="1"/>
  <c r="BN259" i="1"/>
  <c r="CP259" i="1" s="1"/>
  <c r="BX134" i="1"/>
  <c r="CZ134" i="1" s="1"/>
  <c r="AL261" i="1"/>
  <c r="CO273" i="1"/>
  <c r="DZ171" i="1"/>
  <c r="DN292" i="1"/>
  <c r="DQ254" i="1"/>
  <c r="BU181" i="1"/>
  <c r="CW181" i="1" s="1"/>
  <c r="BW159" i="1"/>
  <c r="CY159" i="1" s="1"/>
  <c r="AJ282" i="1"/>
  <c r="DU229" i="1"/>
  <c r="DV206" i="1"/>
  <c r="EB145" i="1"/>
  <c r="BV167" i="1"/>
  <c r="CX167" i="1" s="1"/>
  <c r="BR214" i="1"/>
  <c r="CT214" i="1" s="1"/>
  <c r="AU165" i="1"/>
  <c r="BL264" i="1"/>
  <c r="CN264" i="1" s="1"/>
  <c r="AH289" i="1"/>
  <c r="AV141" i="1"/>
  <c r="EB134" i="1"/>
  <c r="BP239" i="1"/>
  <c r="CR239" i="1" s="1"/>
  <c r="AO228" i="1"/>
  <c r="AR196" i="1"/>
  <c r="BK277" i="1"/>
  <c r="CM277" i="1" s="1"/>
  <c r="BU187" i="1"/>
  <c r="CW187" i="1" s="1"/>
  <c r="AK254" i="1"/>
  <c r="AS181" i="1"/>
  <c r="EA159" i="1"/>
  <c r="BY140" i="1"/>
  <c r="DA140" i="1" s="1"/>
  <c r="BK295" i="1"/>
  <c r="CM295" i="1" s="1"/>
  <c r="AH293" i="1"/>
  <c r="BY132" i="1"/>
  <c r="DA132" i="1" s="1"/>
  <c r="BX147" i="1"/>
  <c r="CZ147" i="1" s="1"/>
  <c r="BL268" i="1"/>
  <c r="CN268" i="1" s="1"/>
  <c r="BL276" i="1"/>
  <c r="BW157" i="1"/>
  <c r="CY157" i="1" s="1"/>
  <c r="AW132" i="1"/>
  <c r="DY174" i="1"/>
  <c r="DZ154" i="1"/>
  <c r="BQ225" i="1"/>
  <c r="CS225" i="1" s="1"/>
  <c r="AQ192" i="1"/>
  <c r="DV214" i="1"/>
  <c r="BX151" i="1"/>
  <c r="CZ151" i="1" s="1"/>
  <c r="AU163" i="1"/>
  <c r="AM252" i="1"/>
  <c r="BR208" i="1"/>
  <c r="CT208" i="1" s="1"/>
  <c r="EB147" i="1"/>
  <c r="AJ276" i="1"/>
  <c r="DV220" i="1"/>
  <c r="AU158" i="1"/>
  <c r="BQ230" i="1"/>
  <c r="CS230" i="1" s="1"/>
  <c r="EC124" i="1"/>
  <c r="AK273" i="1"/>
  <c r="AO226" i="1"/>
  <c r="EA157" i="1"/>
  <c r="AI292" i="1"/>
  <c r="BQ218" i="1"/>
  <c r="CS218" i="1" s="1"/>
  <c r="DU218" i="1"/>
  <c r="AO218" i="1"/>
  <c r="BK292" i="1"/>
  <c r="CM292" i="1" s="1"/>
  <c r="DN295" i="1"/>
  <c r="DN287" i="1"/>
  <c r="AH287" i="1"/>
  <c r="BT195" i="1"/>
  <c r="CV195" i="1" s="1"/>
  <c r="DX195" i="1"/>
  <c r="AR195" i="1"/>
  <c r="AS174" i="1"/>
  <c r="BO244" i="1"/>
  <c r="CQ244" i="1" s="1"/>
  <c r="BR206" i="1"/>
  <c r="CT206" i="1" s="1"/>
  <c r="AT154" i="1"/>
  <c r="AV145" i="1"/>
  <c r="AS176" i="1"/>
  <c r="DU225" i="1"/>
  <c r="AT167" i="1"/>
  <c r="BS192" i="1"/>
  <c r="CU192" i="1" s="1"/>
  <c r="BL269" i="1"/>
  <c r="CN269" i="1" s="1"/>
  <c r="BL279" i="1"/>
  <c r="CN279" i="1" s="1"/>
  <c r="DP267" i="1"/>
  <c r="AI291" i="1"/>
  <c r="BW165" i="1"/>
  <c r="CY165" i="1" s="1"/>
  <c r="DP264" i="1"/>
  <c r="EB151" i="1"/>
  <c r="BX148" i="1"/>
  <c r="CZ148" i="1" s="1"/>
  <c r="BX132" i="1"/>
  <c r="BQ214" i="1"/>
  <c r="CS214" i="1" s="1"/>
  <c r="DR262" i="1"/>
  <c r="AI276" i="1"/>
  <c r="AN240" i="1"/>
  <c r="BN260" i="1"/>
  <c r="CP260" i="1" s="1"/>
  <c r="AP209" i="1"/>
  <c r="AV149" i="1"/>
  <c r="AR188" i="1"/>
  <c r="DV211" i="1"/>
  <c r="BX141" i="1"/>
  <c r="CZ141" i="1" s="1"/>
  <c r="DS252" i="1"/>
  <c r="BY136" i="1"/>
  <c r="BX153" i="1"/>
  <c r="CZ153" i="1" s="1"/>
  <c r="AQ206" i="1"/>
  <c r="AP213" i="1"/>
  <c r="DP287" i="1"/>
  <c r="DO289" i="1"/>
  <c r="AP208" i="1"/>
  <c r="AQ197" i="1"/>
  <c r="BR200" i="1"/>
  <c r="CT200" i="1" s="1"/>
  <c r="BQ228" i="1"/>
  <c r="CS228" i="1" s="1"/>
  <c r="BX144" i="1"/>
  <c r="CZ144" i="1" s="1"/>
  <c r="AV150" i="1"/>
  <c r="BK282" i="1"/>
  <c r="CM282" i="1" s="1"/>
  <c r="DO295" i="1"/>
  <c r="DQ273" i="1"/>
  <c r="AS178" i="1"/>
  <c r="AV143" i="1"/>
  <c r="BX140" i="1"/>
  <c r="CZ140" i="1" s="1"/>
  <c r="AK256" i="1"/>
  <c r="AN237" i="1"/>
  <c r="DO284" i="1"/>
  <c r="AR189" i="1"/>
  <c r="DS244" i="1"/>
  <c r="DY176" i="1"/>
  <c r="DP269" i="1"/>
  <c r="AJ279" i="1"/>
  <c r="BK291" i="1"/>
  <c r="CM291" i="1" s="1"/>
  <c r="AV148" i="1"/>
  <c r="AV132" i="1"/>
  <c r="DP271" i="1"/>
  <c r="BK276" i="1"/>
  <c r="CM276" i="1" s="1"/>
  <c r="BP240" i="1"/>
  <c r="CR240" i="1" s="1"/>
  <c r="DR260" i="1"/>
  <c r="BR209" i="1"/>
  <c r="CT209" i="1" s="1"/>
  <c r="BX149" i="1"/>
  <c r="CZ149" i="1" s="1"/>
  <c r="BT188" i="1"/>
  <c r="CV188" i="1" s="1"/>
  <c r="AW136" i="1"/>
  <c r="AV153" i="1"/>
  <c r="BS206" i="1"/>
  <c r="CU206" i="1" s="1"/>
  <c r="BR213" i="1"/>
  <c r="CT213" i="1" s="1"/>
  <c r="BS198" i="1"/>
  <c r="CU198" i="1" s="1"/>
  <c r="DW197" i="1"/>
  <c r="DV200" i="1"/>
  <c r="AI285" i="1"/>
  <c r="BU178" i="1"/>
  <c r="CW178" i="1" s="1"/>
  <c r="BX143" i="1"/>
  <c r="CZ143" i="1" s="1"/>
  <c r="AV140" i="1"/>
  <c r="BQ226" i="1"/>
  <c r="CS226" i="1" s="1"/>
  <c r="AI279" i="1"/>
  <c r="AJ270" i="1"/>
  <c r="BW156" i="1"/>
  <c r="CY156" i="1" s="1"/>
  <c r="BM256" i="1"/>
  <c r="CO256" i="1" s="1"/>
  <c r="BP237" i="1"/>
  <c r="CR237" i="1" s="1"/>
  <c r="BR204" i="1"/>
  <c r="CT204" i="1" s="1"/>
  <c r="AM250" i="1"/>
  <c r="BR207" i="1"/>
  <c r="CT207" i="1" s="1"/>
  <c r="BU177" i="1"/>
  <c r="CW177" i="1" s="1"/>
  <c r="BL275" i="1"/>
  <c r="CN275" i="1" s="1"/>
  <c r="CX176" i="1"/>
  <c r="DO285" i="1"/>
  <c r="BO242" i="1"/>
  <c r="CQ242" i="1" s="1"/>
  <c r="BL270" i="1"/>
  <c r="CN270" i="1" s="1"/>
  <c r="DV204" i="1"/>
  <c r="BO250" i="1"/>
  <c r="CQ250" i="1" s="1"/>
  <c r="DP275" i="1"/>
  <c r="AN233" i="1"/>
  <c r="AO215" i="1"/>
  <c r="DA124" i="1"/>
  <c r="AI282" i="1"/>
  <c r="CM285" i="1"/>
  <c r="CT198" i="1"/>
  <c r="CY160" i="1"/>
  <c r="CQ252" i="1"/>
  <c r="CS220" i="1"/>
  <c r="AW138" i="1"/>
  <c r="AW143" i="1"/>
  <c r="DV212" i="1"/>
  <c r="CR238" i="1"/>
  <c r="CQ237" i="1"/>
  <c r="BL282" i="1"/>
  <c r="O217" i="1"/>
  <c r="DV217" i="1" s="1"/>
  <c r="S185" i="1"/>
  <c r="DZ185" i="1" s="1"/>
  <c r="M249" i="1"/>
  <c r="DT249" i="1" s="1"/>
  <c r="CR222" i="1"/>
  <c r="CQ238" i="1"/>
  <c r="L265" i="1"/>
  <c r="BO265" i="1" s="1"/>
  <c r="BL281" i="1"/>
  <c r="C370" i="1"/>
  <c r="CC117" i="1" a="1"/>
  <c r="CC117" i="1" s="1"/>
  <c r="D370" i="1" s="1"/>
  <c r="E211" i="4" s="1"/>
  <c r="CV186" i="1"/>
  <c r="C368" i="1"/>
  <c r="D209" i="4" s="1"/>
  <c r="CC115" i="1" a="1"/>
  <c r="CC115" i="1" s="1"/>
  <c r="D368" i="1" s="1"/>
  <c r="E209" i="4" s="1"/>
  <c r="CB122" i="1" a="1"/>
  <c r="CB122" i="1" s="1"/>
  <c r="CA122" i="1"/>
  <c r="CD122" i="1" a="1"/>
  <c r="CD122" i="1" s="1"/>
  <c r="E375" i="1" s="1"/>
  <c r="BZ122" i="1"/>
  <c r="DA122" i="1"/>
  <c r="BM264" i="1"/>
  <c r="CP239" i="1"/>
  <c r="DR252" i="1"/>
  <c r="J285" i="1"/>
  <c r="BM285" i="1" s="1"/>
  <c r="N235" i="1"/>
  <c r="DU235" i="1" s="1"/>
  <c r="AP198" i="1"/>
  <c r="CA118" i="1"/>
  <c r="CB118" i="1" a="1"/>
  <c r="CB118" i="1" s="1"/>
  <c r="CD118" i="1" a="1"/>
  <c r="CD118" i="1" s="1"/>
  <c r="E371" i="1" s="1"/>
  <c r="BZ118" i="1"/>
  <c r="AY130" i="1"/>
  <c r="AW125" i="1"/>
  <c r="AW131" i="1"/>
  <c r="BT185" i="1"/>
  <c r="CQ248" i="1"/>
  <c r="AA362" i="1"/>
  <c r="Y203" i="4" s="1"/>
  <c r="BA109" i="1" a="1"/>
  <c r="BA109" i="1" s="1"/>
  <c r="AB362" i="1" s="1"/>
  <c r="Z203" i="4" s="1"/>
  <c r="Y199" i="4"/>
  <c r="R188" i="1"/>
  <c r="BU188" i="1" s="1"/>
  <c r="C373" i="1"/>
  <c r="D214" i="4" s="1"/>
  <c r="CC120" i="1" a="1"/>
  <c r="CC120" i="1" s="1"/>
  <c r="D373" i="1" s="1"/>
  <c r="E214" i="4" s="1"/>
  <c r="M241" i="1"/>
  <c r="DT241" i="1" s="1"/>
  <c r="O228" i="1"/>
  <c r="AP228" i="1" s="1"/>
  <c r="P202" i="1"/>
  <c r="DW202" i="1" s="1"/>
  <c r="N236" i="1"/>
  <c r="BQ236" i="1" s="1"/>
  <c r="S172" i="1"/>
  <c r="DZ172" i="1" s="1"/>
  <c r="M247" i="1"/>
  <c r="DT247" i="1" s="1"/>
  <c r="V156" i="1"/>
  <c r="BY156" i="1" s="1"/>
  <c r="T166" i="1"/>
  <c r="AU166" i="1" s="1"/>
  <c r="O224" i="1"/>
  <c r="AP224" i="1" s="1"/>
  <c r="X134" i="1"/>
  <c r="Y134" i="1" a="1"/>
  <c r="Y134" i="1" s="1"/>
  <c r="Z134" i="1" a="1"/>
  <c r="Z134" i="1" s="1"/>
  <c r="W134" i="1"/>
  <c r="S184" i="1"/>
  <c r="DZ184" i="1" s="1"/>
  <c r="AA381" i="1"/>
  <c r="Y222" i="4" s="1"/>
  <c r="BA128" i="1" a="1"/>
  <c r="BA128" i="1" s="1"/>
  <c r="AB381" i="1" s="1"/>
  <c r="Z222" i="4" s="1"/>
  <c r="C382" i="1"/>
  <c r="CC129" i="1" a="1"/>
  <c r="CC129" i="1" s="1"/>
  <c r="D382" i="1" s="1"/>
  <c r="E223" i="4" s="1"/>
  <c r="K268" i="1"/>
  <c r="AL268" i="1" s="1"/>
  <c r="F210" i="4"/>
  <c r="F369" i="1"/>
  <c r="G210" i="4" s="1"/>
  <c r="C361" i="1"/>
  <c r="D202" i="4" s="1"/>
  <c r="CC108" i="1" a="1"/>
  <c r="CC108" i="1" s="1"/>
  <c r="D361" i="1" s="1"/>
  <c r="E202" i="4" s="1"/>
  <c r="L257" i="1"/>
  <c r="BO257" i="1" s="1"/>
  <c r="P204" i="1"/>
  <c r="BS204" i="1" s="1"/>
  <c r="T161" i="1"/>
  <c r="BW161" i="1" s="1"/>
  <c r="CU195" i="1"/>
  <c r="P203" i="1"/>
  <c r="DW203" i="1" s="1"/>
  <c r="T167" i="1"/>
  <c r="EA167" i="1" s="1"/>
  <c r="U163" i="1"/>
  <c r="EB163" i="1" s="1"/>
  <c r="Z127" i="1" a="1"/>
  <c r="Z127" i="1" s="1"/>
  <c r="X127" i="1"/>
  <c r="Y127" i="1" a="1"/>
  <c r="Y127" i="1" s="1"/>
  <c r="W127" i="1"/>
  <c r="AG312" i="1"/>
  <c r="AI142" i="4" s="1"/>
  <c r="O232" i="1"/>
  <c r="AP232" i="1" s="1"/>
  <c r="K276" i="1"/>
  <c r="AL276" i="1" s="1"/>
  <c r="CY148" i="1"/>
  <c r="V153" i="1"/>
  <c r="BY153" i="1" s="1"/>
  <c r="R180" i="1"/>
  <c r="AS180" i="1" s="1"/>
  <c r="AZ122" i="1" a="1"/>
  <c r="AZ122" i="1" s="1"/>
  <c r="AY122" i="1"/>
  <c r="BB122" i="1" a="1"/>
  <c r="BB122" i="1" s="1"/>
  <c r="AC375" i="1" s="1"/>
  <c r="AX122" i="1"/>
  <c r="Q191" i="1"/>
  <c r="DX191" i="1" s="1"/>
  <c r="Q190" i="1"/>
  <c r="BT190" i="1" s="1"/>
  <c r="AA367" i="1"/>
  <c r="Y208" i="4" s="1"/>
  <c r="BA114" i="1" a="1"/>
  <c r="BA114" i="1" s="1"/>
  <c r="AB367" i="1" s="1"/>
  <c r="Z208" i="4" s="1"/>
  <c r="CM286" i="1"/>
  <c r="I293" i="1"/>
  <c r="DP293" i="1" s="1"/>
  <c r="CB114" i="1" a="1"/>
  <c r="CB114" i="1" s="1"/>
  <c r="CD114" i="1" a="1"/>
  <c r="CD114" i="1" s="1"/>
  <c r="E367" i="1" s="1"/>
  <c r="CA114" i="1"/>
  <c r="BZ114" i="1"/>
  <c r="DA114" i="1"/>
  <c r="H296" i="1"/>
  <c r="DO296" i="1" s="1"/>
  <c r="L260" i="1"/>
  <c r="DS260" i="1" s="1"/>
  <c r="AO216" i="1"/>
  <c r="DY184" i="1"/>
  <c r="CS199" i="1"/>
  <c r="Y132" i="1" a="1"/>
  <c r="Y132" i="1" s="1"/>
  <c r="W132" i="1"/>
  <c r="X132" i="1"/>
  <c r="Z132" i="1" a="1"/>
  <c r="Z132" i="1" s="1"/>
  <c r="AM248" i="1"/>
  <c r="S175" i="1"/>
  <c r="DZ175" i="1" s="1"/>
  <c r="BN264" i="1"/>
  <c r="M245" i="1"/>
  <c r="O230" i="1"/>
  <c r="DV230" i="1" s="1"/>
  <c r="DP281" i="1"/>
  <c r="CY143" i="1"/>
  <c r="F370" i="1"/>
  <c r="G211" i="4" s="1"/>
  <c r="F211" i="4"/>
  <c r="AZ119" i="1" a="1"/>
  <c r="AZ119" i="1" s="1"/>
  <c r="BB119" i="1" a="1"/>
  <c r="BB119" i="1" s="1"/>
  <c r="AC372" i="1" s="1"/>
  <c r="AY119" i="1"/>
  <c r="AX119" i="1"/>
  <c r="CS219" i="1"/>
  <c r="S177" i="1"/>
  <c r="DZ177" i="1" s="1"/>
  <c r="CY163" i="1"/>
  <c r="CX162" i="1"/>
  <c r="EF116" i="1"/>
  <c r="EE116" i="1"/>
  <c r="BL284" i="1"/>
  <c r="CO254" i="1"/>
  <c r="Q193" i="1"/>
  <c r="DX193" i="1" s="1"/>
  <c r="J270" i="1"/>
  <c r="AK270" i="1" s="1"/>
  <c r="DT234" i="1"/>
  <c r="J268" i="1"/>
  <c r="DQ268" i="1" s="1"/>
  <c r="I292" i="1"/>
  <c r="AJ292" i="1" s="1"/>
  <c r="AZ130" i="1" a="1"/>
  <c r="AZ130" i="1" s="1"/>
  <c r="CW164" i="1"/>
  <c r="U166" i="1"/>
  <c r="EB166" i="1" s="1"/>
  <c r="J265" i="1"/>
  <c r="BM265" i="1" s="1"/>
  <c r="H290" i="1"/>
  <c r="DO290" i="1" s="1"/>
  <c r="CU197" i="1"/>
  <c r="CT196" i="1"/>
  <c r="V149" i="1"/>
  <c r="EC149" i="1" s="1"/>
  <c r="V133" i="1"/>
  <c r="BY133" i="1" s="1"/>
  <c r="U165" i="1"/>
  <c r="EB165" i="1" s="1"/>
  <c r="O215" i="1"/>
  <c r="DV215" i="1" s="1"/>
  <c r="AL262" i="1"/>
  <c r="I277" i="1"/>
  <c r="DP277" i="1" s="1"/>
  <c r="N241" i="1"/>
  <c r="BQ241" i="1" s="1"/>
  <c r="L261" i="1"/>
  <c r="DS261" i="1" s="1"/>
  <c r="P210" i="1"/>
  <c r="BS210" i="1" s="1"/>
  <c r="V150" i="1"/>
  <c r="AW150" i="1" s="1"/>
  <c r="AR187" i="1"/>
  <c r="DD104" i="1"/>
  <c r="P313" i="1" s="1"/>
  <c r="DC104" i="1"/>
  <c r="O313" i="1" s="1"/>
  <c r="C354" i="1"/>
  <c r="CC101" i="1" a="1"/>
  <c r="CC101" i="1" s="1"/>
  <c r="D354" i="1" s="1"/>
  <c r="E195" i="4" s="1"/>
  <c r="R189" i="1"/>
  <c r="AS189" i="1" s="1"/>
  <c r="U164" i="1"/>
  <c r="EB164" i="1" s="1"/>
  <c r="AM240" i="1"/>
  <c r="AA210" i="4"/>
  <c r="AD369" i="1"/>
  <c r="AB210" i="4" s="1"/>
  <c r="AO227" i="1"/>
  <c r="V142" i="1"/>
  <c r="EC142" i="1" s="1"/>
  <c r="AP201" i="1"/>
  <c r="Z136" i="1" a="1"/>
  <c r="Z136" i="1" s="1"/>
  <c r="Y136" i="1" a="1"/>
  <c r="Y136" i="1" s="1"/>
  <c r="W136" i="1"/>
  <c r="X136" i="1"/>
  <c r="V154" i="1"/>
  <c r="EC154" i="1" s="1"/>
  <c r="Q207" i="1"/>
  <c r="DX207" i="1" s="1"/>
  <c r="P214" i="1"/>
  <c r="DW214" i="1" s="1"/>
  <c r="I290" i="1"/>
  <c r="BL290" i="1" s="1"/>
  <c r="AN235" i="1"/>
  <c r="BU171" i="1"/>
  <c r="C383" i="1"/>
  <c r="D224" i="4" s="1"/>
  <c r="CC130" i="1" a="1"/>
  <c r="CC130" i="1" s="1"/>
  <c r="D383" i="1" s="1"/>
  <c r="E224" i="4" s="1"/>
  <c r="AM246" i="1"/>
  <c r="AV155" i="1"/>
  <c r="BV165" i="1"/>
  <c r="V135" i="1"/>
  <c r="EC135" i="1" s="1"/>
  <c r="DN286" i="1"/>
  <c r="DT238" i="1"/>
  <c r="CV170" i="1"/>
  <c r="P201" i="1"/>
  <c r="AQ201" i="1" s="1"/>
  <c r="V148" i="1"/>
  <c r="EC148" i="1" s="1"/>
  <c r="Q201" i="1"/>
  <c r="DX201" i="1" s="1"/>
  <c r="AO223" i="1"/>
  <c r="BY134" i="1"/>
  <c r="AS183" i="1"/>
  <c r="DS241" i="1"/>
  <c r="DS249" i="1"/>
  <c r="DP268" i="1"/>
  <c r="O229" i="1"/>
  <c r="DV229" i="1" s="1"/>
  <c r="J277" i="1"/>
  <c r="DQ277" i="1" s="1"/>
  <c r="R197" i="1"/>
  <c r="DY197" i="1" s="1"/>
  <c r="AK267" i="1"/>
  <c r="C369" i="1"/>
  <c r="D210" i="4" s="1"/>
  <c r="CC116" i="1" a="1"/>
  <c r="CC116" i="1" s="1"/>
  <c r="D369" i="1" s="1"/>
  <c r="E210" i="4" s="1"/>
  <c r="K255" i="1"/>
  <c r="BN255" i="1" s="1"/>
  <c r="BX150" i="1"/>
  <c r="CZ150" i="1" s="1"/>
  <c r="BN261" i="1"/>
  <c r="CP261" i="1" s="1"/>
  <c r="BW158" i="1"/>
  <c r="CY158" i="1" s="1"/>
  <c r="U160" i="1"/>
  <c r="EB160" i="1" s="1"/>
  <c r="AW140" i="1"/>
  <c r="O231" i="1"/>
  <c r="AP231" i="1" s="1"/>
  <c r="X124" i="1"/>
  <c r="W124" i="1"/>
  <c r="Y124" i="1" a="1"/>
  <c r="Y124" i="1" s="1"/>
  <c r="Z124" i="1" a="1"/>
  <c r="Z124" i="1" s="1"/>
  <c r="T177" i="1"/>
  <c r="BW177" i="1" s="1"/>
  <c r="CY177" i="1" s="1"/>
  <c r="I296" i="1"/>
  <c r="DP296" i="1" s="1"/>
  <c r="BN256" i="1"/>
  <c r="BR203" i="1"/>
  <c r="AT160" i="1"/>
  <c r="AW139" i="1"/>
  <c r="K274" i="1"/>
  <c r="BN274" i="1" s="1"/>
  <c r="AO220" i="1"/>
  <c r="AP202" i="1"/>
  <c r="AT166" i="1"/>
  <c r="AU162" i="1"/>
  <c r="S179" i="1"/>
  <c r="DZ179" i="1" s="1"/>
  <c r="V144" i="1"/>
  <c r="EC144" i="1" s="1"/>
  <c r="V141" i="1"/>
  <c r="EC141" i="1" s="1"/>
  <c r="BY127" i="1"/>
  <c r="CY164" i="1"/>
  <c r="CX163" i="1"/>
  <c r="AZ126" i="1" a="1"/>
  <c r="AZ126" i="1" s="1"/>
  <c r="BB126" i="1" a="1"/>
  <c r="BB126" i="1" s="1"/>
  <c r="AC379" i="1" s="1"/>
  <c r="AX126" i="1"/>
  <c r="AY126" i="1"/>
  <c r="O227" i="1"/>
  <c r="DV227" i="1" s="1"/>
  <c r="BK279" i="1"/>
  <c r="AO231" i="1"/>
  <c r="CM270" i="1"/>
  <c r="AK275" i="1"/>
  <c r="CQ239" i="1"/>
  <c r="N311" i="1"/>
  <c r="O141" i="4" s="1"/>
  <c r="L141" i="4"/>
  <c r="K257" i="1"/>
  <c r="DR257" i="1" s="1"/>
  <c r="N238" i="1"/>
  <c r="DU238" i="1" s="1"/>
  <c r="AV152" i="1"/>
  <c r="P208" i="1"/>
  <c r="BS208" i="1" s="1"/>
  <c r="S178" i="1"/>
  <c r="BV178" i="1" s="1"/>
  <c r="AR179" i="1"/>
  <c r="J266" i="1"/>
  <c r="AK266" i="1" s="1"/>
  <c r="T172" i="1"/>
  <c r="EA172" i="1" s="1"/>
  <c r="U158" i="1"/>
  <c r="EB158" i="1" s="1"/>
  <c r="H293" i="1"/>
  <c r="DO293" i="1" s="1"/>
  <c r="I285" i="1"/>
  <c r="DP285" i="1" s="1"/>
  <c r="BP233" i="1"/>
  <c r="BT189" i="1"/>
  <c r="BQ215" i="1"/>
  <c r="AQ190" i="1"/>
  <c r="AQ189" i="1"/>
  <c r="F202" i="4"/>
  <c r="F361" i="1"/>
  <c r="G202" i="4" s="1"/>
  <c r="CS213" i="1"/>
  <c r="Y138" i="1" a="1"/>
  <c r="Y138" i="1" s="1"/>
  <c r="Z138" i="1" a="1"/>
  <c r="Z138" i="1" s="1"/>
  <c r="X138" i="1"/>
  <c r="W138" i="1"/>
  <c r="CP245" i="1"/>
  <c r="Z143" i="1" a="1"/>
  <c r="Z143" i="1" s="1"/>
  <c r="Y143" i="1" a="1"/>
  <c r="Y143" i="1" s="1"/>
  <c r="X143" i="1"/>
  <c r="W143" i="1"/>
  <c r="P213" i="1"/>
  <c r="DW213" i="1" s="1"/>
  <c r="J283" i="1"/>
  <c r="DQ283" i="1" s="1"/>
  <c r="CB110" i="1" a="1"/>
  <c r="CB110" i="1" s="1"/>
  <c r="CA110" i="1"/>
  <c r="CD110" i="1" a="1"/>
  <c r="CD110" i="1" s="1"/>
  <c r="E363" i="1" s="1"/>
  <c r="BZ110" i="1"/>
  <c r="DA110" i="1"/>
  <c r="CD126" i="1" a="1"/>
  <c r="CD126" i="1" s="1"/>
  <c r="E379" i="1" s="1"/>
  <c r="CB126" i="1" a="1"/>
  <c r="CB126" i="1" s="1"/>
  <c r="CA126" i="1"/>
  <c r="BZ126" i="1"/>
  <c r="CV182" i="1"/>
  <c r="CM267" i="1"/>
  <c r="J282" i="1"/>
  <c r="AK282" i="1" s="1"/>
  <c r="K265" i="1"/>
  <c r="DR265" i="1" s="1"/>
  <c r="L253" i="1"/>
  <c r="AM253" i="1" s="1"/>
  <c r="P199" i="1"/>
  <c r="DW199" i="1" s="1"/>
  <c r="BB130" i="1" a="1"/>
  <c r="BB130" i="1" s="1"/>
  <c r="AC383" i="1" s="1"/>
  <c r="CO260" i="1"/>
  <c r="X125" i="1"/>
  <c r="Y125" i="1" a="1"/>
  <c r="Y125" i="1" s="1"/>
  <c r="Z125" i="1" a="1"/>
  <c r="Z125" i="1" s="1"/>
  <c r="W125" i="1"/>
  <c r="Y131" i="1" a="1"/>
  <c r="Y131" i="1" s="1"/>
  <c r="Z131" i="1" a="1"/>
  <c r="Z131" i="1" s="1"/>
  <c r="X131" i="1"/>
  <c r="W131" i="1"/>
  <c r="CX158" i="1"/>
  <c r="R186" i="1"/>
  <c r="DY186" i="1" s="1"/>
  <c r="AA203" i="4"/>
  <c r="AD362" i="1"/>
  <c r="AB203" i="4" s="1"/>
  <c r="J272" i="1"/>
  <c r="DQ272" i="1" s="1"/>
  <c r="BT187" i="1"/>
  <c r="CV187" i="1" s="1"/>
  <c r="BO240" i="1"/>
  <c r="CQ240" i="1" s="1"/>
  <c r="BQ227" i="1"/>
  <c r="BR201" i="1"/>
  <c r="CT201" i="1" s="1"/>
  <c r="J288" i="1"/>
  <c r="DQ288" i="1" s="1"/>
  <c r="BP235" i="1"/>
  <c r="CR235" i="1" s="1"/>
  <c r="AS171" i="1"/>
  <c r="BO246" i="1"/>
  <c r="CQ246" i="1" s="1"/>
  <c r="BX155" i="1"/>
  <c r="CZ155" i="1" s="1"/>
  <c r="AT165" i="1"/>
  <c r="H287" i="1"/>
  <c r="BK287" i="1" s="1"/>
  <c r="Q199" i="1"/>
  <c r="BT199" i="1" s="1"/>
  <c r="N239" i="1"/>
  <c r="BQ239" i="1" s="1"/>
  <c r="BQ223" i="1"/>
  <c r="CS223" i="1" s="1"/>
  <c r="AW134" i="1"/>
  <c r="BU183" i="1"/>
  <c r="M242" i="1"/>
  <c r="DT242" i="1" s="1"/>
  <c r="M250" i="1"/>
  <c r="DT250" i="1" s="1"/>
  <c r="N240" i="1"/>
  <c r="AD381" i="1"/>
  <c r="AB222" i="4" s="1"/>
  <c r="AA222" i="4"/>
  <c r="V145" i="1"/>
  <c r="EC145" i="1" s="1"/>
  <c r="M243" i="1"/>
  <c r="DT243" i="1" s="1"/>
  <c r="F382" i="1"/>
  <c r="G223" i="4" s="1"/>
  <c r="F223" i="4"/>
  <c r="I278" i="1"/>
  <c r="DP278" i="1" s="1"/>
  <c r="P221" i="1"/>
  <c r="DW221" i="1" s="1"/>
  <c r="S188" i="1"/>
  <c r="DZ188" i="1" s="1"/>
  <c r="BM267" i="1"/>
  <c r="S182" i="1"/>
  <c r="DZ182" i="1" s="1"/>
  <c r="I283" i="1"/>
  <c r="DP283" i="1" s="1"/>
  <c r="CB124" i="1" a="1"/>
  <c r="CB124" i="1" s="1"/>
  <c r="CD124" i="1" a="1"/>
  <c r="CD124" i="1" s="1"/>
  <c r="E377" i="1" s="1"/>
  <c r="CA124" i="1"/>
  <c r="BZ124" i="1"/>
  <c r="DR256" i="1"/>
  <c r="AP203" i="1"/>
  <c r="BV160" i="1"/>
  <c r="BR202" i="1"/>
  <c r="BV166" i="1"/>
  <c r="BW162" i="1"/>
  <c r="AW127" i="1"/>
  <c r="CN253" i="1"/>
  <c r="BB110" i="1" a="1"/>
  <c r="BB110" i="1" s="1"/>
  <c r="AC363" i="1" s="1"/>
  <c r="AH314" i="1" s="1"/>
  <c r="AZ110" i="1" a="1"/>
  <c r="AZ110" i="1" s="1"/>
  <c r="AY110" i="1"/>
  <c r="AX110" i="1"/>
  <c r="J271" i="1"/>
  <c r="DQ271" i="1" s="1"/>
  <c r="U157" i="1"/>
  <c r="AV157" i="1" s="1"/>
  <c r="BQ231" i="1"/>
  <c r="BM275" i="1"/>
  <c r="CO259" i="1"/>
  <c r="CU186" i="1"/>
  <c r="P205" i="1"/>
  <c r="DW205" i="1" s="1"/>
  <c r="BX152" i="1"/>
  <c r="M251" i="1"/>
  <c r="DT251" i="1" s="1"/>
  <c r="J276" i="1"/>
  <c r="AK276" i="1" s="1"/>
  <c r="BT179" i="1"/>
  <c r="BS190" i="1"/>
  <c r="BS189" i="1"/>
  <c r="AL141" i="4"/>
  <c r="AL311" i="1"/>
  <c r="N312" i="1"/>
  <c r="O142" i="4" s="1"/>
  <c r="L142" i="4"/>
  <c r="AD367" i="1"/>
  <c r="AB208" i="4" s="1"/>
  <c r="AA208" i="4"/>
  <c r="Q192" i="1"/>
  <c r="DX192" i="1" s="1"/>
  <c r="AX118" i="1"/>
  <c r="BB118" i="1" a="1"/>
  <c r="BB118" i="1" s="1"/>
  <c r="AC371" i="1" s="1"/>
  <c r="AY118" i="1"/>
  <c r="AZ118" i="1" a="1"/>
  <c r="AZ118" i="1" s="1"/>
  <c r="BY138" i="1"/>
  <c r="CW168" i="1"/>
  <c r="CV167" i="1"/>
  <c r="CY154" i="1"/>
  <c r="CY133" i="1"/>
  <c r="BY143" i="1"/>
  <c r="BR212" i="1"/>
  <c r="H288" i="1"/>
  <c r="AI288" i="1" s="1"/>
  <c r="CT197" i="1"/>
  <c r="DU216" i="1"/>
  <c r="BU184" i="1"/>
  <c r="DS248" i="1"/>
  <c r="R196" i="1"/>
  <c r="DY196" i="1" s="1"/>
  <c r="O219" i="1"/>
  <c r="DV219" i="1" s="1"/>
  <c r="CR227" i="1"/>
  <c r="AL264" i="1"/>
  <c r="CM275" i="1"/>
  <c r="P207" i="1"/>
  <c r="AQ207" i="1" s="1"/>
  <c r="T155" i="1"/>
  <c r="EA155" i="1" s="1"/>
  <c r="F209" i="4"/>
  <c r="F368" i="1"/>
  <c r="G209" i="4" s="1"/>
  <c r="V146" i="1"/>
  <c r="EC146" i="1" s="1"/>
  <c r="CN266" i="1"/>
  <c r="AK264" i="1"/>
  <c r="O226" i="1"/>
  <c r="DV226" i="1" s="1"/>
  <c r="BN252" i="1"/>
  <c r="AJ284" i="1"/>
  <c r="T168" i="1"/>
  <c r="EA168" i="1" s="1"/>
  <c r="CV180" i="1"/>
  <c r="BP234" i="1"/>
  <c r="J280" i="1"/>
  <c r="DQ280" i="1" s="1"/>
  <c r="AY123" i="1"/>
  <c r="BB123" i="1" a="1"/>
  <c r="BB123" i="1" s="1"/>
  <c r="AC376" i="1" s="1"/>
  <c r="AZ123" i="1" a="1"/>
  <c r="AZ123" i="1" s="1"/>
  <c r="AX123" i="1"/>
  <c r="DV198" i="1"/>
  <c r="P215" i="1"/>
  <c r="DW215" i="1" s="1"/>
  <c r="BY125" i="1"/>
  <c r="DA125" i="1" s="1"/>
  <c r="BY131" i="1"/>
  <c r="V152" i="1"/>
  <c r="EC152" i="1" s="1"/>
  <c r="AR185" i="1"/>
  <c r="AO312" i="1" a="1"/>
  <c r="AO312" i="1" s="1"/>
  <c r="AR142" i="4" s="1"/>
  <c r="L263" i="1"/>
  <c r="AM263" i="1" s="1"/>
  <c r="CR229" i="1"/>
  <c r="BL271" i="1"/>
  <c r="DX187" i="1"/>
  <c r="F354" i="1"/>
  <c r="G195" i="4" s="1"/>
  <c r="F195" i="4"/>
  <c r="DA126" i="1"/>
  <c r="F214" i="4"/>
  <c r="F373" i="1"/>
  <c r="G214" i="4" s="1"/>
  <c r="CY146" i="1"/>
  <c r="P212" i="1"/>
  <c r="BS212" i="1" s="1"/>
  <c r="DS240" i="1"/>
  <c r="DU227" i="1"/>
  <c r="M253" i="1"/>
  <c r="BP253" i="1" s="1"/>
  <c r="DV201" i="1"/>
  <c r="CB123" i="1" a="1"/>
  <c r="CB123" i="1" s="1"/>
  <c r="CA123" i="1"/>
  <c r="CD123" i="1" a="1"/>
  <c r="CD123" i="1" s="1"/>
  <c r="E376" i="1" s="1"/>
  <c r="BZ123" i="1"/>
  <c r="BL287" i="1"/>
  <c r="P209" i="1"/>
  <c r="DW209" i="1" s="1"/>
  <c r="U161" i="1"/>
  <c r="EB161" i="1" s="1"/>
  <c r="DT235" i="1"/>
  <c r="DY171" i="1"/>
  <c r="F383" i="1"/>
  <c r="G224" i="4" s="1"/>
  <c r="F224" i="4"/>
  <c r="S169" i="1"/>
  <c r="DZ169" i="1" s="1"/>
  <c r="DS246" i="1"/>
  <c r="EB155" i="1"/>
  <c r="DZ165" i="1"/>
  <c r="AA215" i="4"/>
  <c r="AD374" i="1"/>
  <c r="AB215" i="4" s="1"/>
  <c r="AG313" i="1"/>
  <c r="AI143" i="4" s="1"/>
  <c r="AQ198" i="1"/>
  <c r="Q198" i="1"/>
  <c r="BT198" i="1" s="1"/>
  <c r="AN238" i="1"/>
  <c r="CZ123" i="1"/>
  <c r="DU223" i="1"/>
  <c r="I286" i="1"/>
  <c r="DP286" i="1" s="1"/>
  <c r="EC134" i="1"/>
  <c r="DY183" i="1"/>
  <c r="AM241" i="1"/>
  <c r="AM249" i="1"/>
  <c r="AN239" i="1"/>
  <c r="J269" i="1"/>
  <c r="DQ269" i="1" s="1"/>
  <c r="AV144" i="1"/>
  <c r="AM242" i="1"/>
  <c r="AI277" i="1"/>
  <c r="BR220" i="1"/>
  <c r="AS187" i="1"/>
  <c r="CZ145" i="1"/>
  <c r="DQ267" i="1"/>
  <c r="V151" i="1"/>
  <c r="BY151" i="1" s="1"/>
  <c r="L262" i="1"/>
  <c r="AM262" i="1" s="1"/>
  <c r="U159" i="1"/>
  <c r="BX159" i="1" s="1"/>
  <c r="Z140" i="1" a="1"/>
  <c r="Z140" i="1" s="1"/>
  <c r="Y140" i="1" a="1"/>
  <c r="Y140" i="1" s="1"/>
  <c r="X140" i="1"/>
  <c r="W140" i="1"/>
  <c r="AL256" i="1"/>
  <c r="DV203" i="1"/>
  <c r="DZ160" i="1"/>
  <c r="Z139" i="1" a="1"/>
  <c r="Z139" i="1" s="1"/>
  <c r="Y139" i="1" a="1"/>
  <c r="Y139" i="1" s="1"/>
  <c r="X139" i="1"/>
  <c r="W139" i="1"/>
  <c r="O221" i="1"/>
  <c r="AP221" i="1" s="1"/>
  <c r="DV202" i="1"/>
  <c r="H294" i="1"/>
  <c r="AI294" i="1" s="1"/>
  <c r="DZ166" i="1"/>
  <c r="EA162" i="1"/>
  <c r="Q312" i="1" a="1"/>
  <c r="Q312" i="1" s="1"/>
  <c r="Q142" i="4" s="1"/>
  <c r="EC127" i="1"/>
  <c r="CQ234" i="1"/>
  <c r="CR213" i="1"/>
  <c r="I280" i="1"/>
  <c r="DP280" i="1" s="1"/>
  <c r="DU231" i="1"/>
  <c r="DQ275" i="1"/>
  <c r="CS208" i="1"/>
  <c r="EB152" i="1"/>
  <c r="DX179" i="1"/>
  <c r="CU187" i="1"/>
  <c r="CS210" i="1"/>
  <c r="N234" i="1"/>
  <c r="AO234" i="1" s="1"/>
  <c r="R190" i="1"/>
  <c r="DY190" i="1" s="1"/>
  <c r="O216" i="1"/>
  <c r="AP216" i="1" s="1"/>
  <c r="DW190" i="1"/>
  <c r="DW189" i="1"/>
  <c r="BO247" i="1" l="1"/>
  <c r="CQ247" i="1" s="1"/>
  <c r="CC112" i="1" a="1"/>
  <c r="CC112" i="1" s="1"/>
  <c r="D365" i="1" s="1"/>
  <c r="E206" i="4" s="1"/>
  <c r="Z137" i="1" a="1"/>
  <c r="Z137" i="1" s="1"/>
  <c r="EB154" i="1"/>
  <c r="EB146" i="1"/>
  <c r="BV173" i="1"/>
  <c r="CX173" i="1" s="1"/>
  <c r="AW137" i="1"/>
  <c r="AZ137" i="1" s="1" a="1"/>
  <c r="AZ137" i="1" s="1"/>
  <c r="EC137" i="1"/>
  <c r="AT173" i="1"/>
  <c r="BY137" i="1"/>
  <c r="CB137" i="1" s="1" a="1"/>
  <c r="CB137" i="1" s="1"/>
  <c r="O225" i="1"/>
  <c r="BR225" i="1" s="1"/>
  <c r="CT225" i="1" s="1"/>
  <c r="W137" i="1"/>
  <c r="BU179" i="1"/>
  <c r="CW179" i="1" s="1"/>
  <c r="DY185" i="1"/>
  <c r="AV146" i="1"/>
  <c r="AS179" i="1"/>
  <c r="BV170" i="1"/>
  <c r="CX170" i="1" s="1"/>
  <c r="T171" i="1"/>
  <c r="BW171" i="1" s="1"/>
  <c r="T174" i="1"/>
  <c r="BW174" i="1" s="1"/>
  <c r="BX146" i="1"/>
  <c r="CZ146" i="1" s="1"/>
  <c r="S180" i="1"/>
  <c r="DZ180" i="1" s="1"/>
  <c r="X137" i="1"/>
  <c r="AT170" i="1"/>
  <c r="BT197" i="1"/>
  <c r="CV197" i="1" s="1"/>
  <c r="R198" i="1"/>
  <c r="DY198" i="1" s="1"/>
  <c r="AR197" i="1"/>
  <c r="AV154" i="1"/>
  <c r="BX154" i="1"/>
  <c r="CZ154" i="1" s="1"/>
  <c r="AX136" i="1"/>
  <c r="S186" i="1"/>
  <c r="DZ186" i="1" s="1"/>
  <c r="CW185" i="1"/>
  <c r="DU224" i="1"/>
  <c r="AO224" i="1"/>
  <c r="BQ221" i="1"/>
  <c r="CS221" i="1" s="1"/>
  <c r="CV184" i="1"/>
  <c r="AS185" i="1"/>
  <c r="M248" i="1"/>
  <c r="BP248" i="1" s="1"/>
  <c r="CR248" i="1" s="1"/>
  <c r="BZ136" i="1"/>
  <c r="AM247" i="1"/>
  <c r="DX194" i="1"/>
  <c r="AK143" i="4"/>
  <c r="P211" i="1"/>
  <c r="BS211" i="1" s="1"/>
  <c r="DV210" i="1"/>
  <c r="BR210" i="1"/>
  <c r="CT210" i="1" s="1"/>
  <c r="R195" i="1"/>
  <c r="DY195" i="1" s="1"/>
  <c r="AM251" i="1"/>
  <c r="M252" i="1"/>
  <c r="BP252" i="1" s="1"/>
  <c r="P219" i="1"/>
  <c r="DW219" i="1" s="1"/>
  <c r="BO251" i="1"/>
  <c r="CQ251" i="1" s="1"/>
  <c r="BT194" i="1"/>
  <c r="CV194" i="1" s="1"/>
  <c r="T169" i="1"/>
  <c r="BW169" i="1" s="1"/>
  <c r="O223" i="1"/>
  <c r="BR223" i="1" s="1"/>
  <c r="DZ168" i="1"/>
  <c r="BV168" i="1"/>
  <c r="CX168" i="1" s="1"/>
  <c r="BQ222" i="1"/>
  <c r="AO222" i="1"/>
  <c r="DU221" i="1"/>
  <c r="T175" i="1"/>
  <c r="AU175" i="1" s="1"/>
  <c r="DZ174" i="1"/>
  <c r="O222" i="1"/>
  <c r="DV222" i="1" s="1"/>
  <c r="BV174" i="1"/>
  <c r="CX174" i="1" s="1"/>
  <c r="AP218" i="1"/>
  <c r="AS182" i="1"/>
  <c r="S183" i="1"/>
  <c r="DZ183" i="1" s="1"/>
  <c r="BR218" i="1"/>
  <c r="CT218" i="1" s="1"/>
  <c r="BU182" i="1"/>
  <c r="CW182" i="1" s="1"/>
  <c r="BO254" i="1"/>
  <c r="CQ254" i="1" s="1"/>
  <c r="AM254" i="1"/>
  <c r="M255" i="1"/>
  <c r="DT255" i="1" s="1"/>
  <c r="L255" i="1"/>
  <c r="DS255" i="1" s="1"/>
  <c r="AL254" i="1"/>
  <c r="DQ274" i="1"/>
  <c r="DR254" i="1"/>
  <c r="K275" i="1"/>
  <c r="DR275" i="1" s="1"/>
  <c r="BM274" i="1"/>
  <c r="CO274" i="1" s="1"/>
  <c r="N233" i="1"/>
  <c r="DU233" i="1" s="1"/>
  <c r="DS245" i="1"/>
  <c r="AL263" i="1"/>
  <c r="AM245" i="1"/>
  <c r="BZ132" i="1"/>
  <c r="DR263" i="1"/>
  <c r="L264" i="1"/>
  <c r="DS264" i="1" s="1"/>
  <c r="CQ245" i="1"/>
  <c r="AL258" i="1"/>
  <c r="DR258" i="1"/>
  <c r="K143" i="4"/>
  <c r="BN258" i="1"/>
  <c r="CP258" i="1" s="1"/>
  <c r="AO313" i="1" a="1"/>
  <c r="AO313" i="1" s="1"/>
  <c r="AR143" i="4" s="1"/>
  <c r="DT232" i="1"/>
  <c r="AN232" i="1"/>
  <c r="AM243" i="1"/>
  <c r="BO243" i="1"/>
  <c r="CQ243" i="1" s="1"/>
  <c r="M244" i="1"/>
  <c r="DT244" i="1" s="1"/>
  <c r="M246" i="1"/>
  <c r="DT246" i="1" s="1"/>
  <c r="CP263" i="1"/>
  <c r="N237" i="1"/>
  <c r="BQ237" i="1" s="1"/>
  <c r="BP236" i="1"/>
  <c r="CR236" i="1" s="1"/>
  <c r="AD382" i="1"/>
  <c r="AB223" i="4" s="1"/>
  <c r="AN236" i="1"/>
  <c r="C381" i="1"/>
  <c r="D222" i="4" s="1"/>
  <c r="AA374" i="1"/>
  <c r="Y215" i="4" s="1"/>
  <c r="AO232" i="1"/>
  <c r="O233" i="1"/>
  <c r="DV233" i="1" s="1"/>
  <c r="BQ232" i="1"/>
  <c r="CS232" i="1" s="1"/>
  <c r="CC109" i="1" a="1"/>
  <c r="CC109" i="1" s="1"/>
  <c r="D362" i="1" s="1"/>
  <c r="E203" i="4" s="1"/>
  <c r="F372" i="1"/>
  <c r="G213" i="4" s="1"/>
  <c r="AC168" i="4"/>
  <c r="BA129" i="1" a="1"/>
  <c r="BA129" i="1" s="1"/>
  <c r="AB382" i="1" s="1"/>
  <c r="Z223" i="4" s="1"/>
  <c r="CS241" i="1"/>
  <c r="CD132" i="1" a="1"/>
  <c r="CD132" i="1" s="1"/>
  <c r="E385" i="1" s="1"/>
  <c r="F385" i="1" s="1"/>
  <c r="G226" i="4" s="1"/>
  <c r="CB139" i="1" a="1"/>
  <c r="CB139" i="1" s="1"/>
  <c r="C392" i="1" s="1"/>
  <c r="D233" i="4" s="1"/>
  <c r="AI287" i="1"/>
  <c r="CD136" i="1" a="1"/>
  <c r="CD136" i="1" s="1"/>
  <c r="E389" i="1" s="1"/>
  <c r="F389" i="1" s="1"/>
  <c r="G230" i="4" s="1"/>
  <c r="J314" i="1"/>
  <c r="K314" i="1" s="1"/>
  <c r="CZ132" i="1"/>
  <c r="CA132" i="1"/>
  <c r="F203" i="4"/>
  <c r="CN290" i="1"/>
  <c r="CB132" i="1" a="1"/>
  <c r="CB132" i="1" s="1"/>
  <c r="C385" i="1" s="1"/>
  <c r="D226" i="4" s="1"/>
  <c r="F215" i="4"/>
  <c r="DA133" i="1"/>
  <c r="J61" i="7"/>
  <c r="AD168" i="4" s="1"/>
  <c r="AE168" i="4" s="1"/>
  <c r="G62" i="7"/>
  <c r="I62" i="7" s="1"/>
  <c r="BZ139" i="1"/>
  <c r="CA139" i="1"/>
  <c r="AL142" i="4"/>
  <c r="AZ124" i="1" a="1"/>
  <c r="AZ124" i="1" s="1"/>
  <c r="AA377" i="1" s="1"/>
  <c r="Y218" i="4" s="1"/>
  <c r="CD139" i="1" a="1"/>
  <c r="CD139" i="1" s="1"/>
  <c r="E392" i="1" s="1"/>
  <c r="F392" i="1" s="1"/>
  <c r="G233" i="4" s="1"/>
  <c r="AZ132" i="1" a="1"/>
  <c r="AZ132" i="1" s="1"/>
  <c r="AA385" i="1" s="1"/>
  <c r="Y226" i="4" s="1"/>
  <c r="AZ136" i="1" a="1"/>
  <c r="AZ136" i="1" s="1"/>
  <c r="AA389" i="1" s="1"/>
  <c r="Y230" i="4" s="1"/>
  <c r="BB132" i="1" a="1"/>
  <c r="BB132" i="1" s="1"/>
  <c r="AC385" i="1" s="1"/>
  <c r="AA226" i="4" s="1"/>
  <c r="BA116" i="1" a="1"/>
  <c r="BA116" i="1" s="1"/>
  <c r="AB369" i="1" s="1"/>
  <c r="Z210" i="4" s="1"/>
  <c r="F381" i="1"/>
  <c r="G222" i="4" s="1"/>
  <c r="DW212" i="1"/>
  <c r="EB157" i="1"/>
  <c r="BK293" i="1"/>
  <c r="CM293" i="1" s="1"/>
  <c r="BB124" i="1" a="1"/>
  <c r="BB124" i="1" s="1"/>
  <c r="AC377" i="1" s="1"/>
  <c r="AD377" i="1" s="1"/>
  <c r="AB218" i="4" s="1"/>
  <c r="BB136" i="1" a="1"/>
  <c r="BB136" i="1" s="1"/>
  <c r="AC389" i="1" s="1"/>
  <c r="AD389" i="1" s="1"/>
  <c r="AB230" i="4" s="1"/>
  <c r="AX132" i="1"/>
  <c r="AX124" i="1"/>
  <c r="AY136" i="1"/>
  <c r="CC119" i="1" a="1"/>
  <c r="CC119" i="1" s="1"/>
  <c r="D372" i="1" s="1"/>
  <c r="E213" i="4" s="1"/>
  <c r="AY132" i="1"/>
  <c r="DO287" i="1"/>
  <c r="BT191" i="1"/>
  <c r="CV191" i="1" s="1"/>
  <c r="EC153" i="1"/>
  <c r="DW208" i="1"/>
  <c r="AV164" i="1"/>
  <c r="AK269" i="1"/>
  <c r="BP250" i="1"/>
  <c r="CR250" i="1" s="1"/>
  <c r="CU208" i="1"/>
  <c r="BX166" i="1"/>
  <c r="CZ166" i="1" s="1"/>
  <c r="BL292" i="1"/>
  <c r="CN292" i="1" s="1"/>
  <c r="DQ270" i="1"/>
  <c r="AM257" i="1"/>
  <c r="BL285" i="1"/>
  <c r="CN285" i="1" s="1"/>
  <c r="AT178" i="1"/>
  <c r="CU210" i="1"/>
  <c r="DX190" i="1"/>
  <c r="BZ140" i="1"/>
  <c r="DS265" i="1"/>
  <c r="CA140" i="1"/>
  <c r="BM269" i="1"/>
  <c r="CO269" i="1" s="1"/>
  <c r="AN253" i="1"/>
  <c r="BP242" i="1"/>
  <c r="CR242" i="1" s="1"/>
  <c r="DW204" i="1"/>
  <c r="CA136" i="1"/>
  <c r="AK272" i="1"/>
  <c r="BU197" i="1"/>
  <c r="CW197" i="1" s="1"/>
  <c r="BM277" i="1"/>
  <c r="CO277" i="1" s="1"/>
  <c r="AR201" i="1"/>
  <c r="BS214" i="1"/>
  <c r="CU214" i="1" s="1"/>
  <c r="Q313" i="1" a="1"/>
  <c r="Q313" i="1" s="1"/>
  <c r="Q143" i="4" s="1"/>
  <c r="BY150" i="1"/>
  <c r="DA150" i="1" s="1"/>
  <c r="DY180" i="1"/>
  <c r="CD140" i="1" a="1"/>
  <c r="CD140" i="1" s="1"/>
  <c r="E393" i="1" s="1"/>
  <c r="F234" i="4" s="1"/>
  <c r="EA166" i="1"/>
  <c r="BL280" i="1"/>
  <c r="CN280" i="1" s="1"/>
  <c r="CN276" i="1"/>
  <c r="DA136" i="1"/>
  <c r="CB136" i="1" a="1"/>
  <c r="CB136" i="1" s="1"/>
  <c r="C389" i="1" s="1"/>
  <c r="D230" i="4" s="1"/>
  <c r="AS197" i="1"/>
  <c r="CC121" i="1" a="1"/>
  <c r="CC121" i="1" s="1"/>
  <c r="D374" i="1" s="1"/>
  <c r="E215" i="4" s="1"/>
  <c r="CB140" i="1" a="1"/>
  <c r="CB140" i="1" s="1"/>
  <c r="C393" i="1" s="1"/>
  <c r="D234" i="4" s="1"/>
  <c r="AJ280" i="1"/>
  <c r="EF128" i="1"/>
  <c r="BT192" i="1"/>
  <c r="CV192" i="1" s="1"/>
  <c r="DC116" i="1"/>
  <c r="O314" i="1" s="1"/>
  <c r="CX178" i="1"/>
  <c r="AK277" i="1"/>
  <c r="DW210" i="1"/>
  <c r="DU241" i="1"/>
  <c r="BU180" i="1"/>
  <c r="CW180" i="1" s="1"/>
  <c r="AM265" i="1"/>
  <c r="BR216" i="1"/>
  <c r="CT216" i="1" s="1"/>
  <c r="BL283" i="1"/>
  <c r="CN283" i="1" s="1"/>
  <c r="DU239" i="1"/>
  <c r="EC150" i="1"/>
  <c r="AV165" i="1"/>
  <c r="EA161" i="1"/>
  <c r="CO267" i="1"/>
  <c r="BY142" i="1"/>
  <c r="DA142" i="1" s="1"/>
  <c r="BS207" i="1"/>
  <c r="CU207" i="1" s="1"/>
  <c r="AR199" i="1"/>
  <c r="DQ282" i="1"/>
  <c r="AW154" i="1"/>
  <c r="AQ210" i="1"/>
  <c r="AJ277" i="1"/>
  <c r="BR215" i="1"/>
  <c r="CT215" i="1" s="1"/>
  <c r="EC133" i="1"/>
  <c r="BR232" i="1"/>
  <c r="CT232" i="1" s="1"/>
  <c r="BN268" i="1"/>
  <c r="CP268" i="1" s="1"/>
  <c r="AT184" i="1"/>
  <c r="BU190" i="1"/>
  <c r="CW190" i="1" s="1"/>
  <c r="EB159" i="1"/>
  <c r="AR198" i="1"/>
  <c r="AV161" i="1"/>
  <c r="BS215" i="1"/>
  <c r="CU215" i="1" s="1"/>
  <c r="AU168" i="1"/>
  <c r="DW207" i="1"/>
  <c r="AJ278" i="1"/>
  <c r="AN243" i="1"/>
  <c r="AN250" i="1"/>
  <c r="AN242" i="1"/>
  <c r="DA156" i="1"/>
  <c r="DS253" i="1"/>
  <c r="AJ285" i="1"/>
  <c r="AQ208" i="1"/>
  <c r="BQ238" i="1"/>
  <c r="CS238" i="1" s="1"/>
  <c r="EA177" i="1"/>
  <c r="DV231" i="1"/>
  <c r="BY148" i="1"/>
  <c r="DA148" i="1" s="1"/>
  <c r="DP290" i="1"/>
  <c r="BT207" i="1"/>
  <c r="CV207" i="1" s="1"/>
  <c r="BR230" i="1"/>
  <c r="CT230" i="1" s="1"/>
  <c r="AQ204" i="1"/>
  <c r="DV224" i="1"/>
  <c r="EC156" i="1"/>
  <c r="AO236" i="1"/>
  <c r="DV216" i="1"/>
  <c r="DX198" i="1"/>
  <c r="AT169" i="1"/>
  <c r="AJ283" i="1"/>
  <c r="AO239" i="1"/>
  <c r="DX199" i="1"/>
  <c r="AL265" i="1"/>
  <c r="DZ178" i="1"/>
  <c r="AU177" i="1"/>
  <c r="BR231" i="1"/>
  <c r="CT231" i="1" s="1"/>
  <c r="DW201" i="1"/>
  <c r="AJ293" i="1"/>
  <c r="BP249" i="1"/>
  <c r="CR249" i="1" s="1"/>
  <c r="AV159" i="1"/>
  <c r="AJ290" i="1"/>
  <c r="DY189" i="1"/>
  <c r="BQ235" i="1"/>
  <c r="CS235" i="1" s="1"/>
  <c r="BK294" i="1"/>
  <c r="CM294" i="1" s="1"/>
  <c r="AQ209" i="1"/>
  <c r="BO263" i="1"/>
  <c r="CQ263" i="1" s="1"/>
  <c r="BK288" i="1"/>
  <c r="CM288" i="1" s="1"/>
  <c r="BM276" i="1"/>
  <c r="CO276" i="1" s="1"/>
  <c r="AK271" i="1"/>
  <c r="BV182" i="1"/>
  <c r="CX182" i="1" s="1"/>
  <c r="AM261" i="1"/>
  <c r="BY149" i="1"/>
  <c r="DA149" i="1" s="1"/>
  <c r="BY147" i="1"/>
  <c r="BZ147" i="1" s="1"/>
  <c r="BV184" i="1"/>
  <c r="CX184" i="1" s="1"/>
  <c r="AT172" i="1"/>
  <c r="BY155" i="1"/>
  <c r="AN241" i="1"/>
  <c r="AS190" i="1"/>
  <c r="DO294" i="1"/>
  <c r="AJ286" i="1"/>
  <c r="BX161" i="1"/>
  <c r="CZ161" i="1" s="1"/>
  <c r="BS209" i="1"/>
  <c r="CU209" i="1" s="1"/>
  <c r="AQ212" i="1"/>
  <c r="DS263" i="1"/>
  <c r="BM280" i="1"/>
  <c r="CO280" i="1" s="1"/>
  <c r="AW146" i="1"/>
  <c r="DO288" i="1"/>
  <c r="DQ276" i="1"/>
  <c r="BS213" i="1"/>
  <c r="CU213" i="1" s="1"/>
  <c r="AO238" i="1"/>
  <c r="BN257" i="1"/>
  <c r="CP257" i="1" s="1"/>
  <c r="AO241" i="1"/>
  <c r="BK290" i="1"/>
  <c r="CM290" i="1" s="1"/>
  <c r="BV175" i="1"/>
  <c r="CX175" i="1" s="1"/>
  <c r="BK296" i="1"/>
  <c r="CM296" i="1" s="1"/>
  <c r="BL293" i="1"/>
  <c r="CN293" i="1" s="1"/>
  <c r="AR190" i="1"/>
  <c r="BW167" i="1"/>
  <c r="CY167" i="1" s="1"/>
  <c r="AU161" i="1"/>
  <c r="EC147" i="1"/>
  <c r="AN247" i="1"/>
  <c r="BS202" i="1"/>
  <c r="CU202" i="1" s="1"/>
  <c r="AW155" i="1"/>
  <c r="AS188" i="1"/>
  <c r="AO235" i="1"/>
  <c r="AN249" i="1"/>
  <c r="AT175" i="1"/>
  <c r="BS203" i="1"/>
  <c r="CU203" i="1" s="1"/>
  <c r="BV169" i="1"/>
  <c r="CX169" i="1" s="1"/>
  <c r="DT253" i="1"/>
  <c r="BS205" i="1"/>
  <c r="CU205" i="1" s="1"/>
  <c r="BU186" i="1"/>
  <c r="CW186" i="1" s="1"/>
  <c r="BM283" i="1"/>
  <c r="CO283" i="1" s="1"/>
  <c r="AV160" i="1"/>
  <c r="AW135" i="1"/>
  <c r="AX135" i="1" s="1"/>
  <c r="BM268" i="1"/>
  <c r="CO268" i="1" s="1"/>
  <c r="BX163" i="1"/>
  <c r="CZ163" i="1" s="1"/>
  <c r="DS257" i="1"/>
  <c r="CV198" i="1"/>
  <c r="CP274" i="1"/>
  <c r="AZ147" i="1" a="1"/>
  <c r="AZ147" i="1" s="1"/>
  <c r="AX147" i="1"/>
  <c r="AY147" i="1"/>
  <c r="BB147" i="1" a="1"/>
  <c r="BB147" i="1" s="1"/>
  <c r="AC400" i="1" s="1"/>
  <c r="CU212" i="1"/>
  <c r="CO265" i="1"/>
  <c r="CR253" i="1"/>
  <c r="CP255" i="1"/>
  <c r="O235" i="1"/>
  <c r="BR235" i="1" s="1"/>
  <c r="P222" i="1"/>
  <c r="BS222" i="1" s="1"/>
  <c r="M263" i="1"/>
  <c r="DT263" i="1" s="1"/>
  <c r="X151" i="1"/>
  <c r="Z151" i="1" a="1"/>
  <c r="Z151" i="1" s="1"/>
  <c r="Y151" i="1" a="1"/>
  <c r="Y151" i="1" s="1"/>
  <c r="W151" i="1"/>
  <c r="F217" i="4"/>
  <c r="F376" i="1"/>
  <c r="G217" i="4" s="1"/>
  <c r="M264" i="1"/>
  <c r="AN264" i="1" s="1"/>
  <c r="AQ215" i="1"/>
  <c r="AK280" i="1"/>
  <c r="CR234" i="1"/>
  <c r="U169" i="1"/>
  <c r="EB169" i="1" s="1"/>
  <c r="BY146" i="1"/>
  <c r="CB143" i="1" a="1"/>
  <c r="CB143" i="1" s="1"/>
  <c r="CA143" i="1"/>
  <c r="BZ143" i="1"/>
  <c r="CD143" i="1" a="1"/>
  <c r="CD143" i="1" s="1"/>
  <c r="E396" i="1" s="1"/>
  <c r="DA143" i="1"/>
  <c r="AA371" i="1"/>
  <c r="BA118" i="1" a="1"/>
  <c r="BA118" i="1" s="1"/>
  <c r="AB371" i="1" s="1"/>
  <c r="Z212" i="4" s="1"/>
  <c r="AR192" i="1"/>
  <c r="AQ205" i="1"/>
  <c r="CS231" i="1"/>
  <c r="V158" i="1"/>
  <c r="AW158" i="1" s="1"/>
  <c r="K272" i="1"/>
  <c r="DR272" i="1" s="1"/>
  <c r="AD363" i="1"/>
  <c r="AB204" i="4" s="1"/>
  <c r="AA204" i="4"/>
  <c r="CT202" i="1"/>
  <c r="T183" i="1"/>
  <c r="BW183" i="1" s="1"/>
  <c r="N244" i="1"/>
  <c r="DU244" i="1" s="1"/>
  <c r="DU240" i="1"/>
  <c r="CM287" i="1"/>
  <c r="K273" i="1"/>
  <c r="AL273" i="1" s="1"/>
  <c r="AS186" i="1"/>
  <c r="AA224" i="4"/>
  <c r="AD383" i="1"/>
  <c r="AB224" i="4" s="1"/>
  <c r="M254" i="1"/>
  <c r="BP254" i="1" s="1"/>
  <c r="L266" i="1"/>
  <c r="BO266" i="1" s="1"/>
  <c r="BM282" i="1"/>
  <c r="CO282" i="1" s="1"/>
  <c r="CW183" i="1"/>
  <c r="C379" i="1"/>
  <c r="D220" i="4" s="1"/>
  <c r="CC126" i="1" a="1"/>
  <c r="CC126" i="1" s="1"/>
  <c r="D379" i="1" s="1"/>
  <c r="E220" i="4" s="1"/>
  <c r="F363" i="1"/>
  <c r="G204" i="4" s="1"/>
  <c r="F204" i="4"/>
  <c r="AK283" i="1"/>
  <c r="AQ213" i="1"/>
  <c r="CV189" i="1"/>
  <c r="AI293" i="1"/>
  <c r="AL257" i="1"/>
  <c r="AZ139" i="1" a="1"/>
  <c r="AZ139" i="1" s="1"/>
  <c r="AX139" i="1"/>
  <c r="AY139" i="1"/>
  <c r="BB139" i="1" a="1"/>
  <c r="BB139" i="1" s="1"/>
  <c r="AC392" i="1" s="1"/>
  <c r="CQ257" i="1"/>
  <c r="CP256" i="1"/>
  <c r="AJ296" i="1"/>
  <c r="BX160" i="1"/>
  <c r="CB134" i="1" a="1"/>
  <c r="CB134" i="1" s="1"/>
  <c r="CA134" i="1"/>
  <c r="CD134" i="1" a="1"/>
  <c r="CD134" i="1" s="1"/>
  <c r="E387" i="1" s="1"/>
  <c r="BZ134" i="1"/>
  <c r="DA134" i="1"/>
  <c r="R202" i="1"/>
  <c r="BU202" i="1" s="1"/>
  <c r="Y148" i="1" a="1"/>
  <c r="Y148" i="1" s="1"/>
  <c r="X148" i="1"/>
  <c r="Z148" i="1" a="1"/>
  <c r="Z148" i="1" s="1"/>
  <c r="W148" i="1"/>
  <c r="Q202" i="1"/>
  <c r="BT202" i="1" s="1"/>
  <c r="BY135" i="1"/>
  <c r="AQ214" i="1"/>
  <c r="AR207" i="1"/>
  <c r="BY154" i="1"/>
  <c r="Z142" i="1" a="1"/>
  <c r="Z142" i="1" s="1"/>
  <c r="X142" i="1"/>
  <c r="Y142" i="1" a="1"/>
  <c r="Y142" i="1" s="1"/>
  <c r="W142" i="1"/>
  <c r="BX164" i="1"/>
  <c r="S190" i="1"/>
  <c r="AT190" i="1" s="1"/>
  <c r="BB150" i="1" a="1"/>
  <c r="BB150" i="1" s="1"/>
  <c r="AC403" i="1" s="1"/>
  <c r="AZ150" i="1" a="1"/>
  <c r="AZ150" i="1" s="1"/>
  <c r="AY150" i="1"/>
  <c r="AX150" i="1"/>
  <c r="M262" i="1"/>
  <c r="DT262" i="1" s="1"/>
  <c r="P216" i="1"/>
  <c r="DW216" i="1" s="1"/>
  <c r="V166" i="1"/>
  <c r="AW166" i="1" s="1"/>
  <c r="Z133" i="1" a="1"/>
  <c r="Z133" i="1" s="1"/>
  <c r="X133" i="1"/>
  <c r="Y133" i="1" a="1"/>
  <c r="Y133" i="1" s="1"/>
  <c r="W133" i="1"/>
  <c r="X149" i="1"/>
  <c r="Y149" i="1" a="1"/>
  <c r="Y149" i="1" s="1"/>
  <c r="Z149" i="1" a="1"/>
  <c r="Z149" i="1" s="1"/>
  <c r="W149" i="1"/>
  <c r="AK265" i="1"/>
  <c r="CX165" i="1"/>
  <c r="J293" i="1"/>
  <c r="DQ293" i="1" s="1"/>
  <c r="AR193" i="1"/>
  <c r="AD372" i="1"/>
  <c r="AB213" i="4" s="1"/>
  <c r="AA213" i="4"/>
  <c r="P231" i="1"/>
  <c r="BS231" i="1" s="1"/>
  <c r="DT245" i="1"/>
  <c r="AI296" i="1"/>
  <c r="C367" i="1"/>
  <c r="D208" i="4" s="1"/>
  <c r="CC114" i="1" a="1"/>
  <c r="CC114" i="1" s="1"/>
  <c r="D367" i="1" s="1"/>
  <c r="E208" i="4" s="1"/>
  <c r="J294" i="1"/>
  <c r="DQ294" i="1" s="1"/>
  <c r="AR191" i="1"/>
  <c r="AA216" i="4"/>
  <c r="AD375" i="1"/>
  <c r="AB216" i="4" s="1"/>
  <c r="Y153" i="1" a="1"/>
  <c r="Y153" i="1" s="1"/>
  <c r="Z153" i="1" a="1"/>
  <c r="Z153" i="1" s="1"/>
  <c r="X153" i="1"/>
  <c r="W153" i="1"/>
  <c r="P233" i="1"/>
  <c r="BS233" i="1" s="1"/>
  <c r="AV163" i="1"/>
  <c r="AU167" i="1"/>
  <c r="AQ203" i="1"/>
  <c r="L269" i="1"/>
  <c r="BO269" i="1" s="1"/>
  <c r="BR224" i="1"/>
  <c r="CT224" i="1" s="1"/>
  <c r="U167" i="1"/>
  <c r="BX167" i="1" s="1"/>
  <c r="N248" i="1"/>
  <c r="AO248" i="1" s="1"/>
  <c r="T173" i="1"/>
  <c r="BW173" i="1" s="1"/>
  <c r="DU236" i="1"/>
  <c r="AQ202" i="1"/>
  <c r="N242" i="1"/>
  <c r="AO242" i="1" s="1"/>
  <c r="DY188" i="1"/>
  <c r="CV185" i="1"/>
  <c r="AZ131" i="1" a="1"/>
  <c r="AZ131" i="1" s="1"/>
  <c r="AY131" i="1"/>
  <c r="BB131" i="1" a="1"/>
  <c r="BB131" i="1" s="1"/>
  <c r="AC384" i="1" s="1"/>
  <c r="AX131" i="1"/>
  <c r="BV185" i="1"/>
  <c r="CX185" i="1" s="1"/>
  <c r="AP217" i="1"/>
  <c r="CN282" i="1"/>
  <c r="AY143" i="1"/>
  <c r="AZ143" i="1" a="1"/>
  <c r="AZ143" i="1" s="1"/>
  <c r="AX143" i="1"/>
  <c r="BB143" i="1" a="1"/>
  <c r="BB143" i="1" s="1"/>
  <c r="AC396" i="1" s="1"/>
  <c r="DD116" i="1"/>
  <c r="P314" i="1" s="1"/>
  <c r="AI314" i="1"/>
  <c r="AK144" i="4"/>
  <c r="CB151" i="1" a="1"/>
  <c r="CB151" i="1" s="1"/>
  <c r="CA151" i="1"/>
  <c r="CD151" i="1" a="1"/>
  <c r="CD151" i="1" s="1"/>
  <c r="E404" i="1" s="1"/>
  <c r="BZ151" i="1"/>
  <c r="J287" i="1"/>
  <c r="DQ287" i="1" s="1"/>
  <c r="X152" i="1"/>
  <c r="Z152" i="1" a="1"/>
  <c r="Z152" i="1" s="1"/>
  <c r="Y152" i="1" a="1"/>
  <c r="Y152" i="1" s="1"/>
  <c r="W152" i="1"/>
  <c r="CB131" i="1" a="1"/>
  <c r="CB131" i="1" s="1"/>
  <c r="CD131" i="1" a="1"/>
  <c r="CD131" i="1" s="1"/>
  <c r="E384" i="1" s="1"/>
  <c r="CA131" i="1"/>
  <c r="BZ131" i="1"/>
  <c r="DA131" i="1"/>
  <c r="AA376" i="1"/>
  <c r="Y217" i="4" s="1"/>
  <c r="BA123" i="1" a="1"/>
  <c r="BA123" i="1" s="1"/>
  <c r="AB376" i="1" s="1"/>
  <c r="Z217" i="4" s="1"/>
  <c r="P227" i="1"/>
  <c r="DW227" i="1" s="1"/>
  <c r="U156" i="1"/>
  <c r="X156" i="1" s="1"/>
  <c r="P220" i="1"/>
  <c r="DW220" i="1" s="1"/>
  <c r="S197" i="1"/>
  <c r="DZ197" i="1" s="1"/>
  <c r="AL143" i="4"/>
  <c r="AL313" i="1"/>
  <c r="CV190" i="1"/>
  <c r="CU189" i="1"/>
  <c r="N252" i="1"/>
  <c r="BQ252" i="1" s="1"/>
  <c r="CY162" i="1"/>
  <c r="CY161" i="1"/>
  <c r="CX160" i="1"/>
  <c r="F218" i="4"/>
  <c r="F377" i="1"/>
  <c r="G218" i="4" s="1"/>
  <c r="T189" i="1"/>
  <c r="EA189" i="1" s="1"/>
  <c r="Q222" i="1"/>
  <c r="AR222" i="1" s="1"/>
  <c r="J279" i="1"/>
  <c r="AK279" i="1" s="1"/>
  <c r="Z145" i="1" a="1"/>
  <c r="Z145" i="1" s="1"/>
  <c r="X145" i="1"/>
  <c r="Y145" i="1" a="1"/>
  <c r="Y145" i="1" s="1"/>
  <c r="W145" i="1"/>
  <c r="O241" i="1"/>
  <c r="AP241" i="1" s="1"/>
  <c r="AX134" i="1"/>
  <c r="AZ134" i="1" a="1"/>
  <c r="AZ134" i="1" s="1"/>
  <c r="AY134" i="1"/>
  <c r="BB134" i="1" a="1"/>
  <c r="BB134" i="1" s="1"/>
  <c r="AC387" i="1" s="1"/>
  <c r="K289" i="1"/>
  <c r="BN289" i="1" s="1"/>
  <c r="Q200" i="1"/>
  <c r="BT200" i="1" s="1"/>
  <c r="F379" i="1"/>
  <c r="G220" i="4" s="1"/>
  <c r="F220" i="4"/>
  <c r="CR233" i="1"/>
  <c r="V159" i="1"/>
  <c r="BY159" i="1" s="1"/>
  <c r="U173" i="1"/>
  <c r="AV173" i="1" s="1"/>
  <c r="K267" i="1"/>
  <c r="AL267" i="1" s="1"/>
  <c r="CM279" i="1"/>
  <c r="P228" i="1"/>
  <c r="DW228" i="1" s="1"/>
  <c r="AA220" i="4"/>
  <c r="AD379" i="1"/>
  <c r="AB220" i="4" s="1"/>
  <c r="CB127" i="1" a="1"/>
  <c r="CB127" i="1" s="1"/>
  <c r="CD127" i="1" a="1"/>
  <c r="CD127" i="1" s="1"/>
  <c r="E380" i="1" s="1"/>
  <c r="CA127" i="1"/>
  <c r="BZ127" i="1"/>
  <c r="DA127" i="1"/>
  <c r="DC128" i="1" s="1"/>
  <c r="O315" i="1" s="1"/>
  <c r="Y141" i="1" a="1"/>
  <c r="Y141" i="1" s="1"/>
  <c r="Z141" i="1" a="1"/>
  <c r="Z141" i="1" s="1"/>
  <c r="X141" i="1"/>
  <c r="W141" i="1"/>
  <c r="X144" i="1"/>
  <c r="Y144" i="1" a="1"/>
  <c r="Y144" i="1" s="1"/>
  <c r="Z144" i="1" a="1"/>
  <c r="Z144" i="1" s="1"/>
  <c r="W144" i="1"/>
  <c r="T180" i="1"/>
  <c r="BW180" i="1" s="1"/>
  <c r="L275" i="1"/>
  <c r="BO275" i="1" s="1"/>
  <c r="CZ159" i="1"/>
  <c r="L256" i="1"/>
  <c r="BO256" i="1" s="1"/>
  <c r="P230" i="1"/>
  <c r="BS230" i="1" s="1"/>
  <c r="J278" i="1"/>
  <c r="DQ278" i="1" s="1"/>
  <c r="CD133" i="1" a="1"/>
  <c r="CD133" i="1" s="1"/>
  <c r="E386" i="1" s="1"/>
  <c r="BZ133" i="1"/>
  <c r="CB133" i="1" a="1"/>
  <c r="CB133" i="1" s="1"/>
  <c r="CA133" i="1"/>
  <c r="I291" i="1"/>
  <c r="AJ291" i="1" s="1"/>
  <c r="DQ265" i="1"/>
  <c r="V167" i="1"/>
  <c r="BY167" i="1" s="1"/>
  <c r="AA383" i="1"/>
  <c r="Y224" i="4" s="1"/>
  <c r="BA130" i="1" a="1"/>
  <c r="BA130" i="1" s="1"/>
  <c r="AB383" i="1" s="1"/>
  <c r="Z224" i="4" s="1"/>
  <c r="K269" i="1"/>
  <c r="BN269" i="1" s="1"/>
  <c r="K271" i="1"/>
  <c r="BN271" i="1" s="1"/>
  <c r="BT193" i="1"/>
  <c r="CO285" i="1"/>
  <c r="CN284" i="1"/>
  <c r="T178" i="1"/>
  <c r="EA178" i="1" s="1"/>
  <c r="CT220" i="1"/>
  <c r="AA372" i="1"/>
  <c r="Y213" i="4" s="1"/>
  <c r="BA119" i="1" a="1"/>
  <c r="BA119" i="1" s="1"/>
  <c r="AB372" i="1" s="1"/>
  <c r="Z213" i="4" s="1"/>
  <c r="N246" i="1"/>
  <c r="AO246" i="1" s="1"/>
  <c r="M261" i="1"/>
  <c r="DT261" i="1" s="1"/>
  <c r="M260" i="1"/>
  <c r="AN260" i="1" s="1"/>
  <c r="CB153" i="1" a="1"/>
  <c r="CB153" i="1" s="1"/>
  <c r="CA153" i="1"/>
  <c r="CD153" i="1" a="1"/>
  <c r="CD153" i="1" s="1"/>
  <c r="E406" i="1" s="1"/>
  <c r="BZ153" i="1"/>
  <c r="L277" i="1"/>
  <c r="DS277" i="1" s="1"/>
  <c r="CS239" i="1"/>
  <c r="P229" i="1"/>
  <c r="AQ229" i="1" s="1"/>
  <c r="F371" i="1"/>
  <c r="G212" i="4" s="1"/>
  <c r="F212" i="4"/>
  <c r="K286" i="1"/>
  <c r="BN286" i="1" s="1"/>
  <c r="CP286" i="1" s="1"/>
  <c r="C375" i="1"/>
  <c r="D216" i="4" s="1"/>
  <c r="CC122" i="1" a="1"/>
  <c r="CC122" i="1" s="1"/>
  <c r="D375" i="1" s="1"/>
  <c r="E216" i="4" s="1"/>
  <c r="D211" i="4"/>
  <c r="AT185" i="1"/>
  <c r="BR217" i="1"/>
  <c r="BQ234" i="1"/>
  <c r="J281" i="1"/>
  <c r="DQ281" i="1" s="1"/>
  <c r="I295" i="1"/>
  <c r="AJ295" i="1" s="1"/>
  <c r="BR221" i="1"/>
  <c r="V160" i="1"/>
  <c r="EC160" i="1" s="1"/>
  <c r="BO262" i="1"/>
  <c r="CQ262" i="1" s="1"/>
  <c r="AW151" i="1"/>
  <c r="C376" i="1"/>
  <c r="D217" i="4" s="1"/>
  <c r="CC123" i="1" a="1"/>
  <c r="CC123" i="1" s="1"/>
  <c r="D376" i="1" s="1"/>
  <c r="E217" i="4" s="1"/>
  <c r="N254" i="1"/>
  <c r="DU254" i="1" s="1"/>
  <c r="Q213" i="1"/>
  <c r="BT213" i="1" s="1"/>
  <c r="CV213" i="1" s="1"/>
  <c r="Y223" i="4"/>
  <c r="BY152" i="1"/>
  <c r="AD376" i="1"/>
  <c r="AB217" i="4" s="1"/>
  <c r="AA217" i="4"/>
  <c r="BW168" i="1"/>
  <c r="AP226" i="1"/>
  <c r="AU155" i="1"/>
  <c r="Q208" i="1"/>
  <c r="BT208" i="1" s="1"/>
  <c r="BR219" i="1"/>
  <c r="AS196" i="1"/>
  <c r="CW184" i="1"/>
  <c r="I289" i="1"/>
  <c r="DP289" i="1" s="1"/>
  <c r="AA212" i="4"/>
  <c r="AD371" i="1"/>
  <c r="AB212" i="4" s="1"/>
  <c r="CU190" i="1"/>
  <c r="K277" i="1"/>
  <c r="DR277" i="1" s="1"/>
  <c r="AN251" i="1"/>
  <c r="BX157" i="1"/>
  <c r="BM271" i="1"/>
  <c r="AZ127" i="1" a="1"/>
  <c r="AZ127" i="1" s="1"/>
  <c r="AX127" i="1"/>
  <c r="BB127" i="1" a="1"/>
  <c r="BB127" i="1" s="1"/>
  <c r="AC380" i="1" s="1"/>
  <c r="AY127" i="1"/>
  <c r="CX166" i="1"/>
  <c r="C377" i="1"/>
  <c r="D218" i="4" s="1"/>
  <c r="CC124" i="1" a="1"/>
  <c r="CC124" i="1" s="1"/>
  <c r="D377" i="1" s="1"/>
  <c r="E218" i="4" s="1"/>
  <c r="J284" i="1"/>
  <c r="BM284" i="1" s="1"/>
  <c r="AT182" i="1"/>
  <c r="AT188" i="1"/>
  <c r="AQ221" i="1"/>
  <c r="BP243" i="1"/>
  <c r="BY145" i="1"/>
  <c r="AO240" i="1"/>
  <c r="N251" i="1"/>
  <c r="N243" i="1"/>
  <c r="DU243" i="1" s="1"/>
  <c r="O240" i="1"/>
  <c r="AP240" i="1" s="1"/>
  <c r="R200" i="1"/>
  <c r="BU200" i="1" s="1"/>
  <c r="I288" i="1"/>
  <c r="BL288" i="1" s="1"/>
  <c r="AK288" i="1"/>
  <c r="CS227" i="1"/>
  <c r="CW188" i="1"/>
  <c r="BM272" i="1"/>
  <c r="CO272" i="1" s="1"/>
  <c r="AQ199" i="1"/>
  <c r="BO253" i="1"/>
  <c r="CQ253" i="1" s="1"/>
  <c r="BN265" i="1"/>
  <c r="CP265" i="1" s="1"/>
  <c r="C363" i="1"/>
  <c r="CC110" i="1" a="1"/>
  <c r="CC110" i="1" s="1"/>
  <c r="D363" i="1" s="1"/>
  <c r="E204" i="4" s="1"/>
  <c r="AV158" i="1"/>
  <c r="AU172" i="1"/>
  <c r="BM266" i="1"/>
  <c r="T179" i="1"/>
  <c r="EA179" i="1" s="1"/>
  <c r="Q209" i="1"/>
  <c r="DX209" i="1" s="1"/>
  <c r="O239" i="1"/>
  <c r="DV239" i="1" s="1"/>
  <c r="CN271" i="1"/>
  <c r="BR227" i="1"/>
  <c r="AA379" i="1"/>
  <c r="Y220" i="4" s="1"/>
  <c r="BA126" i="1" a="1"/>
  <c r="BA126" i="1" s="1"/>
  <c r="AB379" i="1" s="1"/>
  <c r="Z220" i="4" s="1"/>
  <c r="BY141" i="1"/>
  <c r="BY144" i="1"/>
  <c r="AT179" i="1"/>
  <c r="DR274" i="1"/>
  <c r="BL296" i="1"/>
  <c r="CN296" i="1" s="1"/>
  <c r="U178" i="1"/>
  <c r="AV178" i="1" s="1"/>
  <c r="P232" i="1"/>
  <c r="BS232" i="1" s="1"/>
  <c r="DR255" i="1"/>
  <c r="S198" i="1"/>
  <c r="BV198" i="1" s="1"/>
  <c r="K278" i="1"/>
  <c r="BN278" i="1" s="1"/>
  <c r="AP229" i="1"/>
  <c r="BT201" i="1"/>
  <c r="AW148" i="1"/>
  <c r="BS201" i="1"/>
  <c r="J291" i="1"/>
  <c r="DQ291" i="1" s="1"/>
  <c r="AW142" i="1"/>
  <c r="BU189" i="1"/>
  <c r="Y150" i="1" a="1"/>
  <c r="Y150" i="1" s="1"/>
  <c r="X150" i="1"/>
  <c r="Z150" i="1" a="1"/>
  <c r="Z150" i="1" s="1"/>
  <c r="W150" i="1"/>
  <c r="Q211" i="1"/>
  <c r="AR211" i="1" s="1"/>
  <c r="BO261" i="1"/>
  <c r="O242" i="1"/>
  <c r="DV242" i="1" s="1"/>
  <c r="AP215" i="1"/>
  <c r="BX165" i="1"/>
  <c r="AW133" i="1"/>
  <c r="AW149" i="1"/>
  <c r="AI290" i="1"/>
  <c r="AV166" i="1"/>
  <c r="DP292" i="1"/>
  <c r="AK268" i="1"/>
  <c r="BM270" i="1"/>
  <c r="AT177" i="1"/>
  <c r="AP230" i="1"/>
  <c r="AN245" i="1"/>
  <c r="CQ265" i="1"/>
  <c r="CP264" i="1"/>
  <c r="T176" i="1"/>
  <c r="EA176" i="1" s="1"/>
  <c r="AM260" i="1"/>
  <c r="CW171" i="1"/>
  <c r="R191" i="1"/>
  <c r="AS191" i="1" s="1"/>
  <c r="AM259" i="1"/>
  <c r="AA375" i="1"/>
  <c r="Y216" i="4" s="1"/>
  <c r="BA122" i="1" a="1"/>
  <c r="BA122" i="1" s="1"/>
  <c r="AB375" i="1" s="1"/>
  <c r="Z216" i="4" s="1"/>
  <c r="S181" i="1"/>
  <c r="BV181" i="1" s="1"/>
  <c r="AW153" i="1"/>
  <c r="BN276" i="1"/>
  <c r="CP276" i="1" s="1"/>
  <c r="DV232" i="1"/>
  <c r="U162" i="1"/>
  <c r="EB162" i="1" s="1"/>
  <c r="Y147" i="1" a="1"/>
  <c r="Y147" i="1" s="1"/>
  <c r="Z147" i="1" a="1"/>
  <c r="Z147" i="1" s="1"/>
  <c r="X147" i="1"/>
  <c r="W147" i="1"/>
  <c r="Q205" i="1"/>
  <c r="DX205" i="1" s="1"/>
  <c r="M258" i="1"/>
  <c r="DT258" i="1" s="1"/>
  <c r="DR268" i="1"/>
  <c r="T185" i="1"/>
  <c r="BW185" i="1" s="1"/>
  <c r="CV199" i="1"/>
  <c r="BW166" i="1"/>
  <c r="AW156" i="1"/>
  <c r="BP247" i="1"/>
  <c r="BV172" i="1"/>
  <c r="BR228" i="1"/>
  <c r="Z155" i="1" a="1"/>
  <c r="Z155" i="1" s="1"/>
  <c r="Y155" i="1" a="1"/>
  <c r="Y155" i="1" s="1"/>
  <c r="W155" i="1"/>
  <c r="X155" i="1"/>
  <c r="BP241" i="1"/>
  <c r="CR241" i="1" s="1"/>
  <c r="BB125" i="1" a="1"/>
  <c r="BB125" i="1" s="1"/>
  <c r="AC378" i="1" s="1"/>
  <c r="AZ125" i="1" a="1"/>
  <c r="AZ125" i="1" s="1"/>
  <c r="AY125" i="1"/>
  <c r="AX125" i="1"/>
  <c r="C371" i="1"/>
  <c r="D212" i="4" s="1"/>
  <c r="CC118" i="1" a="1"/>
  <c r="CC118" i="1" s="1"/>
  <c r="D371" i="1" s="1"/>
  <c r="E212" i="4" s="1"/>
  <c r="AK285" i="1"/>
  <c r="M266" i="1"/>
  <c r="DT266" i="1" s="1"/>
  <c r="N250" i="1"/>
  <c r="DU250" i="1" s="1"/>
  <c r="AX138" i="1"/>
  <c r="AZ138" i="1" a="1"/>
  <c r="AZ138" i="1" s="1"/>
  <c r="AY138" i="1"/>
  <c r="BB138" i="1" a="1"/>
  <c r="BB138" i="1" s="1"/>
  <c r="AC391" i="1" s="1"/>
  <c r="EE128" i="1"/>
  <c r="P217" i="1"/>
  <c r="BS217" i="1" s="1"/>
  <c r="S191" i="1"/>
  <c r="BV191" i="1" s="1"/>
  <c r="DU234" i="1"/>
  <c r="DV221" i="1"/>
  <c r="DS262" i="1"/>
  <c r="EC151" i="1"/>
  <c r="K270" i="1"/>
  <c r="BN270" i="1" s="1"/>
  <c r="BL286" i="1"/>
  <c r="R199" i="1"/>
  <c r="DY199" i="1" s="1"/>
  <c r="T170" i="1"/>
  <c r="BW170" i="1" s="1"/>
  <c r="V162" i="1"/>
  <c r="AW162" i="1" s="1"/>
  <c r="Q210" i="1"/>
  <c r="BT210" i="1" s="1"/>
  <c r="AW152" i="1"/>
  <c r="CA125" i="1"/>
  <c r="CB125" i="1" a="1"/>
  <c r="CB125" i="1" s="1"/>
  <c r="CD125" i="1" a="1"/>
  <c r="CD125" i="1" s="1"/>
  <c r="E378" i="1" s="1"/>
  <c r="BZ125" i="1"/>
  <c r="Q216" i="1"/>
  <c r="BT216" i="1" s="1"/>
  <c r="K281" i="1"/>
  <c r="DR281" i="1" s="1"/>
  <c r="CP252" i="1"/>
  <c r="BR226" i="1"/>
  <c r="Z146" i="1" a="1"/>
  <c r="Z146" i="1" s="1"/>
  <c r="Y146" i="1" a="1"/>
  <c r="Y146" i="1" s="1"/>
  <c r="X146" i="1"/>
  <c r="W146" i="1"/>
  <c r="BW155" i="1"/>
  <c r="AP219" i="1"/>
  <c r="BU196" i="1"/>
  <c r="CT212" i="1"/>
  <c r="CB138" i="1" a="1"/>
  <c r="CB138" i="1" s="1"/>
  <c r="BZ138" i="1"/>
  <c r="CA138" i="1"/>
  <c r="CD138" i="1" a="1"/>
  <c r="CD138" i="1" s="1"/>
  <c r="E391" i="1" s="1"/>
  <c r="DA138" i="1"/>
  <c r="R193" i="1"/>
  <c r="DY193" i="1" s="1"/>
  <c r="CV179" i="1"/>
  <c r="BP251" i="1"/>
  <c r="DA153" i="1"/>
  <c r="CZ152" i="1"/>
  <c r="Q206" i="1"/>
  <c r="AR206" i="1" s="1"/>
  <c r="CO275" i="1"/>
  <c r="AA363" i="1"/>
  <c r="BA110" i="1" a="1"/>
  <c r="BA110" i="1" s="1"/>
  <c r="AB363" i="1" s="1"/>
  <c r="Z204" i="4" s="1"/>
  <c r="BV188" i="1"/>
  <c r="BS221" i="1"/>
  <c r="BL278" i="1"/>
  <c r="AW145" i="1"/>
  <c r="BQ240" i="1"/>
  <c r="CS236" i="1"/>
  <c r="BM288" i="1"/>
  <c r="S187" i="1"/>
  <c r="AT187" i="1" s="1"/>
  <c r="BS199" i="1"/>
  <c r="K283" i="1"/>
  <c r="K284" i="1"/>
  <c r="AL284" i="1" s="1"/>
  <c r="Q214" i="1"/>
  <c r="BT214" i="1" s="1"/>
  <c r="CS215" i="1"/>
  <c r="J286" i="1"/>
  <c r="BM286" i="1" s="1"/>
  <c r="I294" i="1"/>
  <c r="BL294" i="1" s="1"/>
  <c r="BX158" i="1"/>
  <c r="BW172" i="1"/>
  <c r="DQ266" i="1"/>
  <c r="L258" i="1"/>
  <c r="DS258" i="1" s="1"/>
  <c r="AP227" i="1"/>
  <c r="AW141" i="1"/>
  <c r="AW144" i="1"/>
  <c r="BV179" i="1"/>
  <c r="AL274" i="1"/>
  <c r="CU204" i="1"/>
  <c r="CT203" i="1"/>
  <c r="AY140" i="1"/>
  <c r="AZ140" i="1" a="1"/>
  <c r="AZ140" i="1" s="1"/>
  <c r="BB140" i="1" a="1"/>
  <c r="BB140" i="1" s="1"/>
  <c r="AC393" i="1" s="1"/>
  <c r="AX140" i="1"/>
  <c r="V161" i="1"/>
  <c r="BY161" i="1" s="1"/>
  <c r="DA151" i="1"/>
  <c r="AL255" i="1"/>
  <c r="BR229" i="1"/>
  <c r="Y135" i="1" a="1"/>
  <c r="Y135" i="1" s="1"/>
  <c r="X135" i="1"/>
  <c r="Z135" i="1" a="1"/>
  <c r="Z135" i="1" s="1"/>
  <c r="W135" i="1"/>
  <c r="Q215" i="1"/>
  <c r="DX215" i="1" s="1"/>
  <c r="R208" i="1"/>
  <c r="BU208" i="1" s="1"/>
  <c r="Y154" i="1" a="1"/>
  <c r="Y154" i="1" s="1"/>
  <c r="X154" i="1"/>
  <c r="Z154" i="1" a="1"/>
  <c r="Z154" i="1" s="1"/>
  <c r="W154" i="1"/>
  <c r="V165" i="1"/>
  <c r="EC165" i="1" s="1"/>
  <c r="D195" i="4"/>
  <c r="I313" i="1"/>
  <c r="J143" i="4" s="1"/>
  <c r="BL277" i="1"/>
  <c r="K266" i="1"/>
  <c r="BN266" i="1" s="1"/>
  <c r="R194" i="1"/>
  <c r="DY194" i="1" s="1"/>
  <c r="BV177" i="1"/>
  <c r="BP245" i="1"/>
  <c r="BO260" i="1"/>
  <c r="F367" i="1"/>
  <c r="G208" i="4" s="1"/>
  <c r="F208" i="4"/>
  <c r="CN287" i="1"/>
  <c r="R192" i="1"/>
  <c r="DY192" i="1" s="1"/>
  <c r="BO259" i="1"/>
  <c r="DR276" i="1"/>
  <c r="V164" i="1"/>
  <c r="AW164" i="1" s="1"/>
  <c r="U168" i="1"/>
  <c r="BX168" i="1" s="1"/>
  <c r="Q204" i="1"/>
  <c r="BT204" i="1" s="1"/>
  <c r="D223" i="4"/>
  <c r="P225" i="1"/>
  <c r="DW225" i="1" s="1"/>
  <c r="O237" i="1"/>
  <c r="DV237" i="1" s="1"/>
  <c r="Q203" i="1"/>
  <c r="DX203" i="1" s="1"/>
  <c r="DV228" i="1"/>
  <c r="S189" i="1"/>
  <c r="DZ189" i="1" s="1"/>
  <c r="N313" i="1"/>
  <c r="O143" i="4" s="1"/>
  <c r="L143" i="4"/>
  <c r="O236" i="1"/>
  <c r="DQ285" i="1"/>
  <c r="CO264" i="1"/>
  <c r="F375" i="1"/>
  <c r="G216" i="4" s="1"/>
  <c r="F216" i="4"/>
  <c r="CN281" i="1"/>
  <c r="T186" i="1"/>
  <c r="AU186" i="1" s="1"/>
  <c r="P218" i="1"/>
  <c r="AQ218" i="1" s="1"/>
  <c r="EE140" i="1" l="1"/>
  <c r="BV180" i="1"/>
  <c r="AP225" i="1"/>
  <c r="AX154" i="1"/>
  <c r="AX137" i="1"/>
  <c r="BB137" i="1" a="1"/>
  <c r="BB137" i="1" s="1"/>
  <c r="AC390" i="1" s="1"/>
  <c r="AD390" i="1" s="1"/>
  <c r="AB231" i="4" s="1"/>
  <c r="U172" i="1"/>
  <c r="EB172" i="1" s="1"/>
  <c r="BZ137" i="1"/>
  <c r="CA137" i="1"/>
  <c r="DA137" i="1"/>
  <c r="CD137" i="1" a="1"/>
  <c r="CD137" i="1" s="1"/>
  <c r="E390" i="1" s="1"/>
  <c r="F231" i="4" s="1"/>
  <c r="AU171" i="1"/>
  <c r="AT186" i="1"/>
  <c r="T187" i="1"/>
  <c r="BW187" i="1" s="1"/>
  <c r="CY174" i="1"/>
  <c r="AY137" i="1"/>
  <c r="P226" i="1"/>
  <c r="DW226" i="1" s="1"/>
  <c r="DV225" i="1"/>
  <c r="AU174" i="1"/>
  <c r="EA174" i="1"/>
  <c r="CY171" i="1"/>
  <c r="U175" i="1"/>
  <c r="EB175" i="1" s="1"/>
  <c r="AZ146" i="1" a="1"/>
  <c r="AZ146" i="1" s="1"/>
  <c r="BA146" i="1" s="1" a="1"/>
  <c r="BA146" i="1" s="1"/>
  <c r="AB399" i="1" s="1"/>
  <c r="Z240" i="4" s="1"/>
  <c r="DA155" i="1"/>
  <c r="EA171" i="1"/>
  <c r="AT180" i="1"/>
  <c r="BU198" i="1"/>
  <c r="CW198" i="1" s="1"/>
  <c r="S199" i="1"/>
  <c r="DZ199" i="1" s="1"/>
  <c r="Q220" i="1"/>
  <c r="DX220" i="1" s="1"/>
  <c r="T181" i="1"/>
  <c r="BW181" i="1" s="1"/>
  <c r="AS198" i="1"/>
  <c r="BV186" i="1"/>
  <c r="CX186" i="1" s="1"/>
  <c r="BS219" i="1"/>
  <c r="CU219" i="1" s="1"/>
  <c r="AP222" i="1"/>
  <c r="P224" i="1"/>
  <c r="BS224" i="1" s="1"/>
  <c r="CU224" i="1" s="1"/>
  <c r="AP223" i="1"/>
  <c r="CU211" i="1"/>
  <c r="N249" i="1"/>
  <c r="BQ249" i="1" s="1"/>
  <c r="CS249" i="1" s="1"/>
  <c r="DT248" i="1"/>
  <c r="AN248" i="1"/>
  <c r="AQ211" i="1"/>
  <c r="Q212" i="1"/>
  <c r="BT212" i="1" s="1"/>
  <c r="CV212" i="1" s="1"/>
  <c r="BW175" i="1"/>
  <c r="CY175" i="1" s="1"/>
  <c r="DW211" i="1"/>
  <c r="S196" i="1"/>
  <c r="BV196" i="1" s="1"/>
  <c r="P223" i="1"/>
  <c r="AQ223" i="1" s="1"/>
  <c r="AS195" i="1"/>
  <c r="BU195" i="1"/>
  <c r="AQ219" i="1"/>
  <c r="DV223" i="1"/>
  <c r="CT223" i="1"/>
  <c r="CR252" i="1"/>
  <c r="CS222" i="1"/>
  <c r="AN252" i="1"/>
  <c r="AU169" i="1"/>
  <c r="BO255" i="1"/>
  <c r="CQ255" i="1" s="1"/>
  <c r="U170" i="1"/>
  <c r="AV170" i="1" s="1"/>
  <c r="M265" i="1"/>
  <c r="BP265" i="1" s="1"/>
  <c r="N253" i="1"/>
  <c r="BQ253" i="1" s="1"/>
  <c r="DT252" i="1"/>
  <c r="CY169" i="1"/>
  <c r="EA169" i="1"/>
  <c r="U176" i="1"/>
  <c r="EB176" i="1" s="1"/>
  <c r="EA175" i="1"/>
  <c r="BR222" i="1"/>
  <c r="CT222" i="1" s="1"/>
  <c r="AL275" i="1"/>
  <c r="BV183" i="1"/>
  <c r="CX183" i="1" s="1"/>
  <c r="AM255" i="1"/>
  <c r="BN275" i="1"/>
  <c r="CP275" i="1" s="1"/>
  <c r="M256" i="1"/>
  <c r="AN256" i="1" s="1"/>
  <c r="AT183" i="1"/>
  <c r="T184" i="1"/>
  <c r="BW184" i="1" s="1"/>
  <c r="DU237" i="1"/>
  <c r="O234" i="1"/>
  <c r="DV234" i="1" s="1"/>
  <c r="N256" i="1"/>
  <c r="BQ256" i="1" s="1"/>
  <c r="AN255" i="1"/>
  <c r="BP255" i="1"/>
  <c r="CR255" i="1" s="1"/>
  <c r="AO233" i="1"/>
  <c r="BQ233" i="1"/>
  <c r="CS233" i="1" s="1"/>
  <c r="BO264" i="1"/>
  <c r="L276" i="1"/>
  <c r="BO276" i="1" s="1"/>
  <c r="CQ259" i="1"/>
  <c r="AM264" i="1"/>
  <c r="F230" i="4"/>
  <c r="CS237" i="1"/>
  <c r="N247" i="1"/>
  <c r="AO247" i="1" s="1"/>
  <c r="O238" i="1"/>
  <c r="BR238" i="1" s="1"/>
  <c r="CT238" i="1" s="1"/>
  <c r="BP244" i="1"/>
  <c r="CR244" i="1" s="1"/>
  <c r="F233" i="4"/>
  <c r="AO237" i="1"/>
  <c r="CP278" i="1"/>
  <c r="N245" i="1"/>
  <c r="BQ245" i="1" s="1"/>
  <c r="AN244" i="1"/>
  <c r="BP246" i="1"/>
  <c r="CR246" i="1" s="1"/>
  <c r="AN246" i="1"/>
  <c r="CB150" i="1" a="1"/>
  <c r="CB150" i="1" s="1"/>
  <c r="C403" i="1" s="1"/>
  <c r="D244" i="4" s="1"/>
  <c r="K144" i="4"/>
  <c r="F226" i="4"/>
  <c r="P234" i="1"/>
  <c r="AQ234" i="1" s="1"/>
  <c r="BR233" i="1"/>
  <c r="CT233" i="1" s="1"/>
  <c r="AP233" i="1"/>
  <c r="BA132" i="1" a="1"/>
  <c r="BA132" i="1" s="1"/>
  <c r="AB385" i="1" s="1"/>
  <c r="Z226" i="4" s="1"/>
  <c r="CD148" i="1" a="1"/>
  <c r="CD148" i="1" s="1"/>
  <c r="E401" i="1" s="1"/>
  <c r="F401" i="1" s="1"/>
  <c r="G242" i="4" s="1"/>
  <c r="AD385" i="1"/>
  <c r="AB226" i="4" s="1"/>
  <c r="CC139" i="1" a="1"/>
  <c r="CC139" i="1" s="1"/>
  <c r="D392" i="1" s="1"/>
  <c r="E233" i="4" s="1"/>
  <c r="CC132" i="1" a="1"/>
  <c r="CC132" i="1" s="1"/>
  <c r="D385" i="1" s="1"/>
  <c r="E226" i="4" s="1"/>
  <c r="H62" i="7"/>
  <c r="G63" i="7" s="1"/>
  <c r="H63" i="7" s="1"/>
  <c r="G64" i="7" s="1"/>
  <c r="BZ150" i="1"/>
  <c r="CB148" i="1" a="1"/>
  <c r="CB148" i="1" s="1"/>
  <c r="C401" i="1" s="1"/>
  <c r="D242" i="4" s="1"/>
  <c r="CD150" i="1" a="1"/>
  <c r="CD150" i="1" s="1"/>
  <c r="E403" i="1" s="1"/>
  <c r="F403" i="1" s="1"/>
  <c r="G244" i="4" s="1"/>
  <c r="CV210" i="1"/>
  <c r="DA167" i="1"/>
  <c r="CA148" i="1"/>
  <c r="AA230" i="4"/>
  <c r="BA136" i="1" a="1"/>
  <c r="BA136" i="1" s="1"/>
  <c r="AB389" i="1" s="1"/>
  <c r="Z230" i="4" s="1"/>
  <c r="CA150" i="1"/>
  <c r="BZ148" i="1"/>
  <c r="J315" i="1"/>
  <c r="K145" i="4" s="1"/>
  <c r="CO284" i="1"/>
  <c r="CA147" i="1"/>
  <c r="CD142" i="1" a="1"/>
  <c r="CD142" i="1" s="1"/>
  <c r="E395" i="1" s="1"/>
  <c r="F395" i="1" s="1"/>
  <c r="G236" i="4" s="1"/>
  <c r="BA124" i="1" a="1"/>
  <c r="BA124" i="1" s="1"/>
  <c r="AB377" i="1" s="1"/>
  <c r="Z218" i="4" s="1"/>
  <c r="BZ142" i="1"/>
  <c r="AY135" i="1"/>
  <c r="CA142" i="1"/>
  <c r="CB142" i="1" a="1"/>
  <c r="CB142" i="1" s="1"/>
  <c r="CC142" i="1" s="1" a="1"/>
  <c r="CC142" i="1" s="1"/>
  <c r="D395" i="1" s="1"/>
  <c r="E236" i="4" s="1"/>
  <c r="AA218" i="4"/>
  <c r="EF140" i="1"/>
  <c r="AZ154" i="1" a="1"/>
  <c r="AZ154" i="1" s="1"/>
  <c r="AA407" i="1" s="1"/>
  <c r="Y248" i="4" s="1"/>
  <c r="CU217" i="1"/>
  <c r="F393" i="1"/>
  <c r="G234" i="4" s="1"/>
  <c r="AZ135" i="1" a="1"/>
  <c r="AZ135" i="1" s="1"/>
  <c r="AA388" i="1" s="1"/>
  <c r="Y229" i="4" s="1"/>
  <c r="AV169" i="1"/>
  <c r="DW222" i="1"/>
  <c r="CC140" i="1" a="1"/>
  <c r="CC140" i="1" s="1"/>
  <c r="D393" i="1" s="1"/>
  <c r="E234" i="4" s="1"/>
  <c r="BB135" i="1" a="1"/>
  <c r="BB135" i="1" s="1"/>
  <c r="AC388" i="1" s="1"/>
  <c r="AA229" i="4" s="1"/>
  <c r="AX155" i="1"/>
  <c r="DR267" i="1"/>
  <c r="BX169" i="1"/>
  <c r="CZ169" i="1" s="1"/>
  <c r="CB155" i="1" a="1"/>
  <c r="CB155" i="1" s="1"/>
  <c r="C408" i="1" s="1"/>
  <c r="D249" i="4" s="1"/>
  <c r="CD155" i="1" a="1"/>
  <c r="CD155" i="1" s="1"/>
  <c r="E408" i="1" s="1"/>
  <c r="F408" i="1" s="1"/>
  <c r="G249" i="4" s="1"/>
  <c r="BU191" i="1"/>
  <c r="CW191" i="1" s="1"/>
  <c r="AK284" i="1"/>
  <c r="CA149" i="1"/>
  <c r="DS275" i="1"/>
  <c r="BN267" i="1"/>
  <c r="CP267" i="1" s="1"/>
  <c r="BB146" i="1" a="1"/>
  <c r="BB146" i="1" s="1"/>
  <c r="AC399" i="1" s="1"/>
  <c r="AD399" i="1" s="1"/>
  <c r="AB240" i="4" s="1"/>
  <c r="EA183" i="1"/>
  <c r="CP289" i="1"/>
  <c r="CC136" i="1" a="1"/>
  <c r="CC136" i="1" s="1"/>
  <c r="D389" i="1" s="1"/>
  <c r="E230" i="4" s="1"/>
  <c r="BZ149" i="1"/>
  <c r="BV197" i="1"/>
  <c r="CX197" i="1" s="1"/>
  <c r="AX146" i="1"/>
  <c r="CQ269" i="1"/>
  <c r="EC158" i="1"/>
  <c r="CX198" i="1"/>
  <c r="CU232" i="1"/>
  <c r="CB149" i="1" a="1"/>
  <c r="CB149" i="1" s="1"/>
  <c r="CC149" i="1" s="1" a="1"/>
  <c r="CC149" i="1" s="1"/>
  <c r="D402" i="1" s="1"/>
  <c r="E243" i="4" s="1"/>
  <c r="AY146" i="1"/>
  <c r="BZ155" i="1"/>
  <c r="DQ286" i="1"/>
  <c r="CD149" i="1" a="1"/>
  <c r="CD149" i="1" s="1"/>
  <c r="E402" i="1" s="1"/>
  <c r="F243" i="4" s="1"/>
  <c r="BR241" i="1"/>
  <c r="CT241" i="1" s="1"/>
  <c r="AQ216" i="1"/>
  <c r="CD147" i="1" a="1"/>
  <c r="CD147" i="1" s="1"/>
  <c r="E400" i="1" s="1"/>
  <c r="F400" i="1" s="1"/>
  <c r="G241" i="4" s="1"/>
  <c r="DY191" i="1"/>
  <c r="DQ284" i="1"/>
  <c r="BB154" i="1" a="1"/>
  <c r="BB154" i="1" s="1"/>
  <c r="AC407" i="1" s="1"/>
  <c r="AD407" i="1" s="1"/>
  <c r="AB248" i="4" s="1"/>
  <c r="AT197" i="1"/>
  <c r="CU231" i="1"/>
  <c r="AN254" i="1"/>
  <c r="CB147" i="1" a="1"/>
  <c r="CB147" i="1" s="1"/>
  <c r="CC147" i="1" s="1" a="1"/>
  <c r="CC147" i="1" s="1"/>
  <c r="D400" i="1" s="1"/>
  <c r="E241" i="4" s="1"/>
  <c r="AW161" i="1"/>
  <c r="AZ161" i="1" s="1" a="1"/>
  <c r="AZ161" i="1" s="1"/>
  <c r="EE152" i="1"/>
  <c r="DA147" i="1"/>
  <c r="CP269" i="1"/>
  <c r="AW167" i="1"/>
  <c r="AY154" i="1"/>
  <c r="BM279" i="1"/>
  <c r="CO279" i="1" s="1"/>
  <c r="AQ233" i="1"/>
  <c r="DR266" i="1"/>
  <c r="EC161" i="1"/>
  <c r="AL281" i="1"/>
  <c r="AL278" i="1"/>
  <c r="CV208" i="1"/>
  <c r="AL269" i="1"/>
  <c r="EC167" i="1"/>
  <c r="DQ279" i="1"/>
  <c r="DW233" i="1"/>
  <c r="AU183" i="1"/>
  <c r="DT264" i="1"/>
  <c r="BS218" i="1"/>
  <c r="CU218" i="1" s="1"/>
  <c r="BW186" i="1"/>
  <c r="CY186" i="1" s="1"/>
  <c r="AJ294" i="1"/>
  <c r="AK286" i="1"/>
  <c r="BR242" i="1"/>
  <c r="CT242" i="1" s="1"/>
  <c r="DX211" i="1"/>
  <c r="DR278" i="1"/>
  <c r="DP288" i="1"/>
  <c r="BR240" i="1"/>
  <c r="CT240" i="1" s="1"/>
  <c r="BL295" i="1"/>
  <c r="CN295" i="1" s="1"/>
  <c r="DR269" i="1"/>
  <c r="BT222" i="1"/>
  <c r="CV222" i="1" s="1"/>
  <c r="AM266" i="1"/>
  <c r="AL272" i="1"/>
  <c r="AQ222" i="1"/>
  <c r="DW218" i="1"/>
  <c r="EA186" i="1"/>
  <c r="AS194" i="1"/>
  <c r="AJ288" i="1"/>
  <c r="DU252" i="1"/>
  <c r="DX202" i="1"/>
  <c r="DY208" i="1"/>
  <c r="DX214" i="1"/>
  <c r="AP242" i="1"/>
  <c r="BM281" i="1"/>
  <c r="CO281" i="1" s="1"/>
  <c r="DW229" i="1"/>
  <c r="DW230" i="1"/>
  <c r="DV241" i="1"/>
  <c r="AK294" i="1"/>
  <c r="DY202" i="1"/>
  <c r="DT254" i="1"/>
  <c r="CA155" i="1"/>
  <c r="AR203" i="1"/>
  <c r="AQ225" i="1"/>
  <c r="BU194" i="1"/>
  <c r="CW194" i="1" s="1"/>
  <c r="AR215" i="1"/>
  <c r="AM258" i="1"/>
  <c r="BN281" i="1"/>
  <c r="CP281" i="1" s="1"/>
  <c r="DR270" i="1"/>
  <c r="AN258" i="1"/>
  <c r="AR205" i="1"/>
  <c r="AV162" i="1"/>
  <c r="BB162" i="1" s="1" a="1"/>
  <c r="BB162" i="1" s="1"/>
  <c r="AC415" i="1" s="1"/>
  <c r="BY160" i="1"/>
  <c r="CD160" i="1" s="1" a="1"/>
  <c r="CD160" i="1" s="1"/>
  <c r="E413" i="1" s="1"/>
  <c r="AK281" i="1"/>
  <c r="BP260" i="1"/>
  <c r="CR260" i="1" s="1"/>
  <c r="AN261" i="1"/>
  <c r="AU178" i="1"/>
  <c r="AU180" i="1"/>
  <c r="BX173" i="1"/>
  <c r="CZ173" i="1" s="1"/>
  <c r="AW159" i="1"/>
  <c r="AY159" i="1" s="1"/>
  <c r="DX222" i="1"/>
  <c r="AO252" i="1"/>
  <c r="BQ248" i="1"/>
  <c r="CS248" i="1" s="1"/>
  <c r="AV167" i="1"/>
  <c r="BM294" i="1"/>
  <c r="CO294" i="1" s="1"/>
  <c r="AR202" i="1"/>
  <c r="AS202" i="1"/>
  <c r="DS266" i="1"/>
  <c r="BN273" i="1"/>
  <c r="BN272" i="1"/>
  <c r="CP272" i="1" s="1"/>
  <c r="BY158" i="1"/>
  <c r="DA158" i="1" s="1"/>
  <c r="AP235" i="1"/>
  <c r="BT203" i="1"/>
  <c r="CV203" i="1" s="1"/>
  <c r="AP237" i="1"/>
  <c r="BT215" i="1"/>
  <c r="CV215" i="1" s="1"/>
  <c r="AS199" i="1"/>
  <c r="CZ167" i="1"/>
  <c r="BP258" i="1"/>
  <c r="CR258" i="1" s="1"/>
  <c r="BT205" i="1"/>
  <c r="CV205" i="1" s="1"/>
  <c r="BX162" i="1"/>
  <c r="CZ162" i="1" s="1"/>
  <c r="AJ289" i="1"/>
  <c r="DT260" i="1"/>
  <c r="BP261" i="1"/>
  <c r="CR261" i="1" s="1"/>
  <c r="AQ230" i="1"/>
  <c r="AM275" i="1"/>
  <c r="EA180" i="1"/>
  <c r="EB173" i="1"/>
  <c r="EC159" i="1"/>
  <c r="DU248" i="1"/>
  <c r="EB167" i="1"/>
  <c r="DR273" i="1"/>
  <c r="DV235" i="1"/>
  <c r="CY173" i="1"/>
  <c r="CT235" i="1"/>
  <c r="CQ275" i="1"/>
  <c r="CU233" i="1"/>
  <c r="CY183" i="1"/>
  <c r="CW200" i="1"/>
  <c r="DV236" i="1"/>
  <c r="BV189" i="1"/>
  <c r="R205" i="1"/>
  <c r="AS205" i="1" s="1"/>
  <c r="V169" i="1"/>
  <c r="BY169" i="1" s="1"/>
  <c r="DA169" i="1" s="1"/>
  <c r="Y164" i="1" a="1"/>
  <c r="Y164" i="1" s="1"/>
  <c r="Z164" i="1" a="1"/>
  <c r="Z164" i="1" s="1"/>
  <c r="X164" i="1"/>
  <c r="W164" i="1"/>
  <c r="BU192" i="1"/>
  <c r="CR245" i="1"/>
  <c r="AW165" i="1"/>
  <c r="CB161" i="1" a="1"/>
  <c r="CB161" i="1" s="1"/>
  <c r="CA161" i="1"/>
  <c r="CD161" i="1" a="1"/>
  <c r="CD161" i="1" s="1"/>
  <c r="E414" i="1" s="1"/>
  <c r="AX141" i="1"/>
  <c r="AZ141" i="1" a="1"/>
  <c r="AZ141" i="1" s="1"/>
  <c r="AY141" i="1"/>
  <c r="BB141" i="1" a="1"/>
  <c r="BB141" i="1" s="1"/>
  <c r="AC394" i="1" s="1"/>
  <c r="J295" i="1"/>
  <c r="BM295" i="1" s="1"/>
  <c r="DR284" i="1"/>
  <c r="AL283" i="1"/>
  <c r="T188" i="1"/>
  <c r="BW188" i="1" s="1"/>
  <c r="R207" i="1"/>
  <c r="DY207" i="1" s="1"/>
  <c r="CS252" i="1"/>
  <c r="CR251" i="1"/>
  <c r="AS193" i="1"/>
  <c r="F391" i="1"/>
  <c r="G232" i="4" s="1"/>
  <c r="F232" i="4"/>
  <c r="CW196" i="1"/>
  <c r="CY155" i="1"/>
  <c r="R217" i="1"/>
  <c r="AS217" i="1" s="1"/>
  <c r="R211" i="1"/>
  <c r="BU211" i="1" s="1"/>
  <c r="CW211" i="1" s="1"/>
  <c r="Z162" i="1" a="1"/>
  <c r="Z162" i="1" s="1"/>
  <c r="Y162" i="1" a="1"/>
  <c r="Y162" i="1" s="1"/>
  <c r="X162" i="1"/>
  <c r="W162" i="1"/>
  <c r="U171" i="1"/>
  <c r="BX171" i="1" s="1"/>
  <c r="CZ171" i="1" s="1"/>
  <c r="T192" i="1"/>
  <c r="BW192" i="1" s="1"/>
  <c r="CY192" i="1" s="1"/>
  <c r="Q218" i="1"/>
  <c r="BT218" i="1" s="1"/>
  <c r="CV218" i="1" s="1"/>
  <c r="O251" i="1"/>
  <c r="BR251" i="1" s="1"/>
  <c r="BP266" i="1"/>
  <c r="AA378" i="1"/>
  <c r="Y219" i="4" s="1"/>
  <c r="BA125" i="1" a="1"/>
  <c r="BA125" i="1" s="1"/>
  <c r="AB378" i="1" s="1"/>
  <c r="Z219" i="4" s="1"/>
  <c r="U186" i="1"/>
  <c r="BX186" i="1" s="1"/>
  <c r="CZ186" i="1" s="1"/>
  <c r="BB153" i="1" a="1"/>
  <c r="BB153" i="1" s="1"/>
  <c r="AC406" i="1" s="1"/>
  <c r="AX153" i="1"/>
  <c r="AZ153" i="1" a="1"/>
  <c r="AZ153" i="1" s="1"/>
  <c r="AY153" i="1"/>
  <c r="T182" i="1"/>
  <c r="AU182" i="1" s="1"/>
  <c r="BW176" i="1"/>
  <c r="CP271" i="1"/>
  <c r="CO270" i="1"/>
  <c r="CZ165" i="1"/>
  <c r="BM291" i="1"/>
  <c r="CV202" i="1"/>
  <c r="CU201" i="1"/>
  <c r="T199" i="1"/>
  <c r="EA199" i="1" s="1"/>
  <c r="Q233" i="1"/>
  <c r="DX233" i="1" s="1"/>
  <c r="V179" i="1"/>
  <c r="EC179" i="1" s="1"/>
  <c r="CB144" i="1" a="1"/>
  <c r="CB144" i="1" s="1"/>
  <c r="CD144" i="1" a="1"/>
  <c r="CD144" i="1" s="1"/>
  <c r="E397" i="1" s="1"/>
  <c r="CA144" i="1"/>
  <c r="BZ144" i="1"/>
  <c r="DA144" i="1"/>
  <c r="AP239" i="1"/>
  <c r="BT209" i="1"/>
  <c r="BW179" i="1"/>
  <c r="CR254" i="1"/>
  <c r="AS200" i="1"/>
  <c r="BQ243" i="1"/>
  <c r="BQ251" i="1"/>
  <c r="AD380" i="1"/>
  <c r="AB221" i="4" s="1"/>
  <c r="AA221" i="4"/>
  <c r="CZ157" i="1"/>
  <c r="BN277" i="1"/>
  <c r="CT219" i="1"/>
  <c r="R209" i="1"/>
  <c r="BU209" i="1" s="1"/>
  <c r="CW209" i="1" s="1"/>
  <c r="R214" i="1"/>
  <c r="DY214" i="1" s="1"/>
  <c r="O255" i="1"/>
  <c r="AP255" i="1" s="1"/>
  <c r="AY151" i="1"/>
  <c r="AZ151" i="1" a="1"/>
  <c r="AZ151" i="1" s="1"/>
  <c r="BB151" i="1" a="1"/>
  <c r="BB151" i="1" s="1"/>
  <c r="AC404" i="1" s="1"/>
  <c r="AX151" i="1"/>
  <c r="CU222" i="1"/>
  <c r="CT221" i="1"/>
  <c r="L287" i="1"/>
  <c r="DS287" i="1" s="1"/>
  <c r="BO277" i="1"/>
  <c r="CQ277" i="1" s="1"/>
  <c r="F406" i="1"/>
  <c r="G247" i="4" s="1"/>
  <c r="F247" i="4"/>
  <c r="DU246" i="1"/>
  <c r="CV193" i="1"/>
  <c r="AL271" i="1"/>
  <c r="DP291" i="1"/>
  <c r="C386" i="1"/>
  <c r="D227" i="4" s="1"/>
  <c r="CC133" i="1" a="1"/>
  <c r="CC133" i="1" s="1"/>
  <c r="D386" i="1" s="1"/>
  <c r="E227" i="4" s="1"/>
  <c r="K279" i="1"/>
  <c r="BN279" i="1" s="1"/>
  <c r="F390" i="1"/>
  <c r="G231" i="4" s="1"/>
  <c r="M257" i="1"/>
  <c r="DT257" i="1" s="1"/>
  <c r="C380" i="1"/>
  <c r="D221" i="4" s="1"/>
  <c r="CC127" i="1" a="1"/>
  <c r="CC127" i="1" s="1"/>
  <c r="D380" i="1" s="1"/>
  <c r="E221" i="4" s="1"/>
  <c r="BS228" i="1"/>
  <c r="CU228" i="1" s="1"/>
  <c r="CN294" i="1"/>
  <c r="R201" i="1"/>
  <c r="BU201" i="1" s="1"/>
  <c r="CW201" i="1" s="1"/>
  <c r="L290" i="1"/>
  <c r="BO290" i="1" s="1"/>
  <c r="CQ290" i="1" s="1"/>
  <c r="AA387" i="1"/>
  <c r="Y228" i="4" s="1"/>
  <c r="BA134" i="1" a="1"/>
  <c r="BA134" i="1" s="1"/>
  <c r="AB387" i="1" s="1"/>
  <c r="Z228" i="4" s="1"/>
  <c r="BW189" i="1"/>
  <c r="CY189" i="1" s="1"/>
  <c r="BS220" i="1"/>
  <c r="AV156" i="1"/>
  <c r="AY156" i="1" s="1"/>
  <c r="BS227" i="1"/>
  <c r="CU227" i="1" s="1"/>
  <c r="BM287" i="1"/>
  <c r="CO287" i="1" s="1"/>
  <c r="AL144" i="4"/>
  <c r="AL314" i="1"/>
  <c r="N314" i="1"/>
  <c r="O144" i="4" s="1"/>
  <c r="L144" i="4"/>
  <c r="AA225" i="4"/>
  <c r="AD384" i="1"/>
  <c r="AB225" i="4" s="1"/>
  <c r="DU242" i="1"/>
  <c r="AY155" i="1"/>
  <c r="U174" i="1"/>
  <c r="BX174" i="1" s="1"/>
  <c r="CZ174" i="1" s="1"/>
  <c r="Z156" i="1" a="1"/>
  <c r="Z156" i="1" s="1"/>
  <c r="M270" i="1"/>
  <c r="BP270" i="1" s="1"/>
  <c r="Q232" i="1"/>
  <c r="BT232" i="1" s="1"/>
  <c r="CV232" i="1" s="1"/>
  <c r="K294" i="1"/>
  <c r="BN294" i="1" s="1"/>
  <c r="Y166" i="1" a="1"/>
  <c r="Y166" i="1" s="1"/>
  <c r="Z166" i="1" a="1"/>
  <c r="Z166" i="1" s="1"/>
  <c r="X166" i="1"/>
  <c r="W166" i="1"/>
  <c r="BP262" i="1"/>
  <c r="CR262" i="1" s="1"/>
  <c r="T191" i="1"/>
  <c r="BW191" i="1" s="1"/>
  <c r="C387" i="1"/>
  <c r="D228" i="4" s="1"/>
  <c r="CC134" i="1" a="1"/>
  <c r="CC134" i="1" s="1"/>
  <c r="D387" i="1" s="1"/>
  <c r="E228" i="4" s="1"/>
  <c r="BQ244" i="1"/>
  <c r="CS244" i="1" s="1"/>
  <c r="BP263" i="1"/>
  <c r="CR263" i="1" s="1"/>
  <c r="DD128" i="1"/>
  <c r="P315" i="1" s="1"/>
  <c r="AA400" i="1"/>
  <c r="Y241" i="4" s="1"/>
  <c r="BA147" i="1" a="1"/>
  <c r="BA147" i="1" s="1"/>
  <c r="AB400" i="1" s="1"/>
  <c r="Z241" i="4" s="1"/>
  <c r="AP236" i="1"/>
  <c r="P238" i="1"/>
  <c r="BS238" i="1" s="1"/>
  <c r="Q226" i="1"/>
  <c r="BT226" i="1" s="1"/>
  <c r="AR204" i="1"/>
  <c r="AV168" i="1"/>
  <c r="BY164" i="1"/>
  <c r="L267" i="1"/>
  <c r="DS267" i="1" s="1"/>
  <c r="S209" i="1"/>
  <c r="BV209" i="1" s="1"/>
  <c r="AD393" i="1"/>
  <c r="AB234" i="4" s="1"/>
  <c r="AA234" i="4"/>
  <c r="CY180" i="1"/>
  <c r="CX179" i="1"/>
  <c r="M259" i="1"/>
  <c r="DT259" i="1" s="1"/>
  <c r="R215" i="1"/>
  <c r="BU215" i="1" s="1"/>
  <c r="BN283" i="1"/>
  <c r="CP283" i="1" s="1"/>
  <c r="BV187" i="1"/>
  <c r="CS240" i="1"/>
  <c r="CX188" i="1"/>
  <c r="Y204" i="4"/>
  <c r="AO314" i="1" a="1"/>
  <c r="AO314" i="1" s="1"/>
  <c r="AR144" i="4" s="1"/>
  <c r="DX206" i="1"/>
  <c r="AR216" i="1"/>
  <c r="BB152" i="1" a="1"/>
  <c r="BB152" i="1" s="1"/>
  <c r="AC405" i="1" s="1"/>
  <c r="AY152" i="1"/>
  <c r="AZ152" i="1" a="1"/>
  <c r="AZ152" i="1" s="1"/>
  <c r="AX152" i="1"/>
  <c r="AR210" i="1"/>
  <c r="BY162" i="1"/>
  <c r="AU170" i="1"/>
  <c r="S200" i="1"/>
  <c r="BV200" i="1" s="1"/>
  <c r="L271" i="1"/>
  <c r="BO271" i="1" s="1"/>
  <c r="AT191" i="1"/>
  <c r="AQ217" i="1"/>
  <c r="AA232" i="4"/>
  <c r="AD391" i="1"/>
  <c r="AB232" i="4" s="1"/>
  <c r="BQ250" i="1"/>
  <c r="AA219" i="4"/>
  <c r="AD378" i="1"/>
  <c r="AB219" i="4" s="1"/>
  <c r="AU185" i="1"/>
  <c r="AT181" i="1"/>
  <c r="CQ261" i="1"/>
  <c r="R212" i="1"/>
  <c r="BU212" i="1" s="1"/>
  <c r="CW189" i="1"/>
  <c r="AZ148" i="1" a="1"/>
  <c r="AZ148" i="1" s="1"/>
  <c r="BB148" i="1" a="1"/>
  <c r="BB148" i="1" s="1"/>
  <c r="AC401" i="1" s="1"/>
  <c r="AY148" i="1"/>
  <c r="AX148" i="1"/>
  <c r="AT198" i="1"/>
  <c r="AQ232" i="1"/>
  <c r="BX178" i="1"/>
  <c r="CT227" i="1"/>
  <c r="AA390" i="1"/>
  <c r="Y231" i="4" s="1"/>
  <c r="BA137" i="1" a="1"/>
  <c r="BA137" i="1" s="1"/>
  <c r="AB390" i="1" s="1"/>
  <c r="Z231" i="4" s="1"/>
  <c r="P241" i="1"/>
  <c r="DW241" i="1" s="1"/>
  <c r="DU251" i="1"/>
  <c r="J290" i="1"/>
  <c r="BM290" i="1" s="1"/>
  <c r="AR208" i="1"/>
  <c r="AR213" i="1"/>
  <c r="BQ254" i="1"/>
  <c r="Z160" i="1" a="1"/>
  <c r="Z160" i="1" s="1"/>
  <c r="X160" i="1"/>
  <c r="Y160" i="1" a="1"/>
  <c r="Y160" i="1" s="1"/>
  <c r="W160" i="1"/>
  <c r="J296" i="1"/>
  <c r="BM296" i="1" s="1"/>
  <c r="AL286" i="1"/>
  <c r="Q230" i="1"/>
  <c r="DX230" i="1" s="1"/>
  <c r="N262" i="1"/>
  <c r="BQ262" i="1" s="1"/>
  <c r="U179" i="1"/>
  <c r="EB179" i="1" s="1"/>
  <c r="L270" i="1"/>
  <c r="AM270" i="1" s="1"/>
  <c r="X167" i="1"/>
  <c r="Y167" i="1" a="1"/>
  <c r="Y167" i="1" s="1"/>
  <c r="Z167" i="1" a="1"/>
  <c r="Z167" i="1" s="1"/>
  <c r="W167" i="1"/>
  <c r="BM278" i="1"/>
  <c r="CO278" i="1" s="1"/>
  <c r="C390" i="1"/>
  <c r="D231" i="4" s="1"/>
  <c r="CC137" i="1" a="1"/>
  <c r="CC137" i="1" s="1"/>
  <c r="D390" i="1" s="1"/>
  <c r="E231" i="4" s="1"/>
  <c r="AM256" i="1"/>
  <c r="V174" i="1"/>
  <c r="EC174" i="1" s="1"/>
  <c r="Y159" i="1" a="1"/>
  <c r="Y159" i="1" s="1"/>
  <c r="Z159" i="1" a="1"/>
  <c r="Z159" i="1" s="1"/>
  <c r="X159" i="1"/>
  <c r="W159" i="1"/>
  <c r="CO286" i="1"/>
  <c r="CV214" i="1"/>
  <c r="AR200" i="1"/>
  <c r="AL289" i="1"/>
  <c r="CR247" i="1"/>
  <c r="P242" i="1"/>
  <c r="BS242" i="1" s="1"/>
  <c r="K280" i="1"/>
  <c r="AL280" i="1" s="1"/>
  <c r="R223" i="1"/>
  <c r="DY223" i="1" s="1"/>
  <c r="O253" i="1"/>
  <c r="DV253" i="1" s="1"/>
  <c r="T198" i="1"/>
  <c r="EA198" i="1" s="1"/>
  <c r="EB156" i="1"/>
  <c r="C404" i="1"/>
  <c r="D245" i="4" s="1"/>
  <c r="CC151" i="1" a="1"/>
  <c r="CC151" i="1" s="1"/>
  <c r="D404" i="1" s="1"/>
  <c r="E245" i="4" s="1"/>
  <c r="AA396" i="1"/>
  <c r="Y237" i="4" s="1"/>
  <c r="BA143" i="1" a="1"/>
  <c r="BA143" i="1" s="1"/>
  <c r="AB396" i="1" s="1"/>
  <c r="Z237" i="4" s="1"/>
  <c r="AG314" i="1"/>
  <c r="AI144" i="4" s="1"/>
  <c r="AZ155" i="1" a="1"/>
  <c r="AZ155" i="1" s="1"/>
  <c r="AU173" i="1"/>
  <c r="O249" i="1"/>
  <c r="DV249" i="1" s="1"/>
  <c r="V168" i="1"/>
  <c r="BY168" i="1" s="1"/>
  <c r="DA168" i="1" s="1"/>
  <c r="AM269" i="1"/>
  <c r="AQ231" i="1"/>
  <c r="AK293" i="1"/>
  <c r="BY166" i="1"/>
  <c r="DA166" i="1" s="1"/>
  <c r="Q217" i="1"/>
  <c r="DX217" i="1" s="1"/>
  <c r="BV190" i="1"/>
  <c r="CZ164" i="1"/>
  <c r="AA392" i="1"/>
  <c r="Y233" i="4" s="1"/>
  <c r="BA139" i="1" a="1"/>
  <c r="BA139" i="1" s="1"/>
  <c r="AB392" i="1" s="1"/>
  <c r="Z233" i="4" s="1"/>
  <c r="L274" i="1"/>
  <c r="AM274" i="1" s="1"/>
  <c r="CN288" i="1"/>
  <c r="L273" i="1"/>
  <c r="AM273" i="1" s="1"/>
  <c r="X158" i="1"/>
  <c r="Y158" i="1" a="1"/>
  <c r="Y158" i="1" s="1"/>
  <c r="Z158" i="1" a="1"/>
  <c r="Z158" i="1" s="1"/>
  <c r="W158" i="1"/>
  <c r="Y212" i="4"/>
  <c r="N265" i="1"/>
  <c r="BQ265" i="1" s="1"/>
  <c r="CU221" i="1"/>
  <c r="BZ161" i="1"/>
  <c r="EF152" i="1"/>
  <c r="AA241" i="4"/>
  <c r="AD400" i="1"/>
  <c r="AB241" i="4" s="1"/>
  <c r="P237" i="1"/>
  <c r="DW237" i="1" s="1"/>
  <c r="T190" i="1"/>
  <c r="EA190" i="1" s="1"/>
  <c r="AZ164" i="1" a="1"/>
  <c r="AZ164" i="1" s="1"/>
  <c r="AY164" i="1"/>
  <c r="BB164" i="1" a="1"/>
  <c r="BB164" i="1" s="1"/>
  <c r="AC417" i="1" s="1"/>
  <c r="AX164" i="1"/>
  <c r="S193" i="1"/>
  <c r="DZ193" i="1" s="1"/>
  <c r="CQ260" i="1"/>
  <c r="CX177" i="1"/>
  <c r="CN277" i="1"/>
  <c r="Y165" i="1" a="1"/>
  <c r="Y165" i="1" s="1"/>
  <c r="Z165" i="1" a="1"/>
  <c r="Z165" i="1" s="1"/>
  <c r="X165" i="1"/>
  <c r="W165" i="1"/>
  <c r="CU230" i="1"/>
  <c r="CT229" i="1"/>
  <c r="AA393" i="1"/>
  <c r="Y234" i="4" s="1"/>
  <c r="BA140" i="1" a="1"/>
  <c r="BA140" i="1" s="1"/>
  <c r="AB393" i="1" s="1"/>
  <c r="Z234" i="4" s="1"/>
  <c r="BB144" i="1" a="1"/>
  <c r="BB144" i="1" s="1"/>
  <c r="AC397" i="1" s="1"/>
  <c r="AY144" i="1"/>
  <c r="AZ144" i="1" a="1"/>
  <c r="AZ144" i="1" s="1"/>
  <c r="AX144" i="1"/>
  <c r="CY172" i="1"/>
  <c r="L285" i="1"/>
  <c r="BO285" i="1" s="1"/>
  <c r="L284" i="1"/>
  <c r="BO284" i="1" s="1"/>
  <c r="CV200" i="1"/>
  <c r="CU199" i="1"/>
  <c r="AZ145" i="1" a="1"/>
  <c r="AZ145" i="1" s="1"/>
  <c r="BB145" i="1" a="1"/>
  <c r="BB145" i="1" s="1"/>
  <c r="AC398" i="1" s="1"/>
  <c r="AY145" i="1"/>
  <c r="AX145" i="1"/>
  <c r="S194" i="1"/>
  <c r="BV194" i="1" s="1"/>
  <c r="CT226" i="1"/>
  <c r="F378" i="1"/>
  <c r="G219" i="4" s="1"/>
  <c r="F219" i="4"/>
  <c r="N267" i="1"/>
  <c r="DU267" i="1" s="1"/>
  <c r="U177" i="1"/>
  <c r="EB177" i="1" s="1"/>
  <c r="AZ149" i="1" a="1"/>
  <c r="AZ149" i="1" s="1"/>
  <c r="AX149" i="1"/>
  <c r="BB149" i="1" a="1"/>
  <c r="BB149" i="1" s="1"/>
  <c r="AC402" i="1" s="1"/>
  <c r="AY149" i="1"/>
  <c r="AZ142" i="1" a="1"/>
  <c r="AZ142" i="1" s="1"/>
  <c r="BB142" i="1" a="1"/>
  <c r="BB142" i="1" s="1"/>
  <c r="AC395" i="1" s="1"/>
  <c r="AY142" i="1"/>
  <c r="AX142" i="1"/>
  <c r="K292" i="1"/>
  <c r="DR292" i="1" s="1"/>
  <c r="CW202" i="1"/>
  <c r="CV201" i="1"/>
  <c r="CB141" i="1" a="1"/>
  <c r="CB141" i="1" s="1"/>
  <c r="CD141" i="1" a="1"/>
  <c r="CD141" i="1" s="1"/>
  <c r="E394" i="1" s="1"/>
  <c r="CA141" i="1"/>
  <c r="BZ141" i="1"/>
  <c r="DA141" i="1"/>
  <c r="P240" i="1"/>
  <c r="DW240" i="1" s="1"/>
  <c r="R210" i="1"/>
  <c r="DY210" i="1" s="1"/>
  <c r="U180" i="1"/>
  <c r="EB180" i="1" s="1"/>
  <c r="D204" i="4"/>
  <c r="I314" i="1"/>
  <c r="J144" i="4" s="1"/>
  <c r="S201" i="1"/>
  <c r="DZ201" i="1" s="1"/>
  <c r="O244" i="1"/>
  <c r="DV244" i="1" s="1"/>
  <c r="O252" i="1"/>
  <c r="AP252" i="1" s="1"/>
  <c r="CB145" i="1" a="1"/>
  <c r="CB145" i="1" s="1"/>
  <c r="CA145" i="1"/>
  <c r="CD145" i="1" a="1"/>
  <c r="CD145" i="1" s="1"/>
  <c r="E398" i="1" s="1"/>
  <c r="BZ145" i="1"/>
  <c r="DA145" i="1"/>
  <c r="AA380" i="1"/>
  <c r="Y221" i="4" s="1"/>
  <c r="BA127" i="1" a="1"/>
  <c r="BA127" i="1" s="1"/>
  <c r="AB380" i="1" s="1"/>
  <c r="Z221" i="4" s="1"/>
  <c r="L278" i="1"/>
  <c r="DS278" i="1" s="1"/>
  <c r="CV204" i="1"/>
  <c r="M278" i="1"/>
  <c r="AN278" i="1" s="1"/>
  <c r="C406" i="1"/>
  <c r="CC153" i="1" a="1"/>
  <c r="CC153" i="1" s="1"/>
  <c r="D406" i="1" s="1"/>
  <c r="E247" i="4" s="1"/>
  <c r="O247" i="1"/>
  <c r="DV247" i="1" s="1"/>
  <c r="L272" i="1"/>
  <c r="BO272" i="1" s="1"/>
  <c r="CD167" i="1" a="1"/>
  <c r="CD167" i="1" s="1"/>
  <c r="E420" i="1" s="1"/>
  <c r="CA167" i="1"/>
  <c r="CB167" i="1" a="1"/>
  <c r="CB167" i="1" s="1"/>
  <c r="BZ167" i="1"/>
  <c r="J292" i="1"/>
  <c r="BM292" i="1" s="1"/>
  <c r="F386" i="1"/>
  <c r="G227" i="4" s="1"/>
  <c r="F227" i="4"/>
  <c r="CW208" i="1"/>
  <c r="Q229" i="1"/>
  <c r="DX229" i="1" s="1"/>
  <c r="CB159" i="1" a="1"/>
  <c r="CB159" i="1" s="1"/>
  <c r="CA159" i="1"/>
  <c r="CD159" i="1" a="1"/>
  <c r="CD159" i="1" s="1"/>
  <c r="E412" i="1" s="1"/>
  <c r="BZ159" i="1"/>
  <c r="AA228" i="4"/>
  <c r="AD387" i="1"/>
  <c r="AB228" i="4" s="1"/>
  <c r="U190" i="1"/>
  <c r="EB190" i="1" s="1"/>
  <c r="Q221" i="1"/>
  <c r="BT221" i="1" s="1"/>
  <c r="V157" i="1"/>
  <c r="AW157" i="1" s="1"/>
  <c r="Q228" i="1"/>
  <c r="DX228" i="1" s="1"/>
  <c r="CV216" i="1"/>
  <c r="F384" i="1"/>
  <c r="G225" i="4" s="1"/>
  <c r="F225" i="4"/>
  <c r="CY170" i="1"/>
  <c r="K288" i="1"/>
  <c r="DR288" i="1" s="1"/>
  <c r="CX191" i="1"/>
  <c r="AA384" i="1"/>
  <c r="BA131" i="1" a="1"/>
  <c r="BA131" i="1" s="1"/>
  <c r="AB384" i="1" s="1"/>
  <c r="Z225" i="4" s="1"/>
  <c r="O243" i="1"/>
  <c r="AP243" i="1" s="1"/>
  <c r="BB155" i="1" a="1"/>
  <c r="BB155" i="1" s="1"/>
  <c r="AC408" i="1" s="1"/>
  <c r="W156" i="1"/>
  <c r="AZ166" i="1" a="1"/>
  <c r="AZ166" i="1" s="1"/>
  <c r="BB166" i="1" a="1"/>
  <c r="BB166" i="1" s="1"/>
  <c r="AC419" i="1" s="1"/>
  <c r="AY166" i="1"/>
  <c r="AX166" i="1"/>
  <c r="N263" i="1"/>
  <c r="BQ263" i="1" s="1"/>
  <c r="AA403" i="1"/>
  <c r="Y244" i="4" s="1"/>
  <c r="BA150" i="1" a="1"/>
  <c r="BA150" i="1" s="1"/>
  <c r="AB403" i="1" s="1"/>
  <c r="Z244" i="4" s="1"/>
  <c r="CB154" i="1" a="1"/>
  <c r="CB154" i="1" s="1"/>
  <c r="CA154" i="1"/>
  <c r="CD154" i="1" a="1"/>
  <c r="CD154" i="1" s="1"/>
  <c r="E407" i="1" s="1"/>
  <c r="BZ154" i="1"/>
  <c r="DA154" i="1"/>
  <c r="CY166" i="1"/>
  <c r="F387" i="1"/>
  <c r="G228" i="4" s="1"/>
  <c r="F228" i="4"/>
  <c r="AA233" i="4"/>
  <c r="AD392" i="1"/>
  <c r="AB233" i="4" s="1"/>
  <c r="O245" i="1"/>
  <c r="DV245" i="1" s="1"/>
  <c r="C396" i="1"/>
  <c r="D237" i="4" s="1"/>
  <c r="CC143" i="1" a="1"/>
  <c r="CC143" i="1" s="1"/>
  <c r="D396" i="1" s="1"/>
  <c r="E237" i="4" s="1"/>
  <c r="CB146" i="1" a="1"/>
  <c r="CB146" i="1" s="1"/>
  <c r="CA146" i="1"/>
  <c r="CD146" i="1" a="1"/>
  <c r="CD146" i="1" s="1"/>
  <c r="E399" i="1" s="1"/>
  <c r="BZ146" i="1"/>
  <c r="DA146" i="1"/>
  <c r="N264" i="1"/>
  <c r="DU264" i="1" s="1"/>
  <c r="CP266" i="1"/>
  <c r="Q219" i="1"/>
  <c r="DX219" i="1" s="1"/>
  <c r="U187" i="1"/>
  <c r="EB187" i="1" s="1"/>
  <c r="BR236" i="1"/>
  <c r="AT189" i="1"/>
  <c r="R204" i="1"/>
  <c r="BU204" i="1" s="1"/>
  <c r="BR237" i="1"/>
  <c r="BS225" i="1"/>
  <c r="DX204" i="1"/>
  <c r="EB168" i="1"/>
  <c r="EC164" i="1"/>
  <c r="AS192" i="1"/>
  <c r="S195" i="1"/>
  <c r="BV195" i="1" s="1"/>
  <c r="AL266" i="1"/>
  <c r="BY165" i="1"/>
  <c r="AS208" i="1"/>
  <c r="R216" i="1"/>
  <c r="BU216" i="1" s="1"/>
  <c r="Y161" i="1" a="1"/>
  <c r="Y161" i="1" s="1"/>
  <c r="Z161" i="1" a="1"/>
  <c r="Z161" i="1" s="1"/>
  <c r="X161" i="1"/>
  <c r="W161" i="1"/>
  <c r="CX180" i="1"/>
  <c r="BO258" i="1"/>
  <c r="DA159" i="1"/>
  <c r="CZ158" i="1"/>
  <c r="DP294" i="1"/>
  <c r="K287" i="1"/>
  <c r="AL287" i="1" s="1"/>
  <c r="AR214" i="1"/>
  <c r="BN284" i="1"/>
  <c r="DR283" i="1"/>
  <c r="DZ187" i="1"/>
  <c r="CN278" i="1"/>
  <c r="BT206" i="1"/>
  <c r="BU193" i="1"/>
  <c r="C391" i="1"/>
  <c r="D232" i="4" s="1"/>
  <c r="CC138" i="1" a="1"/>
  <c r="CC138" i="1" s="1"/>
  <c r="D391" i="1" s="1"/>
  <c r="E232" i="4" s="1"/>
  <c r="L282" i="1"/>
  <c r="DS282" i="1" s="1"/>
  <c r="DX216" i="1"/>
  <c r="C378" i="1"/>
  <c r="D219" i="4" s="1"/>
  <c r="CC125" i="1" a="1"/>
  <c r="CC125" i="1" s="1"/>
  <c r="D378" i="1" s="1"/>
  <c r="E219" i="4" s="1"/>
  <c r="CO288" i="1"/>
  <c r="DX210" i="1"/>
  <c r="EC162" i="1"/>
  <c r="EA170" i="1"/>
  <c r="BU199" i="1"/>
  <c r="CN286" i="1"/>
  <c r="AL270" i="1"/>
  <c r="DZ191" i="1"/>
  <c r="DW217" i="1"/>
  <c r="AA391" i="1"/>
  <c r="Y232" i="4" s="1"/>
  <c r="BA138" i="1" a="1"/>
  <c r="BA138" i="1" s="1"/>
  <c r="AB391" i="1" s="1"/>
  <c r="Z232" i="4" s="1"/>
  <c r="AO250" i="1"/>
  <c r="AN266" i="1"/>
  <c r="EA185" i="1"/>
  <c r="N259" i="1"/>
  <c r="BQ259" i="1" s="1"/>
  <c r="R206" i="1"/>
  <c r="BU206" i="1" s="1"/>
  <c r="V163" i="1"/>
  <c r="AW163" i="1" s="1"/>
  <c r="DZ181" i="1"/>
  <c r="S192" i="1"/>
  <c r="BV192" i="1" s="1"/>
  <c r="AU176" i="1"/>
  <c r="Q314" i="1" a="1"/>
  <c r="Q314" i="1" s="1"/>
  <c r="Q144" i="4" s="1"/>
  <c r="AZ133" i="1" a="1"/>
  <c r="AZ133" i="1" s="1"/>
  <c r="BB133" i="1" a="1"/>
  <c r="BB133" i="1" s="1"/>
  <c r="AC386" i="1" s="1"/>
  <c r="AY133" i="1"/>
  <c r="AX133" i="1"/>
  <c r="P243" i="1"/>
  <c r="BS243" i="1" s="1"/>
  <c r="BT211" i="1"/>
  <c r="AK291" i="1"/>
  <c r="CX172" i="1"/>
  <c r="L279" i="1"/>
  <c r="AM279" i="1" s="1"/>
  <c r="DZ198" i="1"/>
  <c r="DW232" i="1"/>
  <c r="EB178" i="1"/>
  <c r="BR239" i="1"/>
  <c r="AR209" i="1"/>
  <c r="AU179" i="1"/>
  <c r="CO266" i="1"/>
  <c r="CQ266" i="1"/>
  <c r="CT228" i="1"/>
  <c r="J289" i="1"/>
  <c r="DQ289" i="1" s="1"/>
  <c r="DY200" i="1"/>
  <c r="DV240" i="1"/>
  <c r="AO243" i="1"/>
  <c r="AO251" i="1"/>
  <c r="CR243" i="1"/>
  <c r="K285" i="1"/>
  <c r="DR285" i="1" s="1"/>
  <c r="CO271" i="1"/>
  <c r="AL277" i="1"/>
  <c r="AH315" i="1"/>
  <c r="BL289" i="1"/>
  <c r="DX208" i="1"/>
  <c r="CY168" i="1"/>
  <c r="CB152" i="1" a="1"/>
  <c r="CB152" i="1" s="1"/>
  <c r="CD152" i="1" a="1"/>
  <c r="CD152" i="1" s="1"/>
  <c r="E405" i="1" s="1"/>
  <c r="CA152" i="1"/>
  <c r="BZ152" i="1"/>
  <c r="DA152" i="1"/>
  <c r="DX213" i="1"/>
  <c r="AO254" i="1"/>
  <c r="CP270" i="1"/>
  <c r="AW160" i="1"/>
  <c r="DP295" i="1"/>
  <c r="K282" i="1"/>
  <c r="BN282" i="1" s="1"/>
  <c r="CT217" i="1"/>
  <c r="DR286" i="1"/>
  <c r="BS229" i="1"/>
  <c r="CZ168" i="1"/>
  <c r="AM277" i="1"/>
  <c r="CX181" i="1"/>
  <c r="N261" i="1"/>
  <c r="DU261" i="1" s="1"/>
  <c r="BQ246" i="1"/>
  <c r="BW178" i="1"/>
  <c r="CY178" i="1" s="1"/>
  <c r="DR271" i="1"/>
  <c r="BL291" i="1"/>
  <c r="AK278" i="1"/>
  <c r="Q231" i="1"/>
  <c r="BT231" i="1" s="1"/>
  <c r="DS256" i="1"/>
  <c r="M276" i="1"/>
  <c r="AN276" i="1" s="1"/>
  <c r="U181" i="1"/>
  <c r="EB181" i="1" s="1"/>
  <c r="F380" i="1"/>
  <c r="G221" i="4" s="1"/>
  <c r="F221" i="4"/>
  <c r="AQ228" i="1"/>
  <c r="L268" i="1"/>
  <c r="DS268" i="1" s="1"/>
  <c r="CS234" i="1"/>
  <c r="DX200" i="1"/>
  <c r="DR289" i="1"/>
  <c r="AU189" i="1"/>
  <c r="AQ220" i="1"/>
  <c r="BX156" i="1"/>
  <c r="AQ227" i="1"/>
  <c r="C384" i="1"/>
  <c r="CC131" i="1" a="1"/>
  <c r="CC131" i="1" s="1"/>
  <c r="D384" i="1" s="1"/>
  <c r="E225" i="4" s="1"/>
  <c r="AK287" i="1"/>
  <c r="F245" i="4"/>
  <c r="F404" i="1"/>
  <c r="G245" i="4" s="1"/>
  <c r="AA237" i="4"/>
  <c r="AD396" i="1"/>
  <c r="AB237" i="4" s="1"/>
  <c r="BQ242" i="1"/>
  <c r="EA173" i="1"/>
  <c r="Y156" i="1" a="1"/>
  <c r="Y156" i="1" s="1"/>
  <c r="CY185" i="1"/>
  <c r="DS269" i="1"/>
  <c r="Q234" i="1"/>
  <c r="DX234" i="1" s="1"/>
  <c r="K295" i="1"/>
  <c r="DR295" i="1" s="1"/>
  <c r="DW231" i="1"/>
  <c r="BM293" i="1"/>
  <c r="EC166" i="1"/>
  <c r="BS216" i="1"/>
  <c r="AN262" i="1"/>
  <c r="AD403" i="1"/>
  <c r="AB244" i="4" s="1"/>
  <c r="AA244" i="4"/>
  <c r="DZ190" i="1"/>
  <c r="CB135" i="1" a="1"/>
  <c r="CB135" i="1" s="1"/>
  <c r="CA135" i="1"/>
  <c r="CD135" i="1" a="1"/>
  <c r="CD135" i="1" s="1"/>
  <c r="E388" i="1" s="1"/>
  <c r="BZ135" i="1"/>
  <c r="DA135" i="1"/>
  <c r="R203" i="1"/>
  <c r="AS203" i="1" s="1"/>
  <c r="S203" i="1"/>
  <c r="BV203" i="1" s="1"/>
  <c r="DA161" i="1"/>
  <c r="CZ160" i="1"/>
  <c r="M267" i="1"/>
  <c r="BP267" i="1" s="1"/>
  <c r="CR267" i="1" s="1"/>
  <c r="N255" i="1"/>
  <c r="BQ255" i="1" s="1"/>
  <c r="AO244" i="1"/>
  <c r="U184" i="1"/>
  <c r="BX184" i="1" s="1"/>
  <c r="BB158" i="1" a="1"/>
  <c r="BB158" i="1" s="1"/>
  <c r="AC411" i="1" s="1"/>
  <c r="AZ158" i="1" a="1"/>
  <c r="AZ158" i="1" s="1"/>
  <c r="AY158" i="1"/>
  <c r="AX158" i="1"/>
  <c r="F237" i="4"/>
  <c r="F396" i="1"/>
  <c r="G237" i="4" s="1"/>
  <c r="V170" i="1"/>
  <c r="EC170" i="1" s="1"/>
  <c r="BP264" i="1"/>
  <c r="AN263" i="1"/>
  <c r="Q223" i="1"/>
  <c r="BT223" i="1" s="1"/>
  <c r="P236" i="1"/>
  <c r="DW236" i="1" s="1"/>
  <c r="CQ256" i="1"/>
  <c r="AP234" i="1" l="1"/>
  <c r="CY181" i="1"/>
  <c r="AU181" i="1"/>
  <c r="CQ276" i="1"/>
  <c r="BX172" i="1"/>
  <c r="CZ172" i="1" s="1"/>
  <c r="AV176" i="1"/>
  <c r="AA399" i="1"/>
  <c r="Y240" i="4" s="1"/>
  <c r="AV172" i="1"/>
  <c r="V173" i="1"/>
  <c r="EC173" i="1" s="1"/>
  <c r="CY187" i="1"/>
  <c r="BX175" i="1"/>
  <c r="CZ175" i="1" s="1"/>
  <c r="AA231" i="4"/>
  <c r="DD140" i="1"/>
  <c r="P316" i="1" s="1"/>
  <c r="AV175" i="1"/>
  <c r="AU187" i="1"/>
  <c r="V176" i="1"/>
  <c r="AW176" i="1" s="1"/>
  <c r="AZ176" i="1" s="1" a="1"/>
  <c r="AZ176" i="1" s="1"/>
  <c r="EA187" i="1"/>
  <c r="U188" i="1"/>
  <c r="EB188" i="1" s="1"/>
  <c r="BS226" i="1"/>
  <c r="CU226" i="1" s="1"/>
  <c r="Q227" i="1"/>
  <c r="DX227" i="1" s="1"/>
  <c r="AQ226" i="1"/>
  <c r="T200" i="1"/>
  <c r="BW200" i="1" s="1"/>
  <c r="AT199" i="1"/>
  <c r="BT220" i="1"/>
  <c r="CV220" i="1" s="1"/>
  <c r="R221" i="1"/>
  <c r="BU221" i="1" s="1"/>
  <c r="U182" i="1"/>
  <c r="AV182" i="1" s="1"/>
  <c r="DT265" i="1"/>
  <c r="P235" i="1"/>
  <c r="DW235" i="1" s="1"/>
  <c r="BV199" i="1"/>
  <c r="CX199" i="1" s="1"/>
  <c r="EA181" i="1"/>
  <c r="Q225" i="1"/>
  <c r="BT225" i="1" s="1"/>
  <c r="CV225" i="1" s="1"/>
  <c r="AR220" i="1"/>
  <c r="BX170" i="1"/>
  <c r="CZ170" i="1" s="1"/>
  <c r="DW224" i="1"/>
  <c r="T197" i="1"/>
  <c r="BW197" i="1" s="1"/>
  <c r="CY197" i="1" s="1"/>
  <c r="V171" i="1"/>
  <c r="BY171" i="1" s="1"/>
  <c r="CD171" i="1" s="1" a="1"/>
  <c r="CD171" i="1" s="1"/>
  <c r="E424" i="1" s="1"/>
  <c r="AQ224" i="1"/>
  <c r="BX176" i="1"/>
  <c r="CZ176" i="1" s="1"/>
  <c r="AN265" i="1"/>
  <c r="R213" i="1"/>
  <c r="DY213" i="1" s="1"/>
  <c r="DU249" i="1"/>
  <c r="BS223" i="1"/>
  <c r="CU223" i="1" s="1"/>
  <c r="AR212" i="1"/>
  <c r="N266" i="1"/>
  <c r="AO266" i="1" s="1"/>
  <c r="DW223" i="1"/>
  <c r="Q224" i="1"/>
  <c r="BT224" i="1" s="1"/>
  <c r="O250" i="1"/>
  <c r="DV250" i="1" s="1"/>
  <c r="DX212" i="1"/>
  <c r="BP256" i="1"/>
  <c r="CR256" i="1" s="1"/>
  <c r="AO249" i="1"/>
  <c r="CR265" i="1"/>
  <c r="DU253" i="1"/>
  <c r="CX196" i="1"/>
  <c r="CW195" i="1"/>
  <c r="AT196" i="1"/>
  <c r="DZ196" i="1"/>
  <c r="EB170" i="1"/>
  <c r="AO253" i="1"/>
  <c r="O254" i="1"/>
  <c r="AP254" i="1" s="1"/>
  <c r="V177" i="1"/>
  <c r="EC177" i="1" s="1"/>
  <c r="DT256" i="1"/>
  <c r="BR234" i="1"/>
  <c r="CT234" i="1" s="1"/>
  <c r="N257" i="1"/>
  <c r="AO257" i="1" s="1"/>
  <c r="CY184" i="1"/>
  <c r="EA184" i="1"/>
  <c r="U185" i="1"/>
  <c r="BX185" i="1" s="1"/>
  <c r="CZ185" i="1" s="1"/>
  <c r="AU184" i="1"/>
  <c r="O257" i="1"/>
  <c r="DV257" i="1" s="1"/>
  <c r="DU256" i="1"/>
  <c r="AO256" i="1"/>
  <c r="CS256" i="1"/>
  <c r="CQ264" i="1"/>
  <c r="M277" i="1"/>
  <c r="BP277" i="1" s="1"/>
  <c r="AM276" i="1"/>
  <c r="DS276" i="1"/>
  <c r="AO245" i="1"/>
  <c r="CS245" i="1"/>
  <c r="DV238" i="1"/>
  <c r="O248" i="1"/>
  <c r="DV248" i="1" s="1"/>
  <c r="DU245" i="1"/>
  <c r="DU247" i="1"/>
  <c r="O246" i="1"/>
  <c r="BR246" i="1" s="1"/>
  <c r="CT246" i="1" s="1"/>
  <c r="BQ247" i="1"/>
  <c r="CS247" i="1" s="1"/>
  <c r="P239" i="1"/>
  <c r="DW239" i="1" s="1"/>
  <c r="AP238" i="1"/>
  <c r="CC150" i="1" a="1"/>
  <c r="CC150" i="1" s="1"/>
  <c r="D403" i="1" s="1"/>
  <c r="E244" i="4" s="1"/>
  <c r="F242" i="4"/>
  <c r="Q235" i="1"/>
  <c r="DX235" i="1" s="1"/>
  <c r="DW234" i="1"/>
  <c r="BS234" i="1"/>
  <c r="CU234" i="1" s="1"/>
  <c r="C395" i="1"/>
  <c r="D236" i="4" s="1"/>
  <c r="K315" i="1"/>
  <c r="N315" i="1" s="1"/>
  <c r="O145" i="4" s="1"/>
  <c r="CC155" i="1" a="1"/>
  <c r="CC155" i="1" s="1"/>
  <c r="D408" i="1" s="1"/>
  <c r="E249" i="4" s="1"/>
  <c r="F244" i="4"/>
  <c r="BA135" i="1" a="1"/>
  <c r="BA135" i="1" s="1"/>
  <c r="AB388" i="1" s="1"/>
  <c r="Z229" i="4" s="1"/>
  <c r="J62" i="7"/>
  <c r="AD169" i="4" s="1"/>
  <c r="AE169" i="4" s="1"/>
  <c r="CC148" i="1" a="1"/>
  <c r="CC148" i="1" s="1"/>
  <c r="D401" i="1" s="1"/>
  <c r="E242" i="4" s="1"/>
  <c r="AA240" i="4"/>
  <c r="C400" i="1"/>
  <c r="D241" i="4" s="1"/>
  <c r="L62" i="7"/>
  <c r="I63" i="7"/>
  <c r="AC169" i="4"/>
  <c r="C402" i="1"/>
  <c r="D243" i="4" s="1"/>
  <c r="F236" i="4"/>
  <c r="BP276" i="1"/>
  <c r="CR276" i="1" s="1"/>
  <c r="DX231" i="1"/>
  <c r="F402" i="1"/>
  <c r="G243" i="4" s="1"/>
  <c r="BB161" i="1" a="1"/>
  <c r="BB161" i="1" s="1"/>
  <c r="AC414" i="1" s="1"/>
  <c r="AA255" i="4" s="1"/>
  <c r="BB167" i="1" a="1"/>
  <c r="BB167" i="1" s="1"/>
  <c r="AC420" i="1" s="1"/>
  <c r="AD420" i="1" s="1"/>
  <c r="AB261" i="4" s="1"/>
  <c r="BA154" i="1" a="1"/>
  <c r="BA154" i="1" s="1"/>
  <c r="AB407" i="1" s="1"/>
  <c r="Z248" i="4" s="1"/>
  <c r="AW169" i="1"/>
  <c r="AY169" i="1" s="1"/>
  <c r="BZ158" i="1"/>
  <c r="AZ162" i="1" a="1"/>
  <c r="AZ162" i="1" s="1"/>
  <c r="BA162" i="1" s="1" a="1"/>
  <c r="BA162" i="1" s="1"/>
  <c r="AB415" i="1" s="1"/>
  <c r="Z256" i="4" s="1"/>
  <c r="I315" i="1"/>
  <c r="J145" i="4" s="1"/>
  <c r="DA160" i="1"/>
  <c r="CB160" i="1" a="1"/>
  <c r="CB160" i="1" s="1"/>
  <c r="CC160" i="1" s="1" a="1"/>
  <c r="CC160" i="1" s="1"/>
  <c r="D413" i="1" s="1"/>
  <c r="E254" i="4" s="1"/>
  <c r="AH316" i="1"/>
  <c r="AK146" i="4" s="1"/>
  <c r="F241" i="4"/>
  <c r="BZ160" i="1"/>
  <c r="AX161" i="1"/>
  <c r="AD388" i="1"/>
  <c r="AB229" i="4" s="1"/>
  <c r="CU243" i="1"/>
  <c r="AS206" i="1"/>
  <c r="CA160" i="1"/>
  <c r="AY161" i="1"/>
  <c r="AS209" i="1"/>
  <c r="CU242" i="1"/>
  <c r="BU205" i="1"/>
  <c r="CW205" i="1" s="1"/>
  <c r="AY167" i="1"/>
  <c r="AZ159" i="1" a="1"/>
  <c r="AZ159" i="1" s="1"/>
  <c r="BA159" i="1" s="1" a="1"/>
  <c r="BA159" i="1" s="1"/>
  <c r="AB412" i="1" s="1"/>
  <c r="Z253" i="4" s="1"/>
  <c r="CW204" i="1"/>
  <c r="F249" i="4"/>
  <c r="CW206" i="1"/>
  <c r="BB156" i="1" a="1"/>
  <c r="BB156" i="1" s="1"/>
  <c r="AC409" i="1" s="1"/>
  <c r="AA250" i="4" s="1"/>
  <c r="CS262" i="1"/>
  <c r="CO296" i="1"/>
  <c r="AX167" i="1"/>
  <c r="DU259" i="1"/>
  <c r="CB158" i="1" a="1"/>
  <c r="CB158" i="1" s="1"/>
  <c r="CC158" i="1" s="1" a="1"/>
  <c r="CC158" i="1" s="1"/>
  <c r="D411" i="1" s="1"/>
  <c r="E252" i="4" s="1"/>
  <c r="AX156" i="1"/>
  <c r="AX162" i="1"/>
  <c r="AR232" i="1"/>
  <c r="AT203" i="1"/>
  <c r="AZ167" i="1" a="1"/>
  <c r="AZ167" i="1" s="1"/>
  <c r="AA420" i="1" s="1"/>
  <c r="Y261" i="4" s="1"/>
  <c r="CS259" i="1"/>
  <c r="BO282" i="1"/>
  <c r="CQ282" i="1" s="1"/>
  <c r="CA158" i="1"/>
  <c r="AZ156" i="1" a="1"/>
  <c r="AZ156" i="1" s="1"/>
  <c r="AA409" i="1" s="1"/>
  <c r="Y250" i="4" s="1"/>
  <c r="AY162" i="1"/>
  <c r="AM284" i="1"/>
  <c r="AO262" i="1"/>
  <c r="DW238" i="1"/>
  <c r="DX232" i="1"/>
  <c r="BN295" i="1"/>
  <c r="CP295" i="1" s="1"/>
  <c r="CD158" i="1" a="1"/>
  <c r="CD158" i="1" s="1"/>
  <c r="E411" i="1" s="1"/>
  <c r="F411" i="1" s="1"/>
  <c r="G252" i="4" s="1"/>
  <c r="DS285" i="1"/>
  <c r="AR230" i="1"/>
  <c r="AK290" i="1"/>
  <c r="DX226" i="1"/>
  <c r="BU217" i="1"/>
  <c r="CW217" i="1" s="1"/>
  <c r="BB159" i="1" a="1"/>
  <c r="BB159" i="1" s="1"/>
  <c r="AC412" i="1" s="1"/>
  <c r="AA253" i="4" s="1"/>
  <c r="CP273" i="1"/>
  <c r="AA248" i="4"/>
  <c r="DZ200" i="1"/>
  <c r="EC169" i="1"/>
  <c r="DY205" i="1"/>
  <c r="BU203" i="1"/>
  <c r="CW203" i="1" s="1"/>
  <c r="AX159" i="1"/>
  <c r="BO279" i="1"/>
  <c r="CQ279" i="1" s="1"/>
  <c r="AO264" i="1"/>
  <c r="DU263" i="1"/>
  <c r="BP278" i="1"/>
  <c r="CR278" i="1" s="1"/>
  <c r="BV201" i="1"/>
  <c r="CX201" i="1" s="1"/>
  <c r="BO274" i="1"/>
  <c r="CQ274" i="1" s="1"/>
  <c r="BO270" i="1"/>
  <c r="CQ270" i="1" s="1"/>
  <c r="AN267" i="1"/>
  <c r="AT192" i="1"/>
  <c r="EC163" i="1"/>
  <c r="AO259" i="1"/>
  <c r="AM285" i="1"/>
  <c r="DS274" i="1"/>
  <c r="AP249" i="1"/>
  <c r="DS270" i="1"/>
  <c r="DY212" i="1"/>
  <c r="AR226" i="1"/>
  <c r="AV171" i="1"/>
  <c r="AS212" i="1"/>
  <c r="AQ238" i="1"/>
  <c r="BR255" i="1"/>
  <c r="CT255" i="1" s="1"/>
  <c r="AS214" i="1"/>
  <c r="BW182" i="1"/>
  <c r="CY182" i="1" s="1"/>
  <c r="AS211" i="1"/>
  <c r="AM282" i="1"/>
  <c r="BN287" i="1"/>
  <c r="CP287" i="1" s="1"/>
  <c r="BR247" i="1"/>
  <c r="CT247" i="1" s="1"/>
  <c r="EC168" i="1"/>
  <c r="BY174" i="1"/>
  <c r="DA174" i="1" s="1"/>
  <c r="DV255" i="1"/>
  <c r="EB186" i="1"/>
  <c r="DT267" i="1"/>
  <c r="DZ192" i="1"/>
  <c r="BY163" i="1"/>
  <c r="DA163" i="1" s="1"/>
  <c r="DY206" i="1"/>
  <c r="DR287" i="1"/>
  <c r="AO263" i="1"/>
  <c r="DS284" i="1"/>
  <c r="AQ236" i="1"/>
  <c r="DZ203" i="1"/>
  <c r="DY203" i="1"/>
  <c r="DT276" i="1"/>
  <c r="AR231" i="1"/>
  <c r="DS279" i="1"/>
  <c r="CV226" i="1"/>
  <c r="DT278" i="1"/>
  <c r="BR252" i="1"/>
  <c r="CT252" i="1" s="1"/>
  <c r="AV177" i="1"/>
  <c r="AU190" i="1"/>
  <c r="AQ237" i="1"/>
  <c r="AO265" i="1"/>
  <c r="CP279" i="1"/>
  <c r="BT230" i="1"/>
  <c r="CV230" i="1" s="1"/>
  <c r="AQ241" i="1"/>
  <c r="AT200" i="1"/>
  <c r="AN259" i="1"/>
  <c r="DR279" i="1"/>
  <c r="EA182" i="1"/>
  <c r="AV186" i="1"/>
  <c r="EB171" i="1"/>
  <c r="DY211" i="1"/>
  <c r="DY217" i="1"/>
  <c r="EA188" i="1"/>
  <c r="DQ295" i="1"/>
  <c r="BS236" i="1"/>
  <c r="CU236" i="1" s="1"/>
  <c r="AR223" i="1"/>
  <c r="AV184" i="1"/>
  <c r="DV252" i="1"/>
  <c r="BX177" i="1"/>
  <c r="CZ177" i="1" s="1"/>
  <c r="BW190" i="1"/>
  <c r="CY190" i="1" s="1"/>
  <c r="BS237" i="1"/>
  <c r="CU237" i="1" s="1"/>
  <c r="AR217" i="1"/>
  <c r="AV179" i="1"/>
  <c r="BS241" i="1"/>
  <c r="CU241" i="1" s="1"/>
  <c r="AM271" i="1"/>
  <c r="AS215" i="1"/>
  <c r="BP259" i="1"/>
  <c r="CR259" i="1" s="1"/>
  <c r="AM267" i="1"/>
  <c r="AN270" i="1"/>
  <c r="AL279" i="1"/>
  <c r="DX223" i="1"/>
  <c r="EB184" i="1"/>
  <c r="CU225" i="1"/>
  <c r="DS271" i="1"/>
  <c r="DY215" i="1"/>
  <c r="DT270" i="1"/>
  <c r="CO295" i="1"/>
  <c r="CX192" i="1"/>
  <c r="CV231" i="1"/>
  <c r="H64" i="7"/>
  <c r="G65" i="7" s="1"/>
  <c r="I64" i="7"/>
  <c r="CV223" i="1"/>
  <c r="CZ184" i="1"/>
  <c r="CW216" i="1"/>
  <c r="CQ271" i="1"/>
  <c r="CW215" i="1"/>
  <c r="CR270" i="1"/>
  <c r="AW170" i="1"/>
  <c r="O256" i="1"/>
  <c r="DV256" i="1" s="1"/>
  <c r="F229" i="4"/>
  <c r="F388" i="1"/>
  <c r="G229" i="4" s="1"/>
  <c r="BT234" i="1"/>
  <c r="D225" i="4"/>
  <c r="BO268" i="1"/>
  <c r="AV181" i="1"/>
  <c r="O262" i="1"/>
  <c r="AP262" i="1" s="1"/>
  <c r="L283" i="1"/>
  <c r="BO283" i="1" s="1"/>
  <c r="CQ283" i="1" s="1"/>
  <c r="AZ160" i="1" a="1"/>
  <c r="AZ160" i="1" s="1"/>
  <c r="AY160" i="1"/>
  <c r="BB160" i="1" a="1"/>
  <c r="BB160" i="1" s="1"/>
  <c r="AC413" i="1" s="1"/>
  <c r="AX160" i="1"/>
  <c r="AI315" i="1"/>
  <c r="AK145" i="4"/>
  <c r="BN285" i="1"/>
  <c r="K290" i="1"/>
  <c r="BN290" i="1" s="1"/>
  <c r="CT239" i="1"/>
  <c r="CW212" i="1"/>
  <c r="CV211" i="1"/>
  <c r="Q244" i="1"/>
  <c r="DX244" i="1" s="1"/>
  <c r="AA386" i="1"/>
  <c r="Y227" i="4" s="1"/>
  <c r="BA133" i="1" a="1"/>
  <c r="BA133" i="1" s="1"/>
  <c r="AB386" i="1" s="1"/>
  <c r="Z227" i="4" s="1"/>
  <c r="CX200" i="1"/>
  <c r="CW199" i="1"/>
  <c r="CQ285" i="1"/>
  <c r="CP284" i="1"/>
  <c r="AS216" i="1"/>
  <c r="T196" i="1"/>
  <c r="BW196" i="1" s="1"/>
  <c r="CU238" i="1"/>
  <c r="CT237" i="1"/>
  <c r="S205" i="1"/>
  <c r="DZ205" i="1" s="1"/>
  <c r="AV187" i="1"/>
  <c r="BT219" i="1"/>
  <c r="BR245" i="1"/>
  <c r="CT245" i="1" s="1"/>
  <c r="C407" i="1"/>
  <c r="D248" i="4" s="1"/>
  <c r="CC154" i="1" a="1"/>
  <c r="CC154" i="1" s="1"/>
  <c r="D407" i="1" s="1"/>
  <c r="E248" i="4" s="1"/>
  <c r="AA419" i="1"/>
  <c r="Y260" i="4" s="1"/>
  <c r="BA166" i="1" a="1"/>
  <c r="BA166" i="1" s="1"/>
  <c r="AB419" i="1" s="1"/>
  <c r="Z260" i="4" s="1"/>
  <c r="P244" i="1"/>
  <c r="AQ244" i="1" s="1"/>
  <c r="Y225" i="4"/>
  <c r="L289" i="1"/>
  <c r="DS289" i="1" s="1"/>
  <c r="BT228" i="1"/>
  <c r="CV228" i="1" s="1"/>
  <c r="X157" i="1"/>
  <c r="W157" i="1"/>
  <c r="Z157" i="1" a="1"/>
  <c r="Z157" i="1" s="1"/>
  <c r="Y157" i="1" a="1"/>
  <c r="Y157" i="1" s="1"/>
  <c r="R222" i="1"/>
  <c r="AS222" i="1" s="1"/>
  <c r="AV190" i="1"/>
  <c r="BT229" i="1"/>
  <c r="CV229" i="1" s="1"/>
  <c r="K293" i="1"/>
  <c r="DR293" i="1" s="1"/>
  <c r="F261" i="4"/>
  <c r="F420" i="1"/>
  <c r="G261" i="4" s="1"/>
  <c r="M273" i="1"/>
  <c r="DT273" i="1" s="1"/>
  <c r="F254" i="4"/>
  <c r="F413" i="1"/>
  <c r="G254" i="4" s="1"/>
  <c r="BO278" i="1"/>
  <c r="F398" i="1"/>
  <c r="G239" i="4" s="1"/>
  <c r="F239" i="4"/>
  <c r="P245" i="1"/>
  <c r="AQ245" i="1" s="1"/>
  <c r="BX180" i="1"/>
  <c r="CZ180" i="1" s="1"/>
  <c r="BU210" i="1"/>
  <c r="CW210" i="1" s="1"/>
  <c r="BS240" i="1"/>
  <c r="CU240" i="1" s="1"/>
  <c r="L293" i="1"/>
  <c r="DS293" i="1" s="1"/>
  <c r="AA395" i="1"/>
  <c r="Y236" i="4" s="1"/>
  <c r="BA142" i="1" a="1"/>
  <c r="BA142" i="1" s="1"/>
  <c r="AB395" i="1" s="1"/>
  <c r="Z236" i="4" s="1"/>
  <c r="BQ267" i="1"/>
  <c r="CS267" i="1" s="1"/>
  <c r="T195" i="1"/>
  <c r="EA195" i="1" s="1"/>
  <c r="AD398" i="1"/>
  <c r="AB239" i="4" s="1"/>
  <c r="AA239" i="4"/>
  <c r="AA397" i="1"/>
  <c r="Y238" i="4" s="1"/>
  <c r="BA144" i="1" a="1"/>
  <c r="BA144" i="1" s="1"/>
  <c r="AB397" i="1" s="1"/>
  <c r="Z238" i="4" s="1"/>
  <c r="BV193" i="1"/>
  <c r="CX193" i="1" s="1"/>
  <c r="DS273" i="1"/>
  <c r="AA408" i="1"/>
  <c r="Y249" i="4" s="1"/>
  <c r="BA155" i="1" a="1"/>
  <c r="BA155" i="1" s="1"/>
  <c r="AB408" i="1" s="1"/>
  <c r="Z249" i="4" s="1"/>
  <c r="BW198" i="1"/>
  <c r="BR253" i="1"/>
  <c r="AS223" i="1"/>
  <c r="DR280" i="1"/>
  <c r="Q243" i="1"/>
  <c r="DX243" i="1" s="1"/>
  <c r="AA242" i="4"/>
  <c r="AD401" i="1"/>
  <c r="AB242" i="4" s="1"/>
  <c r="CS242" i="1"/>
  <c r="AA405" i="1"/>
  <c r="Y246" i="4" s="1"/>
  <c r="BA152" i="1" a="1"/>
  <c r="BA152" i="1" s="1"/>
  <c r="AB405" i="1" s="1"/>
  <c r="Z246" i="4" s="1"/>
  <c r="T210" i="1"/>
  <c r="BW210" i="1" s="1"/>
  <c r="CY210" i="1" s="1"/>
  <c r="CB164" i="1" a="1"/>
  <c r="CB164" i="1" s="1"/>
  <c r="CD164" i="1" a="1"/>
  <c r="CD164" i="1" s="1"/>
  <c r="E417" i="1" s="1"/>
  <c r="CA164" i="1"/>
  <c r="BZ164" i="1"/>
  <c r="DA164" i="1"/>
  <c r="AU191" i="1"/>
  <c r="L295" i="1"/>
  <c r="DS295" i="1" s="1"/>
  <c r="V175" i="1"/>
  <c r="EC175" i="1" s="1"/>
  <c r="M291" i="1"/>
  <c r="DT291" i="1" s="1"/>
  <c r="S202" i="1"/>
  <c r="DZ202" i="1" s="1"/>
  <c r="BP257" i="1"/>
  <c r="BO287" i="1"/>
  <c r="AA404" i="1"/>
  <c r="Y245" i="4" s="1"/>
  <c r="BA151" i="1" a="1"/>
  <c r="BA151" i="1" s="1"/>
  <c r="AB404" i="1" s="1"/>
  <c r="Z245" i="4" s="1"/>
  <c r="S210" i="1"/>
  <c r="AT210" i="1" s="1"/>
  <c r="CP277" i="1"/>
  <c r="CS243" i="1"/>
  <c r="CV209" i="1"/>
  <c r="AW179" i="1"/>
  <c r="BT233" i="1"/>
  <c r="BW199" i="1"/>
  <c r="CY176" i="1"/>
  <c r="CR266" i="1"/>
  <c r="AP251" i="1"/>
  <c r="R219" i="1"/>
  <c r="BU219" i="1" s="1"/>
  <c r="U193" i="1"/>
  <c r="BX193" i="1" s="1"/>
  <c r="CZ193" i="1" s="1"/>
  <c r="AS207" i="1"/>
  <c r="AU188" i="1"/>
  <c r="AK295" i="1"/>
  <c r="AH317" i="1"/>
  <c r="AD394" i="1"/>
  <c r="AB235" i="4" s="1"/>
  <c r="AA235" i="4"/>
  <c r="F414" i="1"/>
  <c r="G255" i="4" s="1"/>
  <c r="F255" i="4"/>
  <c r="AX165" i="1"/>
  <c r="AZ165" i="1" a="1"/>
  <c r="AZ165" i="1" s="1"/>
  <c r="AY165" i="1"/>
  <c r="BB165" i="1" a="1"/>
  <c r="BB165" i="1" s="1"/>
  <c r="AC418" i="1" s="1"/>
  <c r="CS246" i="1"/>
  <c r="CX189" i="1"/>
  <c r="Q237" i="1"/>
  <c r="BT237" i="1" s="1"/>
  <c r="AA411" i="1"/>
  <c r="Y252" i="4" s="1"/>
  <c r="BA158" i="1" a="1"/>
  <c r="BA158" i="1" s="1"/>
  <c r="AB411" i="1" s="1"/>
  <c r="Z252" i="4" s="1"/>
  <c r="AO255" i="1"/>
  <c r="N268" i="1"/>
  <c r="BQ268" i="1" s="1"/>
  <c r="CS268" i="1" s="1"/>
  <c r="T204" i="1"/>
  <c r="EA204" i="1" s="1"/>
  <c r="S204" i="1"/>
  <c r="BV204" i="1" s="1"/>
  <c r="CU216" i="1"/>
  <c r="AL295" i="1"/>
  <c r="DC140" i="1"/>
  <c r="O316" i="1" s="1"/>
  <c r="BZ156" i="1"/>
  <c r="CA156" i="1"/>
  <c r="CB156" i="1" a="1"/>
  <c r="CB156" i="1" s="1"/>
  <c r="CD156" i="1" a="1"/>
  <c r="CD156" i="1" s="1"/>
  <c r="E409" i="1" s="1"/>
  <c r="N277" i="1"/>
  <c r="BQ277" i="1" s="1"/>
  <c r="AO261" i="1"/>
  <c r="AL282" i="1"/>
  <c r="F246" i="4"/>
  <c r="F405" i="1"/>
  <c r="G246" i="4" s="1"/>
  <c r="AK289" i="1"/>
  <c r="M280" i="1"/>
  <c r="AN280" i="1" s="1"/>
  <c r="AQ243" i="1"/>
  <c r="Z163" i="1" a="1"/>
  <c r="Z163" i="1" s="1"/>
  <c r="Y163" i="1" a="1"/>
  <c r="Y163" i="1" s="1"/>
  <c r="X163" i="1"/>
  <c r="W163" i="1"/>
  <c r="S207" i="1"/>
  <c r="DZ207" i="1" s="1"/>
  <c r="O260" i="1"/>
  <c r="DV260" i="1" s="1"/>
  <c r="X176" i="1"/>
  <c r="CQ258" i="1"/>
  <c r="CA165" i="1"/>
  <c r="CD165" i="1" a="1"/>
  <c r="CD165" i="1" s="1"/>
  <c r="E418" i="1" s="1"/>
  <c r="CB165" i="1" a="1"/>
  <c r="CB165" i="1" s="1"/>
  <c r="BZ165" i="1"/>
  <c r="AT195" i="1"/>
  <c r="AS204" i="1"/>
  <c r="O265" i="1"/>
  <c r="AP265" i="1" s="1"/>
  <c r="C399" i="1"/>
  <c r="D240" i="4" s="1"/>
  <c r="CC146" i="1" a="1"/>
  <c r="CC146" i="1" s="1"/>
  <c r="D399" i="1" s="1"/>
  <c r="E240" i="4" s="1"/>
  <c r="DV243" i="1"/>
  <c r="BN288" i="1"/>
  <c r="CP288" i="1" s="1"/>
  <c r="BY157" i="1"/>
  <c r="DA157" i="1" s="1"/>
  <c r="AR221" i="1"/>
  <c r="F253" i="4"/>
  <c r="F412" i="1"/>
  <c r="G253" i="4" s="1"/>
  <c r="AK292" i="1"/>
  <c r="AM272" i="1"/>
  <c r="P248" i="1"/>
  <c r="BS248" i="1" s="1"/>
  <c r="BR244" i="1"/>
  <c r="CT244" i="1" s="1"/>
  <c r="T202" i="1"/>
  <c r="BW202" i="1" s="1"/>
  <c r="BN292" i="1"/>
  <c r="CP292" i="1" s="1"/>
  <c r="AA402" i="1"/>
  <c r="Y243" i="4" s="1"/>
  <c r="BA149" i="1" a="1"/>
  <c r="BA149" i="1" s="1"/>
  <c r="AB402" i="1" s="1"/>
  <c r="Z243" i="4" s="1"/>
  <c r="AT194" i="1"/>
  <c r="AA398" i="1"/>
  <c r="Y239" i="4" s="1"/>
  <c r="BA145" i="1" a="1"/>
  <c r="BA145" i="1" s="1"/>
  <c r="AB398" i="1" s="1"/>
  <c r="Z239" i="4" s="1"/>
  <c r="AA258" i="4"/>
  <c r="AD417" i="1"/>
  <c r="AB258" i="4" s="1"/>
  <c r="O266" i="1"/>
  <c r="BR266" i="1" s="1"/>
  <c r="M274" i="1"/>
  <c r="DT274" i="1" s="1"/>
  <c r="R218" i="1"/>
  <c r="DY218" i="1" s="1"/>
  <c r="Z168" i="1" a="1"/>
  <c r="Z168" i="1" s="1"/>
  <c r="X168" i="1"/>
  <c r="Y168" i="1" a="1"/>
  <c r="Y168" i="1" s="1"/>
  <c r="W168" i="1"/>
  <c r="P250" i="1"/>
  <c r="DW250" i="1" s="1"/>
  <c r="AQ242" i="1"/>
  <c r="Y174" i="1" a="1"/>
  <c r="Y174" i="1" s="1"/>
  <c r="Z174" i="1" a="1"/>
  <c r="Z174" i="1" s="1"/>
  <c r="X174" i="1"/>
  <c r="W174" i="1"/>
  <c r="V180" i="1"/>
  <c r="EC180" i="1" s="1"/>
  <c r="O263" i="1"/>
  <c r="AP263" i="1" s="1"/>
  <c r="AK296" i="1"/>
  <c r="Z173" i="1" a="1"/>
  <c r="Z173" i="1" s="1"/>
  <c r="X173" i="1"/>
  <c r="K291" i="1"/>
  <c r="BN291" i="1" s="1"/>
  <c r="AA401" i="1"/>
  <c r="Y242" i="4" s="1"/>
  <c r="BA148" i="1" a="1"/>
  <c r="BA148" i="1" s="1"/>
  <c r="AB401" i="1" s="1"/>
  <c r="Z242" i="4" s="1"/>
  <c r="CD162" i="1" a="1"/>
  <c r="CD162" i="1" s="1"/>
  <c r="E415" i="1" s="1"/>
  <c r="CB162" i="1" a="1"/>
  <c r="CB162" i="1" s="1"/>
  <c r="CA162" i="1"/>
  <c r="BZ162" i="1"/>
  <c r="DA162" i="1"/>
  <c r="CS253" i="1"/>
  <c r="AT209" i="1"/>
  <c r="M268" i="1"/>
  <c r="DT268" i="1" s="1"/>
  <c r="CS263" i="1"/>
  <c r="AL294" i="1"/>
  <c r="R233" i="1"/>
  <c r="DY233" i="1" s="1"/>
  <c r="AV174" i="1"/>
  <c r="AM290" i="1"/>
  <c r="AS201" i="1"/>
  <c r="S215" i="1"/>
  <c r="BV215" i="1" s="1"/>
  <c r="F238" i="4"/>
  <c r="F397" i="1"/>
  <c r="G238" i="4" s="1"/>
  <c r="CO291" i="1"/>
  <c r="U183" i="1"/>
  <c r="AV183" i="1" s="1"/>
  <c r="AA247" i="4"/>
  <c r="AD406" i="1"/>
  <c r="AB247" i="4" s="1"/>
  <c r="V187" i="1"/>
  <c r="EC187" i="1" s="1"/>
  <c r="AR218" i="1"/>
  <c r="AU192" i="1"/>
  <c r="V172" i="1"/>
  <c r="EC172" i="1" s="1"/>
  <c r="S212" i="1"/>
  <c r="BV212" i="1" s="1"/>
  <c r="CX212" i="1" s="1"/>
  <c r="S218" i="1"/>
  <c r="BV218" i="1" s="1"/>
  <c r="CW192" i="1"/>
  <c r="Y169" i="1" a="1"/>
  <c r="Y169" i="1" s="1"/>
  <c r="Z169" i="1" a="1"/>
  <c r="Z169" i="1" s="1"/>
  <c r="X169" i="1"/>
  <c r="W169" i="1"/>
  <c r="S206" i="1"/>
  <c r="AT206" i="1" s="1"/>
  <c r="CS265" i="1"/>
  <c r="CR264" i="1"/>
  <c r="Y170" i="1" a="1"/>
  <c r="Y170" i="1" s="1"/>
  <c r="X170" i="1"/>
  <c r="W170" i="1"/>
  <c r="Z170" i="1" a="1"/>
  <c r="Z170" i="1" s="1"/>
  <c r="AD411" i="1"/>
  <c r="AB252" i="4" s="1"/>
  <c r="AA252" i="4"/>
  <c r="C388" i="1"/>
  <c r="D229" i="4" s="1"/>
  <c r="CC135" i="1" a="1"/>
  <c r="CC135" i="1" s="1"/>
  <c r="D388" i="1" s="1"/>
  <c r="E229" i="4" s="1"/>
  <c r="R235" i="1"/>
  <c r="BU235" i="1" s="1"/>
  <c r="M269" i="1"/>
  <c r="BP269" i="1" s="1"/>
  <c r="V182" i="1"/>
  <c r="EC182" i="1" s="1"/>
  <c r="DC152" i="1"/>
  <c r="O317" i="1" s="1"/>
  <c r="DD152" i="1"/>
  <c r="P317" i="1" s="1"/>
  <c r="C405" i="1"/>
  <c r="D246" i="4" s="1"/>
  <c r="CC152" i="1" a="1"/>
  <c r="CC152" i="1" s="1"/>
  <c r="D405" i="1" s="1"/>
  <c r="E246" i="4" s="1"/>
  <c r="CO290" i="1"/>
  <c r="CN289" i="1"/>
  <c r="L286" i="1"/>
  <c r="AM286" i="1" s="1"/>
  <c r="CX194" i="1"/>
  <c r="CW193" i="1"/>
  <c r="S217" i="1"/>
  <c r="DZ217" i="1" s="1"/>
  <c r="CT236" i="1"/>
  <c r="V188" i="1"/>
  <c r="BY188" i="1" s="1"/>
  <c r="R220" i="1"/>
  <c r="AS220" i="1" s="1"/>
  <c r="P246" i="1"/>
  <c r="BS246" i="1" s="1"/>
  <c r="F407" i="1"/>
  <c r="G248" i="4" s="1"/>
  <c r="F248" i="4"/>
  <c r="AD408" i="1"/>
  <c r="AB249" i="4" s="1"/>
  <c r="AA249" i="4"/>
  <c r="J316" i="1"/>
  <c r="R229" i="1"/>
  <c r="BU229" i="1" s="1"/>
  <c r="AZ157" i="1" a="1"/>
  <c r="AZ157" i="1" s="1"/>
  <c r="BB157" i="1" a="1"/>
  <c r="BB157" i="1" s="1"/>
  <c r="AC410" i="1" s="1"/>
  <c r="AY157" i="1"/>
  <c r="AX157" i="1"/>
  <c r="V191" i="1"/>
  <c r="BY191" i="1" s="1"/>
  <c r="R230" i="1"/>
  <c r="DY230" i="1" s="1"/>
  <c r="C420" i="1"/>
  <c r="D261" i="4" s="1"/>
  <c r="CC167" i="1" a="1"/>
  <c r="CC167" i="1" s="1"/>
  <c r="D420" i="1" s="1"/>
  <c r="E261" i="4" s="1"/>
  <c r="M279" i="1"/>
  <c r="DT279" i="1" s="1"/>
  <c r="C398" i="1"/>
  <c r="D239" i="4" s="1"/>
  <c r="CC145" i="1" a="1"/>
  <c r="CC145" i="1" s="1"/>
  <c r="D398" i="1" s="1"/>
  <c r="E239" i="4" s="1"/>
  <c r="V181" i="1"/>
  <c r="AW181" i="1" s="1"/>
  <c r="S211" i="1"/>
  <c r="BV211" i="1" s="1"/>
  <c r="Q241" i="1"/>
  <c r="DX241" i="1" s="1"/>
  <c r="J317" i="1"/>
  <c r="F394" i="1"/>
  <c r="G235" i="4" s="1"/>
  <c r="F235" i="4"/>
  <c r="CU229" i="1"/>
  <c r="O268" i="1"/>
  <c r="BR268" i="1" s="1"/>
  <c r="AD415" i="1"/>
  <c r="AB256" i="4" s="1"/>
  <c r="AA256" i="4"/>
  <c r="AA238" i="4"/>
  <c r="AD397" i="1"/>
  <c r="AB238" i="4" s="1"/>
  <c r="T194" i="1"/>
  <c r="EA194" i="1" s="1"/>
  <c r="AO315" i="1" a="1"/>
  <c r="AO315" i="1" s="1"/>
  <c r="AR145" i="4" s="1"/>
  <c r="DA165" i="1"/>
  <c r="CB166" i="1" a="1"/>
  <c r="CB166" i="1" s="1"/>
  <c r="CA166" i="1"/>
  <c r="CD166" i="1" a="1"/>
  <c r="CD166" i="1" s="1"/>
  <c r="E419" i="1" s="1"/>
  <c r="BZ166" i="1"/>
  <c r="CD168" i="1" a="1"/>
  <c r="CD168" i="1" s="1"/>
  <c r="E421" i="1" s="1"/>
  <c r="CA168" i="1"/>
  <c r="CB168" i="1" a="1"/>
  <c r="CB168" i="1" s="1"/>
  <c r="BZ168" i="1"/>
  <c r="U199" i="1"/>
  <c r="AV199" i="1" s="1"/>
  <c r="P254" i="1"/>
  <c r="AQ254" i="1" s="1"/>
  <c r="S224" i="1"/>
  <c r="DZ224" i="1" s="1"/>
  <c r="L281" i="1"/>
  <c r="AM281" i="1" s="1"/>
  <c r="Q315" i="1" a="1"/>
  <c r="Q315" i="1" s="1"/>
  <c r="Q145" i="4" s="1"/>
  <c r="CS254" i="1"/>
  <c r="CZ178" i="1"/>
  <c r="AA246" i="4"/>
  <c r="AD405" i="1"/>
  <c r="AB246" i="4" s="1"/>
  <c r="CY188" i="1"/>
  <c r="CX187" i="1"/>
  <c r="AA414" i="1"/>
  <c r="Y255" i="4" s="1"/>
  <c r="BA161" i="1" a="1"/>
  <c r="BA161" i="1" s="1"/>
  <c r="AB414" i="1" s="1"/>
  <c r="Z255" i="4" s="1"/>
  <c r="U192" i="1"/>
  <c r="BX192" i="1" s="1"/>
  <c r="CV221" i="1"/>
  <c r="N258" i="1"/>
  <c r="AO258" i="1" s="1"/>
  <c r="J63" i="7"/>
  <c r="AD170" i="4" s="1"/>
  <c r="AE170" i="4" s="1"/>
  <c r="AC170" i="4"/>
  <c r="M288" i="1"/>
  <c r="DT288" i="1" s="1"/>
  <c r="CU220" i="1"/>
  <c r="C397" i="1"/>
  <c r="D238" i="4" s="1"/>
  <c r="CC144" i="1" a="1"/>
  <c r="CC144" i="1" s="1"/>
  <c r="D397" i="1" s="1"/>
  <c r="E238" i="4" s="1"/>
  <c r="Z179" i="1" a="1"/>
  <c r="Z179" i="1" s="1"/>
  <c r="W179" i="1"/>
  <c r="Y179" i="1" a="1"/>
  <c r="Y179" i="1" s="1"/>
  <c r="X179" i="1"/>
  <c r="R234" i="1"/>
  <c r="BU234" i="1" s="1"/>
  <c r="U200" i="1"/>
  <c r="EB200" i="1" s="1"/>
  <c r="P252" i="1"/>
  <c r="BS252" i="1" s="1"/>
  <c r="S208" i="1"/>
  <c r="BV208" i="1" s="1"/>
  <c r="AA394" i="1"/>
  <c r="BA141" i="1" a="1"/>
  <c r="BA141" i="1" s="1"/>
  <c r="AB394" i="1" s="1"/>
  <c r="Z235" i="4" s="1"/>
  <c r="C414" i="1"/>
  <c r="D255" i="4" s="1"/>
  <c r="CC161" i="1" a="1"/>
  <c r="CC161" i="1" s="1"/>
  <c r="D414" i="1" s="1"/>
  <c r="E255" i="4" s="1"/>
  <c r="CD169" i="1" a="1"/>
  <c r="CD169" i="1" s="1"/>
  <c r="E422" i="1" s="1"/>
  <c r="CA169" i="1"/>
  <c r="CB169" i="1" a="1"/>
  <c r="CB169" i="1" s="1"/>
  <c r="BZ169" i="1"/>
  <c r="CS255" i="1"/>
  <c r="R224" i="1"/>
  <c r="DY224" i="1" s="1"/>
  <c r="BY170" i="1"/>
  <c r="V185" i="1"/>
  <c r="BY185" i="1" s="1"/>
  <c r="DU255" i="1"/>
  <c r="CP294" i="1"/>
  <c r="CO293" i="1"/>
  <c r="L296" i="1"/>
  <c r="AM296" i="1" s="1"/>
  <c r="AR234" i="1"/>
  <c r="AM268" i="1"/>
  <c r="BX181" i="1"/>
  <c r="R232" i="1"/>
  <c r="DY232" i="1" s="1"/>
  <c r="CO292" i="1"/>
  <c r="CN291" i="1"/>
  <c r="BQ261" i="1"/>
  <c r="DR282" i="1"/>
  <c r="AL285" i="1"/>
  <c r="BM289" i="1"/>
  <c r="DW243" i="1"/>
  <c r="AD386" i="1"/>
  <c r="AB227" i="4" s="1"/>
  <c r="AA227" i="4"/>
  <c r="T193" i="1"/>
  <c r="BW193" i="1" s="1"/>
  <c r="AZ163" i="1" a="1"/>
  <c r="AZ163" i="1" s="1"/>
  <c r="AX163" i="1"/>
  <c r="BB163" i="1" a="1"/>
  <c r="BB163" i="1" s="1"/>
  <c r="AC416" i="1" s="1"/>
  <c r="AY163" i="1"/>
  <c r="M283" i="1"/>
  <c r="BP283" i="1" s="1"/>
  <c r="CV206" i="1"/>
  <c r="L288" i="1"/>
  <c r="AM288" i="1" s="1"/>
  <c r="DY216" i="1"/>
  <c r="DZ195" i="1"/>
  <c r="DY204" i="1"/>
  <c r="BX187" i="1"/>
  <c r="AR219" i="1"/>
  <c r="BQ264" i="1"/>
  <c r="F399" i="1"/>
  <c r="G240" i="4" s="1"/>
  <c r="F240" i="4"/>
  <c r="AP245" i="1"/>
  <c r="O264" i="1"/>
  <c r="AA260" i="4"/>
  <c r="AD419" i="1"/>
  <c r="AB260" i="4" s="1"/>
  <c r="BR243" i="1"/>
  <c r="CT243" i="1" s="1"/>
  <c r="AL288" i="1"/>
  <c r="AR228" i="1"/>
  <c r="EC157" i="1"/>
  <c r="DX221" i="1"/>
  <c r="BX190" i="1"/>
  <c r="C412" i="1"/>
  <c r="D253" i="4" s="1"/>
  <c r="CC159" i="1" a="1"/>
  <c r="CC159" i="1" s="1"/>
  <c r="D412" i="1" s="1"/>
  <c r="E253" i="4" s="1"/>
  <c r="AR229" i="1"/>
  <c r="DQ292" i="1"/>
  <c r="DS272" i="1"/>
  <c r="AP247" i="1"/>
  <c r="D247" i="4"/>
  <c r="N279" i="1"/>
  <c r="BQ279" i="1" s="1"/>
  <c r="CP282" i="1"/>
  <c r="AM278" i="1"/>
  <c r="P253" i="1"/>
  <c r="DW253" i="1" s="1"/>
  <c r="AP244" i="1"/>
  <c r="AT201" i="1"/>
  <c r="AV180" i="1"/>
  <c r="AS210" i="1"/>
  <c r="AQ240" i="1"/>
  <c r="C394" i="1"/>
  <c r="CC141" i="1" a="1"/>
  <c r="CC141" i="1" s="1"/>
  <c r="D394" i="1" s="1"/>
  <c r="E235" i="4" s="1"/>
  <c r="AL292" i="1"/>
  <c r="AD395" i="1"/>
  <c r="AB236" i="4" s="1"/>
  <c r="AA236" i="4"/>
  <c r="AD402" i="1"/>
  <c r="AB243" i="4" s="1"/>
  <c r="AA243" i="4"/>
  <c r="V178" i="1"/>
  <c r="AW178" i="1" s="1"/>
  <c r="AO267" i="1"/>
  <c r="DZ194" i="1"/>
  <c r="M285" i="1"/>
  <c r="BP285" i="1" s="1"/>
  <c r="M286" i="1"/>
  <c r="BP286" i="1" s="1"/>
  <c r="CR286" i="1" s="1"/>
  <c r="AT193" i="1"/>
  <c r="AA417" i="1"/>
  <c r="Y258" i="4" s="1"/>
  <c r="BA164" i="1" a="1"/>
  <c r="BA164" i="1" s="1"/>
  <c r="AB417" i="1" s="1"/>
  <c r="Z258" i="4" s="1"/>
  <c r="U191" i="1"/>
  <c r="AV191" i="1" s="1"/>
  <c r="Q238" i="1"/>
  <c r="BT238" i="1" s="1"/>
  <c r="DU265" i="1"/>
  <c r="AG315" i="1"/>
  <c r="AI145" i="4" s="1"/>
  <c r="BO273" i="1"/>
  <c r="M275" i="1"/>
  <c r="DT275" i="1" s="1"/>
  <c r="CX203" i="1"/>
  <c r="CY191" i="1"/>
  <c r="BT217" i="1"/>
  <c r="CV217" i="1" s="1"/>
  <c r="AW168" i="1"/>
  <c r="BR249" i="1"/>
  <c r="AU198" i="1"/>
  <c r="AP253" i="1"/>
  <c r="BU223" i="1"/>
  <c r="BN280" i="1"/>
  <c r="DW242" i="1"/>
  <c r="AW174" i="1"/>
  <c r="M271" i="1"/>
  <c r="DT271" i="1" s="1"/>
  <c r="BX179" i="1"/>
  <c r="CZ179" i="1" s="1"/>
  <c r="DU262" i="1"/>
  <c r="R231" i="1"/>
  <c r="DY231" i="1" s="1"/>
  <c r="DQ296" i="1"/>
  <c r="DQ290" i="1"/>
  <c r="Q242" i="1"/>
  <c r="AR242" i="1" s="1"/>
  <c r="CX190" i="1"/>
  <c r="S213" i="1"/>
  <c r="DZ213" i="1" s="1"/>
  <c r="CT251" i="1"/>
  <c r="CS250" i="1"/>
  <c r="M272" i="1"/>
  <c r="BP272" i="1" s="1"/>
  <c r="T201" i="1"/>
  <c r="EA201" i="1" s="1"/>
  <c r="CQ284" i="1"/>
  <c r="S216" i="1"/>
  <c r="BV216" i="1" s="1"/>
  <c r="N260" i="1"/>
  <c r="BQ260" i="1" s="1"/>
  <c r="DZ209" i="1"/>
  <c r="BO267" i="1"/>
  <c r="CX195" i="1"/>
  <c r="R227" i="1"/>
  <c r="BU227" i="1" s="1"/>
  <c r="CW227" i="1" s="1"/>
  <c r="Q239" i="1"/>
  <c r="AR239" i="1" s="1"/>
  <c r="EA191" i="1"/>
  <c r="DR294" i="1"/>
  <c r="N271" i="1"/>
  <c r="AO271" i="1" s="1"/>
  <c r="EB174" i="1"/>
  <c r="DS290" i="1"/>
  <c r="DY201" i="1"/>
  <c r="AN257" i="1"/>
  <c r="O267" i="1"/>
  <c r="BR267" i="1" s="1"/>
  <c r="L280" i="1"/>
  <c r="L63" i="7"/>
  <c r="AM287" i="1"/>
  <c r="AA245" i="4"/>
  <c r="AD404" i="1"/>
  <c r="AB245" i="4" s="1"/>
  <c r="P256" i="1"/>
  <c r="AQ256" i="1" s="1"/>
  <c r="BU214" i="1"/>
  <c r="DY209" i="1"/>
  <c r="CS251" i="1"/>
  <c r="CY179" i="1"/>
  <c r="BY179" i="1"/>
  <c r="DA179" i="1" s="1"/>
  <c r="AR233" i="1"/>
  <c r="AU199" i="1"/>
  <c r="AA406" i="1"/>
  <c r="BA153" i="1" a="1"/>
  <c r="BA153" i="1" s="1"/>
  <c r="AB406" i="1" s="1"/>
  <c r="Z247" i="4" s="1"/>
  <c r="DV251" i="1"/>
  <c r="DX218" i="1"/>
  <c r="EA192" i="1"/>
  <c r="CZ156" i="1"/>
  <c r="BU207" i="1"/>
  <c r="U189" i="1"/>
  <c r="EB189" i="1" s="1"/>
  <c r="K296" i="1"/>
  <c r="AL296" i="1" s="1"/>
  <c r="CX209" i="1"/>
  <c r="CQ272" i="1"/>
  <c r="BB176" i="1" l="1" a="1"/>
  <c r="BB176" i="1" s="1"/>
  <c r="AC429" i="1" s="1"/>
  <c r="W176" i="1"/>
  <c r="BY176" i="1"/>
  <c r="Y176" i="1" a="1"/>
  <c r="Y176" i="1" s="1"/>
  <c r="EC176" i="1"/>
  <c r="Z176" i="1" a="1"/>
  <c r="Z176" i="1" s="1"/>
  <c r="AX176" i="1"/>
  <c r="AY176" i="1"/>
  <c r="AR227" i="1"/>
  <c r="BZ171" i="1"/>
  <c r="R228" i="1"/>
  <c r="DY228" i="1" s="1"/>
  <c r="W171" i="1"/>
  <c r="BT227" i="1"/>
  <c r="CV227" i="1" s="1"/>
  <c r="AU200" i="1"/>
  <c r="BX188" i="1"/>
  <c r="CZ188" i="1" s="1"/>
  <c r="AW173" i="1"/>
  <c r="AZ173" i="1" s="1" a="1"/>
  <c r="AZ173" i="1" s="1"/>
  <c r="Y173" i="1" a="1"/>
  <c r="Y173" i="1" s="1"/>
  <c r="W173" i="1"/>
  <c r="BY173" i="1"/>
  <c r="CA173" i="1" s="1"/>
  <c r="AV188" i="1"/>
  <c r="EB182" i="1"/>
  <c r="BX182" i="1"/>
  <c r="CZ182" i="1" s="1"/>
  <c r="V189" i="1"/>
  <c r="EC189" i="1" s="1"/>
  <c r="DV254" i="1"/>
  <c r="S214" i="1"/>
  <c r="DZ214" i="1" s="1"/>
  <c r="U201" i="1"/>
  <c r="BX201" i="1" s="1"/>
  <c r="CZ201" i="1" s="1"/>
  <c r="V183" i="1"/>
  <c r="EC183" i="1" s="1"/>
  <c r="EA200" i="1"/>
  <c r="CA171" i="1"/>
  <c r="X171" i="1"/>
  <c r="CV224" i="1"/>
  <c r="AR224" i="1"/>
  <c r="CW221" i="1"/>
  <c r="BU213" i="1"/>
  <c r="CW213" i="1" s="1"/>
  <c r="AW171" i="1"/>
  <c r="AZ171" i="1" s="1" a="1"/>
  <c r="AZ171" i="1" s="1"/>
  <c r="AQ235" i="1"/>
  <c r="CB171" i="1" a="1"/>
  <c r="CB171" i="1" s="1"/>
  <c r="C424" i="1" s="1"/>
  <c r="D265" i="4" s="1"/>
  <c r="Y171" i="1" a="1"/>
  <c r="Y171" i="1" s="1"/>
  <c r="DA171" i="1"/>
  <c r="BS235" i="1"/>
  <c r="CU235" i="1" s="1"/>
  <c r="DY221" i="1"/>
  <c r="P251" i="1"/>
  <c r="DW251" i="1" s="1"/>
  <c r="AS221" i="1"/>
  <c r="Q236" i="1"/>
  <c r="DX236" i="1" s="1"/>
  <c r="Z171" i="1" a="1"/>
  <c r="Z171" i="1" s="1"/>
  <c r="S222" i="1"/>
  <c r="DZ222" i="1" s="1"/>
  <c r="EC171" i="1"/>
  <c r="EE176" i="1" s="1"/>
  <c r="CY200" i="1"/>
  <c r="AP250" i="1"/>
  <c r="EA197" i="1"/>
  <c r="R226" i="1"/>
  <c r="BU226" i="1" s="1"/>
  <c r="CW226" i="1" s="1"/>
  <c r="DX225" i="1"/>
  <c r="AR225" i="1"/>
  <c r="DX224" i="1"/>
  <c r="R225" i="1"/>
  <c r="DY225" i="1" s="1"/>
  <c r="AU197" i="1"/>
  <c r="U198" i="1"/>
  <c r="EB198" i="1" s="1"/>
  <c r="BR250" i="1"/>
  <c r="CT250" i="1" s="1"/>
  <c r="CA176" i="1"/>
  <c r="AS213" i="1"/>
  <c r="DU266" i="1"/>
  <c r="BQ266" i="1"/>
  <c r="CS266" i="1" s="1"/>
  <c r="BR254" i="1"/>
  <c r="CT254" i="1" s="1"/>
  <c r="P255" i="1"/>
  <c r="BS255" i="1" s="1"/>
  <c r="W177" i="1"/>
  <c r="Q240" i="1"/>
  <c r="AR240" i="1" s="1"/>
  <c r="Y177" i="1" a="1"/>
  <c r="Y177" i="1" s="1"/>
  <c r="BY177" i="1"/>
  <c r="CA177" i="1" s="1"/>
  <c r="X177" i="1"/>
  <c r="AW177" i="1"/>
  <c r="AZ177" i="1" s="1" a="1"/>
  <c r="AZ177" i="1" s="1"/>
  <c r="AR235" i="1"/>
  <c r="Z177" i="1" a="1"/>
  <c r="Z177" i="1" s="1"/>
  <c r="AV185" i="1"/>
  <c r="BR257" i="1"/>
  <c r="CT257" i="1" s="1"/>
  <c r="O258" i="1"/>
  <c r="BR258" i="1" s="1"/>
  <c r="DU257" i="1"/>
  <c r="BQ257" i="1"/>
  <c r="CS257" i="1" s="1"/>
  <c r="V186" i="1"/>
  <c r="EC186" i="1" s="1"/>
  <c r="EB185" i="1"/>
  <c r="BR248" i="1"/>
  <c r="CT248" i="1" s="1"/>
  <c r="AP257" i="1"/>
  <c r="P258" i="1"/>
  <c r="AQ258" i="1" s="1"/>
  <c r="R236" i="1"/>
  <c r="AS236" i="1" s="1"/>
  <c r="AN277" i="1"/>
  <c r="N278" i="1"/>
  <c r="BQ278" i="1" s="1"/>
  <c r="CS278" i="1" s="1"/>
  <c r="DT277" i="1"/>
  <c r="AQ239" i="1"/>
  <c r="BT235" i="1"/>
  <c r="CV235" i="1" s="1"/>
  <c r="BS239" i="1"/>
  <c r="CU239" i="1" s="1"/>
  <c r="DV246" i="1"/>
  <c r="P249" i="1"/>
  <c r="BS249" i="1" s="1"/>
  <c r="AP248" i="1"/>
  <c r="P247" i="1"/>
  <c r="BS247" i="1" s="1"/>
  <c r="CU247" i="1" s="1"/>
  <c r="AP246" i="1"/>
  <c r="C413" i="1"/>
  <c r="D254" i="4" s="1"/>
  <c r="BB169" i="1" a="1"/>
  <c r="BB169" i="1" s="1"/>
  <c r="AC422" i="1" s="1"/>
  <c r="AD422" i="1" s="1"/>
  <c r="AB263" i="4" s="1"/>
  <c r="L145" i="4"/>
  <c r="AD414" i="1"/>
  <c r="AB255" i="4" s="1"/>
  <c r="AA261" i="4"/>
  <c r="AA415" i="1"/>
  <c r="Y256" i="4" s="1"/>
  <c r="AX169" i="1"/>
  <c r="AZ169" i="1" a="1"/>
  <c r="AZ169" i="1" s="1"/>
  <c r="BA169" i="1" s="1" a="1"/>
  <c r="BA169" i="1" s="1"/>
  <c r="AB422" i="1" s="1"/>
  <c r="Z263" i="4" s="1"/>
  <c r="CA163" i="1"/>
  <c r="BZ176" i="1"/>
  <c r="AD412" i="1"/>
  <c r="AB253" i="4" s="1"/>
  <c r="DW248" i="1"/>
  <c r="C411" i="1"/>
  <c r="D252" i="4" s="1"/>
  <c r="CB174" i="1" a="1"/>
  <c r="CB174" i="1" s="1"/>
  <c r="CC174" i="1" s="1" a="1"/>
  <c r="CC174" i="1" s="1"/>
  <c r="D427" i="1" s="1"/>
  <c r="E268" i="4" s="1"/>
  <c r="AA412" i="1"/>
  <c r="Y253" i="4" s="1"/>
  <c r="DY219" i="1"/>
  <c r="CA174" i="1"/>
  <c r="BV210" i="1"/>
  <c r="CX210" i="1" s="1"/>
  <c r="BA167" i="1" a="1"/>
  <c r="BA167" i="1" s="1"/>
  <c r="AB420" i="1" s="1"/>
  <c r="Z261" i="4" s="1"/>
  <c r="BW204" i="1"/>
  <c r="CY204" i="1" s="1"/>
  <c r="DU268" i="1"/>
  <c r="EB193" i="1"/>
  <c r="AI316" i="1"/>
  <c r="AL316" i="1" s="1"/>
  <c r="AO260" i="1"/>
  <c r="CV238" i="1"/>
  <c r="F252" i="4"/>
  <c r="BZ174" i="1"/>
  <c r="AD409" i="1"/>
  <c r="AB250" i="4" s="1"/>
  <c r="DU260" i="1"/>
  <c r="CD173" i="1" a="1"/>
  <c r="CD173" i="1" s="1"/>
  <c r="E426" i="1" s="1"/>
  <c r="F426" i="1" s="1"/>
  <c r="G267" i="4" s="1"/>
  <c r="CD174" i="1" a="1"/>
  <c r="CD174" i="1" s="1"/>
  <c r="E427" i="1" s="1"/>
  <c r="F427" i="1" s="1"/>
  <c r="G268" i="4" s="1"/>
  <c r="BZ163" i="1"/>
  <c r="AT216" i="1"/>
  <c r="DZ216" i="1"/>
  <c r="AN272" i="1"/>
  <c r="BO286" i="1"/>
  <c r="CQ286" i="1" s="1"/>
  <c r="DZ212" i="1"/>
  <c r="AT205" i="1"/>
  <c r="AN271" i="1"/>
  <c r="DW252" i="1"/>
  <c r="BW194" i="1"/>
  <c r="CY194" i="1" s="1"/>
  <c r="BV217" i="1"/>
  <c r="CX217" i="1" s="1"/>
  <c r="CB163" i="1" a="1"/>
  <c r="CB163" i="1" s="1"/>
  <c r="CC163" i="1" s="1" a="1"/>
  <c r="CC163" i="1" s="1"/>
  <c r="D416" i="1" s="1"/>
  <c r="E257" i="4" s="1"/>
  <c r="DZ215" i="1"/>
  <c r="BP273" i="1"/>
  <c r="CR273" i="1" s="1"/>
  <c r="DT283" i="1"/>
  <c r="AW191" i="1"/>
  <c r="BB191" i="1" s="1" a="1"/>
  <c r="BB191" i="1" s="1"/>
  <c r="AC444" i="1" s="1"/>
  <c r="CD163" i="1" a="1"/>
  <c r="CD163" i="1" s="1"/>
  <c r="E416" i="1" s="1"/>
  <c r="F416" i="1" s="1"/>
  <c r="G257" i="4" s="1"/>
  <c r="DZ206" i="1"/>
  <c r="AH318" i="1"/>
  <c r="AI318" i="1" s="1"/>
  <c r="EC191" i="1"/>
  <c r="CB176" i="1" a="1"/>
  <c r="CB176" i="1" s="1"/>
  <c r="CC176" i="1" s="1" a="1"/>
  <c r="CC176" i="1" s="1"/>
  <c r="D429" i="1" s="1"/>
  <c r="E270" i="4" s="1"/>
  <c r="BV205" i="1"/>
  <c r="CX205" i="1" s="1"/>
  <c r="DA176" i="1"/>
  <c r="CB173" i="1" a="1"/>
  <c r="CB173" i="1" s="1"/>
  <c r="C426" i="1" s="1"/>
  <c r="D267" i="4" s="1"/>
  <c r="CD176" i="1" a="1"/>
  <c r="CD176" i="1" s="1"/>
  <c r="E429" i="1" s="1"/>
  <c r="F270" i="4" s="1"/>
  <c r="AT215" i="1"/>
  <c r="BA156" i="1" a="1"/>
  <c r="BA156" i="1" s="1"/>
  <c r="AB409" i="1" s="1"/>
  <c r="Z250" i="4" s="1"/>
  <c r="BP275" i="1"/>
  <c r="CR275" i="1" s="1"/>
  <c r="DZ208" i="1"/>
  <c r="DY235" i="1"/>
  <c r="BV206" i="1"/>
  <c r="CX206" i="1" s="1"/>
  <c r="CY202" i="1"/>
  <c r="AM283" i="1"/>
  <c r="CX204" i="1"/>
  <c r="DS283" i="1"/>
  <c r="EF164" i="1"/>
  <c r="BT241" i="1"/>
  <c r="CV241" i="1" s="1"/>
  <c r="AV193" i="1"/>
  <c r="AS219" i="1"/>
  <c r="BT243" i="1"/>
  <c r="CV243" i="1" s="1"/>
  <c r="DR296" i="1"/>
  <c r="CX208" i="1"/>
  <c r="AN275" i="1"/>
  <c r="AN285" i="1"/>
  <c r="DU279" i="1"/>
  <c r="AU194" i="1"/>
  <c r="BR265" i="1"/>
  <c r="CT265" i="1" s="1"/>
  <c r="CV237" i="1"/>
  <c r="AM295" i="1"/>
  <c r="EA210" i="1"/>
  <c r="BR262" i="1"/>
  <c r="CT262" i="1" s="1"/>
  <c r="AV189" i="1"/>
  <c r="AT213" i="1"/>
  <c r="AV200" i="1"/>
  <c r="BR263" i="1"/>
  <c r="CT263" i="1" s="1"/>
  <c r="AP260" i="1"/>
  <c r="DZ204" i="1"/>
  <c r="DX237" i="1"/>
  <c r="BY175" i="1"/>
  <c r="DA175" i="1" s="1"/>
  <c r="AL293" i="1"/>
  <c r="EA196" i="1"/>
  <c r="DV262" i="1"/>
  <c r="BP271" i="1"/>
  <c r="CR271" i="1" s="1"/>
  <c r="BU230" i="1"/>
  <c r="CW230" i="1" s="1"/>
  <c r="BY180" i="1"/>
  <c r="CA180" i="1" s="1"/>
  <c r="BV213" i="1"/>
  <c r="CX213" i="1" s="1"/>
  <c r="AN286" i="1"/>
  <c r="BY178" i="1"/>
  <c r="CD178" i="1" s="1" a="1"/>
  <c r="CD178" i="1" s="1"/>
  <c r="E431" i="1" s="1"/>
  <c r="DZ211" i="1"/>
  <c r="DS286" i="1"/>
  <c r="AW180" i="1"/>
  <c r="AZ180" i="1" s="1" a="1"/>
  <c r="AZ180" i="1" s="1"/>
  <c r="DV265" i="1"/>
  <c r="AP267" i="1"/>
  <c r="DT272" i="1"/>
  <c r="AR238" i="1"/>
  <c r="BX191" i="1"/>
  <c r="BZ191" i="1" s="1"/>
  <c r="DT286" i="1"/>
  <c r="DT285" i="1"/>
  <c r="EC178" i="1"/>
  <c r="EA193" i="1"/>
  <c r="BO296" i="1"/>
  <c r="CQ296" i="1" s="1"/>
  <c r="DY234" i="1"/>
  <c r="EC181" i="1"/>
  <c r="DW246" i="1"/>
  <c r="EE164" i="1"/>
  <c r="DT269" i="1"/>
  <c r="EA202" i="1"/>
  <c r="DR290" i="1"/>
  <c r="AP256" i="1"/>
  <c r="L64" i="7"/>
  <c r="BN296" i="1"/>
  <c r="CP296" i="1" s="1"/>
  <c r="EB191" i="1"/>
  <c r="DA191" i="1"/>
  <c r="DS296" i="1"/>
  <c r="DU258" i="1"/>
  <c r="AQ246" i="1"/>
  <c r="AT217" i="1"/>
  <c r="AN269" i="1"/>
  <c r="AW172" i="1"/>
  <c r="AY172" i="1" s="1"/>
  <c r="BV207" i="1"/>
  <c r="CX207" i="1" s="1"/>
  <c r="AW175" i="1"/>
  <c r="BB175" i="1" s="1" a="1"/>
  <c r="BB175" i="1" s="1"/>
  <c r="AC428" i="1" s="1"/>
  <c r="BO295" i="1"/>
  <c r="CQ295" i="1" s="1"/>
  <c r="BN293" i="1"/>
  <c r="CP293" i="1" s="1"/>
  <c r="BX189" i="1"/>
  <c r="CZ189" i="1" s="1"/>
  <c r="DV267" i="1"/>
  <c r="CD185" i="1" a="1"/>
  <c r="CD185" i="1" s="1"/>
  <c r="E438" i="1" s="1"/>
  <c r="CA185" i="1"/>
  <c r="CB185" i="1" a="1"/>
  <c r="CB185" i="1" s="1"/>
  <c r="BZ185" i="1"/>
  <c r="DA185" i="1"/>
  <c r="CX218" i="1"/>
  <c r="CP291" i="1"/>
  <c r="CS277" i="1"/>
  <c r="CY196" i="1"/>
  <c r="CT266" i="1"/>
  <c r="BB178" i="1" a="1"/>
  <c r="BB178" i="1" s="1"/>
  <c r="AC431" i="1" s="1"/>
  <c r="AY178" i="1"/>
  <c r="AZ178" i="1" a="1"/>
  <c r="AZ178" i="1" s="1"/>
  <c r="AX178" i="1"/>
  <c r="P265" i="1"/>
  <c r="DW265" i="1" s="1"/>
  <c r="Y247" i="4"/>
  <c r="CX215" i="1"/>
  <c r="CW214" i="1"/>
  <c r="Q257" i="1"/>
  <c r="BT257" i="1" s="1"/>
  <c r="DS280" i="1"/>
  <c r="O272" i="1"/>
  <c r="AP272" i="1" s="1"/>
  <c r="R240" i="1"/>
  <c r="DY240" i="1" s="1"/>
  <c r="S228" i="1"/>
  <c r="DZ228" i="1" s="1"/>
  <c r="R243" i="1"/>
  <c r="DY243" i="1" s="1"/>
  <c r="BB174" i="1" a="1"/>
  <c r="BB174" i="1" s="1"/>
  <c r="AC427" i="1" s="1"/>
  <c r="AY174" i="1"/>
  <c r="AZ174" i="1" a="1"/>
  <c r="AZ174" i="1" s="1"/>
  <c r="AX174" i="1"/>
  <c r="AX168" i="1"/>
  <c r="AZ168" i="1" a="1"/>
  <c r="AZ168" i="1" s="1"/>
  <c r="AY168" i="1"/>
  <c r="BB168" i="1" a="1"/>
  <c r="BB168" i="1" s="1"/>
  <c r="AC421" i="1" s="1"/>
  <c r="CQ273" i="1"/>
  <c r="AP264" i="1"/>
  <c r="DA188" i="1"/>
  <c r="CZ187" i="1"/>
  <c r="M289" i="1"/>
  <c r="BP289" i="1" s="1"/>
  <c r="CS261" i="1"/>
  <c r="S233" i="1"/>
  <c r="DZ233" i="1" s="1"/>
  <c r="EC185" i="1"/>
  <c r="S225" i="1"/>
  <c r="DZ225" i="1" s="1"/>
  <c r="V193" i="1"/>
  <c r="EC193" i="1" s="1"/>
  <c r="F424" i="1"/>
  <c r="G265" i="4" s="1"/>
  <c r="F265" i="4"/>
  <c r="M282" i="1"/>
  <c r="BP282" i="1" s="1"/>
  <c r="DW254" i="1"/>
  <c r="P269" i="1"/>
  <c r="DW269" i="1" s="1"/>
  <c r="AY181" i="1"/>
  <c r="BB181" i="1" a="1"/>
  <c r="BB181" i="1" s="1"/>
  <c r="AC434" i="1" s="1"/>
  <c r="AZ181" i="1" a="1"/>
  <c r="AZ181" i="1" s="1"/>
  <c r="AX181" i="1"/>
  <c r="AA410" i="1"/>
  <c r="Y251" i="4" s="1"/>
  <c r="BA157" i="1" a="1"/>
  <c r="BA157" i="1" s="1"/>
  <c r="AB410" i="1" s="1"/>
  <c r="Z251" i="4" s="1"/>
  <c r="S230" i="1"/>
  <c r="BV230" i="1" s="1"/>
  <c r="S221" i="1"/>
  <c r="DZ221" i="1" s="1"/>
  <c r="X188" i="1"/>
  <c r="Y188" i="1" a="1"/>
  <c r="Y188" i="1" s="1"/>
  <c r="Z188" i="1" a="1"/>
  <c r="Z188" i="1" s="1"/>
  <c r="W188" i="1"/>
  <c r="V184" i="1"/>
  <c r="BY184" i="1" s="1"/>
  <c r="F418" i="1"/>
  <c r="G259" i="4" s="1"/>
  <c r="F259" i="4"/>
  <c r="N281" i="1"/>
  <c r="BQ281" i="1" s="1"/>
  <c r="F250" i="4"/>
  <c r="F409" i="1"/>
  <c r="G250" i="4" s="1"/>
  <c r="AI317" i="1"/>
  <c r="AK147" i="4"/>
  <c r="CR257" i="1"/>
  <c r="T203" i="1"/>
  <c r="AU203" i="1" s="1"/>
  <c r="Q246" i="1"/>
  <c r="DX246" i="1" s="1"/>
  <c r="S223" i="1"/>
  <c r="DZ223" i="1" s="1"/>
  <c r="Q245" i="1"/>
  <c r="AR245" i="1" s="1"/>
  <c r="CP285" i="1"/>
  <c r="AA413" i="1"/>
  <c r="Y254" i="4" s="1"/>
  <c r="BA160" i="1" a="1"/>
  <c r="BA160" i="1" s="1"/>
  <c r="AB413" i="1" s="1"/>
  <c r="Z254" i="4" s="1"/>
  <c r="M284" i="1"/>
  <c r="BP284" i="1" s="1"/>
  <c r="P263" i="1"/>
  <c r="DW263" i="1" s="1"/>
  <c r="AZ170" i="1" a="1"/>
  <c r="AZ170" i="1" s="1"/>
  <c r="BB170" i="1" a="1"/>
  <c r="BB170" i="1" s="1"/>
  <c r="AC423" i="1" s="1"/>
  <c r="AY170" i="1"/>
  <c r="AX170" i="1"/>
  <c r="CR272" i="1"/>
  <c r="CU252" i="1"/>
  <c r="CY193" i="1"/>
  <c r="S232" i="1"/>
  <c r="DZ232" i="1" s="1"/>
  <c r="CP280" i="1"/>
  <c r="CP290" i="1"/>
  <c r="CO289" i="1"/>
  <c r="F422" i="1"/>
  <c r="G263" i="4" s="1"/>
  <c r="F263" i="4"/>
  <c r="N289" i="1"/>
  <c r="BQ289" i="1" s="1"/>
  <c r="T225" i="1"/>
  <c r="AU225" i="1" s="1"/>
  <c r="V200" i="1"/>
  <c r="BY200" i="1" s="1"/>
  <c r="N280" i="1"/>
  <c r="AO280" i="1" s="1"/>
  <c r="K316" i="1"/>
  <c r="K146" i="4"/>
  <c r="T219" i="1"/>
  <c r="EA219" i="1" s="1"/>
  <c r="S234" i="1"/>
  <c r="DZ234" i="1" s="1"/>
  <c r="N269" i="1"/>
  <c r="BQ269" i="1" s="1"/>
  <c r="C415" i="1"/>
  <c r="D256" i="4" s="1"/>
  <c r="CC162" i="1" a="1"/>
  <c r="CC162" i="1" s="1"/>
  <c r="D415" i="1" s="1"/>
  <c r="E256" i="4" s="1"/>
  <c r="L292" i="1"/>
  <c r="DS292" i="1" s="1"/>
  <c r="Q251" i="1"/>
  <c r="AR251" i="1" s="1"/>
  <c r="S219" i="1"/>
  <c r="BV219" i="1" s="1"/>
  <c r="N275" i="1"/>
  <c r="DU275" i="1" s="1"/>
  <c r="P267" i="1"/>
  <c r="DW267" i="1" s="1"/>
  <c r="CB157" i="1" a="1"/>
  <c r="CB157" i="1" s="1"/>
  <c r="CD157" i="1" a="1"/>
  <c r="CD157" i="1" s="1"/>
  <c r="E410" i="1" s="1"/>
  <c r="CA157" i="1"/>
  <c r="BZ157" i="1"/>
  <c r="O278" i="1"/>
  <c r="AP278" i="1" s="1"/>
  <c r="C409" i="1"/>
  <c r="CC156" i="1" a="1"/>
  <c r="CC156" i="1" s="1"/>
  <c r="D409" i="1" s="1"/>
  <c r="E250" i="4" s="1"/>
  <c r="AA418" i="1"/>
  <c r="BA165" i="1" a="1"/>
  <c r="BA165" i="1" s="1"/>
  <c r="AB418" i="1" s="1"/>
  <c r="Z259" i="4" s="1"/>
  <c r="CY199" i="1"/>
  <c r="N292" i="1"/>
  <c r="AO292" i="1" s="1"/>
  <c r="F258" i="4"/>
  <c r="F417" i="1"/>
  <c r="G258" i="4" s="1"/>
  <c r="CT253" i="1"/>
  <c r="U196" i="1"/>
  <c r="AV196" i="1" s="1"/>
  <c r="M294" i="1"/>
  <c r="DT294" i="1" s="1"/>
  <c r="M290" i="1"/>
  <c r="DT290" i="1" s="1"/>
  <c r="R245" i="1"/>
  <c r="DY245" i="1" s="1"/>
  <c r="CR269" i="1"/>
  <c r="CQ268" i="1"/>
  <c r="CW235" i="1"/>
  <c r="CV234" i="1"/>
  <c r="U202" i="1"/>
  <c r="BX202" i="1" s="1"/>
  <c r="Q254" i="1"/>
  <c r="AR254" i="1" s="1"/>
  <c r="AA416" i="1"/>
  <c r="Y257" i="4" s="1"/>
  <c r="BA163" i="1" a="1"/>
  <c r="BA163" i="1" s="1"/>
  <c r="AB416" i="1" s="1"/>
  <c r="Z257" i="4" s="1"/>
  <c r="F262" i="4"/>
  <c r="F421" i="1"/>
  <c r="G262" i="4" s="1"/>
  <c r="X182" i="1"/>
  <c r="Y182" i="1" a="1"/>
  <c r="Y182" i="1" s="1"/>
  <c r="Z182" i="1" a="1"/>
  <c r="Z182" i="1" s="1"/>
  <c r="W182" i="1"/>
  <c r="Z187" i="1" a="1"/>
  <c r="Z187" i="1" s="1"/>
  <c r="X187" i="1"/>
  <c r="W187" i="1"/>
  <c r="Y187" i="1" a="1"/>
  <c r="Y187" i="1" s="1"/>
  <c r="BS256" i="1"/>
  <c r="AM280" i="1"/>
  <c r="BQ271" i="1"/>
  <c r="BT239" i="1"/>
  <c r="AS227" i="1"/>
  <c r="CQ267" i="1"/>
  <c r="AU201" i="1"/>
  <c r="N273" i="1"/>
  <c r="DU273" i="1" s="1"/>
  <c r="BT242" i="1"/>
  <c r="AS231" i="1"/>
  <c r="R239" i="1"/>
  <c r="DY239" i="1" s="1"/>
  <c r="I317" i="1"/>
  <c r="J147" i="4" s="1"/>
  <c r="D235" i="4"/>
  <c r="Q317" i="1" a="1"/>
  <c r="Q317" i="1" s="1"/>
  <c r="Q147" i="4" s="1"/>
  <c r="AQ253" i="1"/>
  <c r="O280" i="1"/>
  <c r="DV280" i="1" s="1"/>
  <c r="BR264" i="1"/>
  <c r="BO288" i="1"/>
  <c r="CW207" i="1"/>
  <c r="N284" i="1"/>
  <c r="DU284" i="1" s="1"/>
  <c r="AD429" i="1"/>
  <c r="AB270" i="4" s="1"/>
  <c r="AA270" i="4"/>
  <c r="U194" i="1"/>
  <c r="EB194" i="1" s="1"/>
  <c r="AS232" i="1"/>
  <c r="AS224" i="1"/>
  <c r="AG317" i="1"/>
  <c r="AI147" i="4" s="1"/>
  <c r="AO317" i="1" a="1"/>
  <c r="AO317" i="1" s="1"/>
  <c r="AR147" i="4" s="1"/>
  <c r="Y235" i="4"/>
  <c r="T209" i="1"/>
  <c r="EA209" i="1" s="1"/>
  <c r="CW219" i="1"/>
  <c r="Q253" i="1"/>
  <c r="BT253" i="1" s="1"/>
  <c r="V201" i="1"/>
  <c r="AW201" i="1" s="1"/>
  <c r="S235" i="1"/>
  <c r="AT235" i="1" s="1"/>
  <c r="AN288" i="1"/>
  <c r="O259" i="1"/>
  <c r="BR259" i="1" s="1"/>
  <c r="AV192" i="1"/>
  <c r="BO281" i="1"/>
  <c r="AT224" i="1"/>
  <c r="EB199" i="1"/>
  <c r="DV268" i="1"/>
  <c r="K317" i="1"/>
  <c r="K147" i="4"/>
  <c r="R242" i="1"/>
  <c r="AS242" i="1" s="1"/>
  <c r="T212" i="1"/>
  <c r="BW212" i="1" s="1"/>
  <c r="Z181" i="1" a="1"/>
  <c r="Z181" i="1" s="1"/>
  <c r="Y181" i="1" a="1"/>
  <c r="Y181" i="1" s="1"/>
  <c r="X181" i="1"/>
  <c r="W181" i="1"/>
  <c r="AN279" i="1"/>
  <c r="S231" i="1"/>
  <c r="DZ231" i="1" s="1"/>
  <c r="AS229" i="1"/>
  <c r="BU220" i="1"/>
  <c r="CW220" i="1" s="1"/>
  <c r="AW188" i="1"/>
  <c r="BY182" i="1"/>
  <c r="DA182" i="1" s="1"/>
  <c r="S236" i="1"/>
  <c r="DZ236" i="1" s="1"/>
  <c r="DZ218" i="1"/>
  <c r="T213" i="1"/>
  <c r="EA213" i="1" s="1"/>
  <c r="X172" i="1"/>
  <c r="Z172" i="1" a="1"/>
  <c r="Z172" i="1" s="1"/>
  <c r="Y172" i="1" a="1"/>
  <c r="Y172" i="1" s="1"/>
  <c r="W172" i="1"/>
  <c r="BY187" i="1"/>
  <c r="EB183" i="1"/>
  <c r="AS233" i="1"/>
  <c r="AN268" i="1"/>
  <c r="F415" i="1"/>
  <c r="G256" i="4" s="1"/>
  <c r="F256" i="4"/>
  <c r="DR291" i="1"/>
  <c r="P264" i="1"/>
  <c r="DW264" i="1" s="1"/>
  <c r="AQ250" i="1"/>
  <c r="AS218" i="1"/>
  <c r="AN274" i="1"/>
  <c r="DV266" i="1"/>
  <c r="CR285" i="1"/>
  <c r="U203" i="1"/>
  <c r="BX203" i="1" s="1"/>
  <c r="CS279" i="1"/>
  <c r="Q249" i="1"/>
  <c r="DX249" i="1" s="1"/>
  <c r="P261" i="1"/>
  <c r="AQ261" i="1" s="1"/>
  <c r="T208" i="1"/>
  <c r="AU208" i="1" s="1"/>
  <c r="BP280" i="1"/>
  <c r="AO277" i="1"/>
  <c r="T205" i="1"/>
  <c r="EA205" i="1" s="1"/>
  <c r="U205" i="1"/>
  <c r="EB205" i="1" s="1"/>
  <c r="O269" i="1"/>
  <c r="AP269" i="1" s="1"/>
  <c r="R238" i="1"/>
  <c r="DY238" i="1" s="1"/>
  <c r="CW234" i="1"/>
  <c r="CV233" i="1"/>
  <c r="T211" i="1"/>
  <c r="EA211" i="1" s="1"/>
  <c r="CQ287" i="1"/>
  <c r="AT202" i="1"/>
  <c r="AN291" i="1"/>
  <c r="CZ190" i="1"/>
  <c r="DC164" i="1"/>
  <c r="O318" i="1" s="1"/>
  <c r="DD164" i="1"/>
  <c r="P318" i="1" s="1"/>
  <c r="C417" i="1"/>
  <c r="D258" i="4" s="1"/>
  <c r="CC164" i="1" a="1"/>
  <c r="CC164" i="1" s="1"/>
  <c r="D417" i="1" s="1"/>
  <c r="E258" i="4" s="1"/>
  <c r="U211" i="1"/>
  <c r="AV211" i="1" s="1"/>
  <c r="R244" i="1"/>
  <c r="DY244" i="1" s="1"/>
  <c r="CY198" i="1"/>
  <c r="AU195" i="1"/>
  <c r="CT268" i="1"/>
  <c r="AM293" i="1"/>
  <c r="BS245" i="1"/>
  <c r="CU245" i="1" s="1"/>
  <c r="CU248" i="1"/>
  <c r="N274" i="1"/>
  <c r="AO274" i="1" s="1"/>
  <c r="BU222" i="1"/>
  <c r="CW229" i="1"/>
  <c r="AM289" i="1"/>
  <c r="AG316" i="1"/>
  <c r="AI146" i="4" s="1"/>
  <c r="BS244" i="1"/>
  <c r="CV219" i="1"/>
  <c r="U197" i="1"/>
  <c r="EB197" i="1" s="1"/>
  <c r="AR244" i="1"/>
  <c r="L291" i="1"/>
  <c r="AM291" i="1" s="1"/>
  <c r="AL145" i="4"/>
  <c r="AL315" i="1"/>
  <c r="AA254" i="4"/>
  <c r="AD413" i="1"/>
  <c r="AB254" i="4" s="1"/>
  <c r="I316" i="1"/>
  <c r="J146" i="4" s="1"/>
  <c r="P257" i="1"/>
  <c r="DW257" i="1" s="1"/>
  <c r="AC171" i="4"/>
  <c r="J64" i="7"/>
  <c r="AD171" i="4" s="1"/>
  <c r="AE171" i="4" s="1"/>
  <c r="CZ192" i="1"/>
  <c r="CD179" i="1" a="1"/>
  <c r="CD179" i="1" s="1"/>
  <c r="E432" i="1" s="1"/>
  <c r="CB179" i="1" a="1"/>
  <c r="CB179" i="1" s="1"/>
  <c r="CA179" i="1"/>
  <c r="BZ179" i="1"/>
  <c r="M281" i="1"/>
  <c r="Y185" i="1" a="1"/>
  <c r="Y185" i="1" s="1"/>
  <c r="Z185" i="1" a="1"/>
  <c r="Z185" i="1" s="1"/>
  <c r="W185" i="1"/>
  <c r="X185" i="1"/>
  <c r="Q255" i="1"/>
  <c r="DX255" i="1" s="1"/>
  <c r="CC166" i="1" a="1"/>
  <c r="CC166" i="1" s="1"/>
  <c r="D419" i="1" s="1"/>
  <c r="E260" i="4" s="1"/>
  <c r="C419" i="1"/>
  <c r="D260" i="4" s="1"/>
  <c r="V190" i="1"/>
  <c r="EC190" i="1" s="1"/>
  <c r="DW256" i="1"/>
  <c r="BO280" i="1"/>
  <c r="P268" i="1"/>
  <c r="DW268" i="1" s="1"/>
  <c r="DU271" i="1"/>
  <c r="DX239" i="1"/>
  <c r="DY227" i="1"/>
  <c r="O261" i="1"/>
  <c r="DV261" i="1" s="1"/>
  <c r="T217" i="1"/>
  <c r="BW217" i="1" s="1"/>
  <c r="BW201" i="1"/>
  <c r="T214" i="1"/>
  <c r="EA214" i="1" s="1"/>
  <c r="DX242" i="1"/>
  <c r="BU231" i="1"/>
  <c r="N272" i="1"/>
  <c r="DU272" i="1" s="1"/>
  <c r="CW223" i="1"/>
  <c r="CT249" i="1"/>
  <c r="N276" i="1"/>
  <c r="DU276" i="1" s="1"/>
  <c r="DX238" i="1"/>
  <c r="V192" i="1"/>
  <c r="AW192" i="1" s="1"/>
  <c r="N287" i="1"/>
  <c r="AO287" i="1" s="1"/>
  <c r="N286" i="1"/>
  <c r="AO286" i="1" s="1"/>
  <c r="Y178" i="1" a="1"/>
  <c r="Y178" i="1" s="1"/>
  <c r="Z178" i="1" a="1"/>
  <c r="Z178" i="1" s="1"/>
  <c r="X178" i="1"/>
  <c r="W178" i="1"/>
  <c r="BS253" i="1"/>
  <c r="AO279" i="1"/>
  <c r="DV264" i="1"/>
  <c r="DS288" i="1"/>
  <c r="AN283" i="1"/>
  <c r="AA429" i="1"/>
  <c r="Y270" i="4" s="1"/>
  <c r="BA176" i="1" a="1"/>
  <c r="BA176" i="1" s="1"/>
  <c r="AB429" i="1" s="1"/>
  <c r="Z270" i="4" s="1"/>
  <c r="AD416" i="1"/>
  <c r="AB257" i="4" s="1"/>
  <c r="AA257" i="4"/>
  <c r="AU193" i="1"/>
  <c r="BU232" i="1"/>
  <c r="CZ181" i="1"/>
  <c r="AW185" i="1"/>
  <c r="CA170" i="1"/>
  <c r="CB170" i="1" a="1"/>
  <c r="CB170" i="1" s="1"/>
  <c r="CD170" i="1" a="1"/>
  <c r="CD170" i="1" s="1"/>
  <c r="E423" i="1" s="1"/>
  <c r="BZ170" i="1"/>
  <c r="DA170" i="1"/>
  <c r="BU224" i="1"/>
  <c r="CC169" i="1" a="1"/>
  <c r="CC169" i="1" s="1"/>
  <c r="D422" i="1" s="1"/>
  <c r="E263" i="4" s="1"/>
  <c r="C422" i="1"/>
  <c r="D263" i="4" s="1"/>
  <c r="AT208" i="1"/>
  <c r="AQ252" i="1"/>
  <c r="BX200" i="1"/>
  <c r="AS234" i="1"/>
  <c r="AT214" i="1"/>
  <c r="BP288" i="1"/>
  <c r="BQ258" i="1"/>
  <c r="EB192" i="1"/>
  <c r="CS264" i="1"/>
  <c r="DS281" i="1"/>
  <c r="BV224" i="1"/>
  <c r="BS254" i="1"/>
  <c r="BX199" i="1"/>
  <c r="C421" i="1"/>
  <c r="D262" i="4" s="1"/>
  <c r="CC168" i="1" a="1"/>
  <c r="CC168" i="1" s="1"/>
  <c r="D421" i="1" s="1"/>
  <c r="E262" i="4" s="1"/>
  <c r="F419" i="1"/>
  <c r="G260" i="4" s="1"/>
  <c r="F260" i="4"/>
  <c r="U195" i="1"/>
  <c r="AV195" i="1" s="1"/>
  <c r="AP268" i="1"/>
  <c r="AR241" i="1"/>
  <c r="AT211" i="1"/>
  <c r="BY181" i="1"/>
  <c r="DA181" i="1" s="1"/>
  <c r="BP279" i="1"/>
  <c r="AS230" i="1"/>
  <c r="X191" i="1"/>
  <c r="Y191" i="1" a="1"/>
  <c r="Y191" i="1" s="1"/>
  <c r="Z191" i="1" a="1"/>
  <c r="Z191" i="1" s="1"/>
  <c r="W191" i="1"/>
  <c r="AA251" i="4"/>
  <c r="AD410" i="1"/>
  <c r="AB251" i="4" s="1"/>
  <c r="DY229" i="1"/>
  <c r="Q247" i="1"/>
  <c r="DX247" i="1" s="1"/>
  <c r="DY220" i="1"/>
  <c r="EC188" i="1"/>
  <c r="T218" i="1"/>
  <c r="EA218" i="1" s="1"/>
  <c r="M287" i="1"/>
  <c r="BP287" i="1" s="1"/>
  <c r="AW182" i="1"/>
  <c r="N270" i="1"/>
  <c r="DU270" i="1" s="1"/>
  <c r="AS235" i="1"/>
  <c r="T207" i="1"/>
  <c r="EA207" i="1" s="1"/>
  <c r="AT218" i="1"/>
  <c r="AT212" i="1"/>
  <c r="BY172" i="1"/>
  <c r="AW187" i="1"/>
  <c r="BX183" i="1"/>
  <c r="T216" i="1"/>
  <c r="EA216" i="1" s="1"/>
  <c r="BU233" i="1"/>
  <c r="BP268" i="1"/>
  <c r="CS260" i="1"/>
  <c r="AL291" i="1"/>
  <c r="DV263" i="1"/>
  <c r="Z180" i="1" a="1"/>
  <c r="Z180" i="1" s="1"/>
  <c r="Y180" i="1" a="1"/>
  <c r="Y180" i="1" s="1"/>
  <c r="X180" i="1"/>
  <c r="W180" i="1"/>
  <c r="BS250" i="1"/>
  <c r="CU250" i="1" s="1"/>
  <c r="BU218" i="1"/>
  <c r="BP274" i="1"/>
  <c r="CR274" i="1" s="1"/>
  <c r="AP266" i="1"/>
  <c r="AU202" i="1"/>
  <c r="AQ248" i="1"/>
  <c r="P266" i="1"/>
  <c r="DW266" i="1" s="1"/>
  <c r="CC165" i="1" a="1"/>
  <c r="CC165" i="1" s="1"/>
  <c r="D418" i="1" s="1"/>
  <c r="E259" i="4" s="1"/>
  <c r="C418" i="1"/>
  <c r="CR283" i="1"/>
  <c r="BR260" i="1"/>
  <c r="AT207" i="1"/>
  <c r="DT280" i="1"/>
  <c r="DU277" i="1"/>
  <c r="AT204" i="1"/>
  <c r="AU204" i="1"/>
  <c r="AO268" i="1"/>
  <c r="AR237" i="1"/>
  <c r="AA259" i="4"/>
  <c r="AD418" i="1"/>
  <c r="AB259" i="4" s="1"/>
  <c r="V194" i="1"/>
  <c r="EC194" i="1" s="1"/>
  <c r="S220" i="1"/>
  <c r="DZ220" i="1" s="1"/>
  <c r="AX179" i="1"/>
  <c r="BB179" i="1" a="1"/>
  <c r="BB179" i="1" s="1"/>
  <c r="AC432" i="1" s="1"/>
  <c r="AY179" i="1"/>
  <c r="AZ179" i="1" a="1"/>
  <c r="AZ179" i="1" s="1"/>
  <c r="CQ278" i="1"/>
  <c r="DZ210" i="1"/>
  <c r="BV202" i="1"/>
  <c r="BP291" i="1"/>
  <c r="Y175" i="1" a="1"/>
  <c r="Y175" i="1" s="1"/>
  <c r="X175" i="1"/>
  <c r="Z175" i="1" a="1"/>
  <c r="Z175" i="1" s="1"/>
  <c r="W175" i="1"/>
  <c r="M296" i="1"/>
  <c r="BP296" i="1" s="1"/>
  <c r="AU210" i="1"/>
  <c r="AR243" i="1"/>
  <c r="BW195" i="1"/>
  <c r="BO293" i="1"/>
  <c r="CQ293" i="1" s="1"/>
  <c r="CX211" i="1"/>
  <c r="DW245" i="1"/>
  <c r="AN273" i="1"/>
  <c r="L294" i="1"/>
  <c r="DS294" i="1" s="1"/>
  <c r="DY222" i="1"/>
  <c r="BO289" i="1"/>
  <c r="AO316" i="1" a="1"/>
  <c r="AO316" i="1" s="1"/>
  <c r="AR146" i="4" s="1"/>
  <c r="DW244" i="1"/>
  <c r="CU246" i="1"/>
  <c r="T206" i="1"/>
  <c r="EA206" i="1" s="1"/>
  <c r="AU196" i="1"/>
  <c r="BT244" i="1"/>
  <c r="AL290" i="1"/>
  <c r="Q316" i="1" a="1"/>
  <c r="Q316" i="1" s="1"/>
  <c r="Q146" i="4" s="1"/>
  <c r="BR256" i="1"/>
  <c r="CR277" i="1"/>
  <c r="CX216" i="1"/>
  <c r="H65" i="7"/>
  <c r="G66" i="7" s="1"/>
  <c r="I65" i="7"/>
  <c r="AS228" i="1" l="1"/>
  <c r="S229" i="1"/>
  <c r="DZ229" i="1" s="1"/>
  <c r="EB201" i="1"/>
  <c r="BU228" i="1"/>
  <c r="CW228" i="1" s="1"/>
  <c r="Q252" i="1"/>
  <c r="DX252" i="1" s="1"/>
  <c r="CB188" i="1" a="1"/>
  <c r="CB188" i="1" s="1"/>
  <c r="CC188" i="1" s="1" a="1"/>
  <c r="CC188" i="1" s="1"/>
  <c r="D441" i="1" s="1"/>
  <c r="E282" i="4" s="1"/>
  <c r="CD188" i="1" a="1"/>
  <c r="CD188" i="1" s="1"/>
  <c r="E441" i="1" s="1"/>
  <c r="F282" i="4" s="1"/>
  <c r="AX173" i="1"/>
  <c r="BB173" i="1" a="1"/>
  <c r="BB173" i="1" s="1"/>
  <c r="AC426" i="1" s="1"/>
  <c r="AD426" i="1" s="1"/>
  <c r="AB267" i="4" s="1"/>
  <c r="BZ188" i="1"/>
  <c r="AT222" i="1"/>
  <c r="CA188" i="1"/>
  <c r="AY171" i="1"/>
  <c r="AY173" i="1"/>
  <c r="DA173" i="1"/>
  <c r="BZ173" i="1"/>
  <c r="Z189" i="1" a="1"/>
  <c r="Z189" i="1" s="1"/>
  <c r="DW255" i="1"/>
  <c r="V202" i="1"/>
  <c r="BY202" i="1" s="1"/>
  <c r="CA202" i="1" s="1"/>
  <c r="T223" i="1"/>
  <c r="EA223" i="1" s="1"/>
  <c r="AV201" i="1"/>
  <c r="AX201" i="1" s="1"/>
  <c r="BV222" i="1"/>
  <c r="CX222" i="1" s="1"/>
  <c r="BY189" i="1"/>
  <c r="BZ189" i="1" s="1"/>
  <c r="X183" i="1"/>
  <c r="X189" i="1"/>
  <c r="AW189" i="1"/>
  <c r="AY189" i="1" s="1"/>
  <c r="BB171" i="1" a="1"/>
  <c r="BB171" i="1" s="1"/>
  <c r="AC424" i="1" s="1"/>
  <c r="AD424" i="1" s="1"/>
  <c r="AB265" i="4" s="1"/>
  <c r="Z183" i="1" a="1"/>
  <c r="Z183" i="1" s="1"/>
  <c r="W189" i="1"/>
  <c r="EF176" i="1"/>
  <c r="AS226" i="1"/>
  <c r="Y189" i="1" a="1"/>
  <c r="Y189" i="1" s="1"/>
  <c r="AW183" i="1"/>
  <c r="AX183" i="1" s="1"/>
  <c r="CC171" i="1" a="1"/>
  <c r="CC171" i="1" s="1"/>
  <c r="D424" i="1" s="1"/>
  <c r="E265" i="4" s="1"/>
  <c r="AX171" i="1"/>
  <c r="W183" i="1"/>
  <c r="BY183" i="1"/>
  <c r="DA183" i="1" s="1"/>
  <c r="T215" i="1"/>
  <c r="BW215" i="1" s="1"/>
  <c r="Y183" i="1" a="1"/>
  <c r="Y183" i="1" s="1"/>
  <c r="BV214" i="1"/>
  <c r="CX214" i="1" s="1"/>
  <c r="BZ177" i="1"/>
  <c r="BS251" i="1"/>
  <c r="CU251" i="1" s="1"/>
  <c r="AR236" i="1"/>
  <c r="AQ251" i="1"/>
  <c r="CB177" i="1" a="1"/>
  <c r="CB177" i="1" s="1"/>
  <c r="C430" i="1" s="1"/>
  <c r="BT236" i="1"/>
  <c r="CV236" i="1" s="1"/>
  <c r="S226" i="1"/>
  <c r="BV226" i="1" s="1"/>
  <c r="V199" i="1"/>
  <c r="EC199" i="1" s="1"/>
  <c r="R237" i="1"/>
  <c r="DY237" i="1" s="1"/>
  <c r="DA177" i="1"/>
  <c r="CD177" i="1" a="1"/>
  <c r="CD177" i="1" s="1"/>
  <c r="E430" i="1" s="1"/>
  <c r="F271" i="4" s="1"/>
  <c r="Q256" i="1"/>
  <c r="BT256" i="1" s="1"/>
  <c r="CV256" i="1" s="1"/>
  <c r="AQ255" i="1"/>
  <c r="S227" i="1"/>
  <c r="DZ227" i="1" s="1"/>
  <c r="AS225" i="1"/>
  <c r="BU225" i="1"/>
  <c r="CW225" i="1" s="1"/>
  <c r="DY226" i="1"/>
  <c r="BX198" i="1"/>
  <c r="CZ198" i="1" s="1"/>
  <c r="AV198" i="1"/>
  <c r="CT267" i="1"/>
  <c r="CU255" i="1"/>
  <c r="DX240" i="1"/>
  <c r="W186" i="1"/>
  <c r="R241" i="1"/>
  <c r="BU241" i="1" s="1"/>
  <c r="BB177" i="1" a="1"/>
  <c r="BB177" i="1" s="1"/>
  <c r="AC430" i="1" s="1"/>
  <c r="AA271" i="4" s="1"/>
  <c r="BT240" i="1"/>
  <c r="DV258" i="1"/>
  <c r="AP258" i="1"/>
  <c r="BU236" i="1"/>
  <c r="CW236" i="1" s="1"/>
  <c r="Q250" i="1"/>
  <c r="DX250" i="1" s="1"/>
  <c r="P259" i="1"/>
  <c r="BS259" i="1" s="1"/>
  <c r="CU259" i="1" s="1"/>
  <c r="CT258" i="1"/>
  <c r="BY186" i="1"/>
  <c r="CA186" i="1" s="1"/>
  <c r="AX177" i="1"/>
  <c r="AW186" i="1"/>
  <c r="AZ186" i="1" s="1" a="1"/>
  <c r="AZ186" i="1" s="1"/>
  <c r="AY177" i="1"/>
  <c r="X186" i="1"/>
  <c r="Z186" i="1" a="1"/>
  <c r="Z186" i="1" s="1"/>
  <c r="Y186" i="1" a="1"/>
  <c r="Y186" i="1" s="1"/>
  <c r="CU249" i="1"/>
  <c r="DY236" i="1"/>
  <c r="BS258" i="1"/>
  <c r="CU258" i="1" s="1"/>
  <c r="Q259" i="1"/>
  <c r="DX259" i="1" s="1"/>
  <c r="DW258" i="1"/>
  <c r="S237" i="1"/>
  <c r="DZ237" i="1" s="1"/>
  <c r="DU278" i="1"/>
  <c r="AO278" i="1"/>
  <c r="O279" i="1"/>
  <c r="DV279" i="1" s="1"/>
  <c r="AA422" i="1"/>
  <c r="Y263" i="4" s="1"/>
  <c r="AQ247" i="1"/>
  <c r="Q248" i="1"/>
  <c r="AR248" i="1" s="1"/>
  <c r="DW247" i="1"/>
  <c r="AA263" i="4"/>
  <c r="DW249" i="1"/>
  <c r="AQ249" i="1"/>
  <c r="F429" i="1"/>
  <c r="G270" i="4" s="1"/>
  <c r="AL146" i="4"/>
  <c r="AZ191" i="1" a="1"/>
  <c r="AZ191" i="1" s="1"/>
  <c r="AA444" i="1" s="1"/>
  <c r="Y285" i="4" s="1"/>
  <c r="C427" i="1"/>
  <c r="D268" i="4" s="1"/>
  <c r="BZ178" i="1"/>
  <c r="AK148" i="4"/>
  <c r="DA178" i="1"/>
  <c r="CA178" i="1"/>
  <c r="F267" i="4"/>
  <c r="CB178" i="1" a="1"/>
  <c r="CB178" i="1" s="1"/>
  <c r="C431" i="1" s="1"/>
  <c r="D272" i="4" s="1"/>
  <c r="AW193" i="1"/>
  <c r="AX193" i="1" s="1"/>
  <c r="AX175" i="1"/>
  <c r="DY242" i="1"/>
  <c r="CB191" i="1" a="1"/>
  <c r="CB191" i="1" s="1"/>
  <c r="CC191" i="1" s="1" a="1"/>
  <c r="CC191" i="1" s="1"/>
  <c r="D444" i="1" s="1"/>
  <c r="E285" i="4" s="1"/>
  <c r="F268" i="4"/>
  <c r="AV202" i="1"/>
  <c r="CB180" i="1" a="1"/>
  <c r="CB180" i="1" s="1"/>
  <c r="C433" i="1" s="1"/>
  <c r="D274" i="4" s="1"/>
  <c r="C416" i="1"/>
  <c r="D257" i="4" s="1"/>
  <c r="DU287" i="1"/>
  <c r="BQ272" i="1"/>
  <c r="CS272" i="1" s="1"/>
  <c r="BX211" i="1"/>
  <c r="CZ211" i="1" s="1"/>
  <c r="C429" i="1"/>
  <c r="D270" i="4" s="1"/>
  <c r="AR253" i="1"/>
  <c r="F257" i="4"/>
  <c r="CR296" i="1"/>
  <c r="BW208" i="1"/>
  <c r="CY208" i="1" s="1"/>
  <c r="DX253" i="1"/>
  <c r="DZ219" i="1"/>
  <c r="AY191" i="1"/>
  <c r="AY175" i="1"/>
  <c r="BZ180" i="1"/>
  <c r="CA191" i="1"/>
  <c r="DA180" i="1"/>
  <c r="AX191" i="1"/>
  <c r="AZ175" i="1" a="1"/>
  <c r="AZ175" i="1" s="1"/>
  <c r="AA428" i="1" s="1"/>
  <c r="Y269" i="4" s="1"/>
  <c r="CD180" i="1" a="1"/>
  <c r="CD180" i="1" s="1"/>
  <c r="E433" i="1" s="1"/>
  <c r="F274" i="4" s="1"/>
  <c r="CD191" i="1" a="1"/>
  <c r="CD191" i="1" s="1"/>
  <c r="E444" i="1" s="1"/>
  <c r="F285" i="4" s="1"/>
  <c r="BW218" i="1"/>
  <c r="CY218" i="1" s="1"/>
  <c r="BY201" i="1"/>
  <c r="CD201" i="1" s="1" a="1"/>
  <c r="CD201" i="1" s="1"/>
  <c r="E454" i="1" s="1"/>
  <c r="CZ191" i="1"/>
  <c r="DX257" i="1"/>
  <c r="CC173" i="1" a="1"/>
  <c r="CC173" i="1" s="1"/>
  <c r="D426" i="1" s="1"/>
  <c r="E267" i="4" s="1"/>
  <c r="BB180" i="1" a="1"/>
  <c r="BB180" i="1" s="1"/>
  <c r="AC433" i="1" s="1"/>
  <c r="AD433" i="1" s="1"/>
  <c r="AB274" i="4" s="1"/>
  <c r="BV235" i="1"/>
  <c r="CX235" i="1" s="1"/>
  <c r="EC201" i="1"/>
  <c r="DT287" i="1"/>
  <c r="DA201" i="1"/>
  <c r="BS261" i="1"/>
  <c r="CU261" i="1" s="1"/>
  <c r="AV203" i="1"/>
  <c r="DZ235" i="1"/>
  <c r="DX254" i="1"/>
  <c r="AS245" i="1"/>
  <c r="AO275" i="1"/>
  <c r="DX251" i="1"/>
  <c r="EC200" i="1"/>
  <c r="BT245" i="1"/>
  <c r="CV245" i="1" s="1"/>
  <c r="CD175" i="1" a="1"/>
  <c r="CD175" i="1" s="1"/>
  <c r="E428" i="1" s="1"/>
  <c r="F269" i="4" s="1"/>
  <c r="AX172" i="1"/>
  <c r="DS291" i="1"/>
  <c r="AX180" i="1"/>
  <c r="AO273" i="1"/>
  <c r="BV234" i="1"/>
  <c r="CX234" i="1" s="1"/>
  <c r="DT284" i="1"/>
  <c r="DX245" i="1"/>
  <c r="BZ175" i="1"/>
  <c r="BB172" i="1" a="1"/>
  <c r="BB172" i="1" s="1"/>
  <c r="AC425" i="1" s="1"/>
  <c r="BQ270" i="1"/>
  <c r="CS270" i="1" s="1"/>
  <c r="AY180" i="1"/>
  <c r="BW225" i="1"/>
  <c r="CY225" i="1" s="1"/>
  <c r="CB175" i="1" a="1"/>
  <c r="CB175" i="1" s="1"/>
  <c r="C428" i="1" s="1"/>
  <c r="D269" i="4" s="1"/>
  <c r="AZ172" i="1" a="1"/>
  <c r="AZ172" i="1" s="1"/>
  <c r="AA425" i="1" s="1"/>
  <c r="Y266" i="4" s="1"/>
  <c r="AO270" i="1"/>
  <c r="AN287" i="1"/>
  <c r="DV269" i="1"/>
  <c r="BQ273" i="1"/>
  <c r="CS273" i="1" s="1"/>
  <c r="AW200" i="1"/>
  <c r="AX200" i="1" s="1"/>
  <c r="EA225" i="1"/>
  <c r="BS263" i="1"/>
  <c r="CU263" i="1" s="1"/>
  <c r="CA175" i="1"/>
  <c r="BS266" i="1"/>
  <c r="CU266" i="1" s="1"/>
  <c r="CX219" i="1"/>
  <c r="BW216" i="1"/>
  <c r="CY216" i="1" s="1"/>
  <c r="EA217" i="1"/>
  <c r="BT255" i="1"/>
  <c r="CV255" i="1" s="1"/>
  <c r="BU244" i="1"/>
  <c r="CW244" i="1" s="1"/>
  <c r="EA208" i="1"/>
  <c r="DW261" i="1"/>
  <c r="AU213" i="1"/>
  <c r="BW209" i="1"/>
  <c r="CY209" i="1" s="1"/>
  <c r="DU269" i="1"/>
  <c r="AT225" i="1"/>
  <c r="AS243" i="1"/>
  <c r="BQ286" i="1"/>
  <c r="CS286" i="1" s="1"/>
  <c r="BW213" i="1"/>
  <c r="CY213" i="1" s="1"/>
  <c r="BQ292" i="1"/>
  <c r="CS292" i="1" s="1"/>
  <c r="BR278" i="1"/>
  <c r="CT278" i="1" s="1"/>
  <c r="BW203" i="1"/>
  <c r="CY203" i="1" s="1"/>
  <c r="BV225" i="1"/>
  <c r="CX225" i="1" s="1"/>
  <c r="CU244" i="1"/>
  <c r="BR261" i="1"/>
  <c r="CT261" i="1" s="1"/>
  <c r="AW190" i="1"/>
  <c r="BB190" i="1" s="1" a="1"/>
  <c r="BB190" i="1" s="1"/>
  <c r="AC443" i="1" s="1"/>
  <c r="BT249" i="1"/>
  <c r="CV249" i="1" s="1"/>
  <c r="AU212" i="1"/>
  <c r="AS239" i="1"/>
  <c r="DU292" i="1"/>
  <c r="DV278" i="1"/>
  <c r="DU280" i="1"/>
  <c r="AN284" i="1"/>
  <c r="BV223" i="1"/>
  <c r="CX223" i="1" s="1"/>
  <c r="EA203" i="1"/>
  <c r="DU281" i="1"/>
  <c r="AW184" i="1"/>
  <c r="AZ184" i="1" s="1" a="1"/>
  <c r="AZ184" i="1" s="1"/>
  <c r="AT230" i="1"/>
  <c r="AR257" i="1"/>
  <c r="BQ284" i="1"/>
  <c r="CS284" i="1" s="1"/>
  <c r="AW194" i="1"/>
  <c r="DA200" i="1"/>
  <c r="AN294" i="1"/>
  <c r="BX196" i="1"/>
  <c r="CZ196" i="1" s="1"/>
  <c r="DZ230" i="1"/>
  <c r="AQ269" i="1"/>
  <c r="AU217" i="1"/>
  <c r="AP259" i="1"/>
  <c r="BP294" i="1"/>
  <c r="CR294" i="1" s="1"/>
  <c r="EB196" i="1"/>
  <c r="AQ267" i="1"/>
  <c r="BS269" i="1"/>
  <c r="CU269" i="1" s="1"/>
  <c r="AN282" i="1"/>
  <c r="AN289" i="1"/>
  <c r="BW206" i="1"/>
  <c r="CY206" i="1" s="1"/>
  <c r="BO294" i="1"/>
  <c r="CQ294" i="1" s="1"/>
  <c r="BV220" i="1"/>
  <c r="CX220" i="1" s="1"/>
  <c r="BY192" i="1"/>
  <c r="BZ192" i="1" s="1"/>
  <c r="BW214" i="1"/>
  <c r="CY214" i="1" s="1"/>
  <c r="BS264" i="1"/>
  <c r="CU264" i="1" s="1"/>
  <c r="BP290" i="1"/>
  <c r="CR290" i="1" s="1"/>
  <c r="BO292" i="1"/>
  <c r="CQ292" i="1" s="1"/>
  <c r="BV232" i="1"/>
  <c r="CX232" i="1" s="1"/>
  <c r="EC184" i="1"/>
  <c r="EE188" i="1" s="1"/>
  <c r="DT282" i="1"/>
  <c r="DT289" i="1"/>
  <c r="AX192" i="1"/>
  <c r="AY192" i="1"/>
  <c r="BB192" i="1" a="1"/>
  <c r="BB192" i="1" s="1"/>
  <c r="AC445" i="1" s="1"/>
  <c r="AZ192" i="1" a="1"/>
  <c r="AZ192" i="1" s="1"/>
  <c r="CR284" i="1"/>
  <c r="CD184" i="1" a="1"/>
  <c r="CD184" i="1" s="1"/>
  <c r="E437" i="1" s="1"/>
  <c r="CA184" i="1"/>
  <c r="CB184" i="1" a="1"/>
  <c r="CB184" i="1" s="1"/>
  <c r="BZ184" i="1"/>
  <c r="CX230" i="1"/>
  <c r="CY212" i="1"/>
  <c r="J65" i="7"/>
  <c r="AD172" i="4" s="1"/>
  <c r="AE172" i="4" s="1"/>
  <c r="AC172" i="4"/>
  <c r="AU206" i="1"/>
  <c r="AM294" i="1"/>
  <c r="AN296" i="1"/>
  <c r="CR291" i="1"/>
  <c r="BA179" i="1" a="1"/>
  <c r="BA179" i="1" s="1"/>
  <c r="AB432" i="1" s="1"/>
  <c r="Z273" i="4" s="1"/>
  <c r="AA432" i="1"/>
  <c r="Y273" i="4" s="1"/>
  <c r="AT220" i="1"/>
  <c r="BY194" i="1"/>
  <c r="CT260" i="1"/>
  <c r="AQ266" i="1"/>
  <c r="AU216" i="1"/>
  <c r="AY183" i="1"/>
  <c r="BB183" i="1" a="1"/>
  <c r="BB183" i="1" s="1"/>
  <c r="AC436" i="1" s="1"/>
  <c r="AZ183" i="1" a="1"/>
  <c r="AZ183" i="1" s="1"/>
  <c r="AU218" i="1"/>
  <c r="CT259" i="1"/>
  <c r="AY185" i="1"/>
  <c r="AX185" i="1"/>
  <c r="AZ185" i="1" a="1"/>
  <c r="AZ185" i="1" s="1"/>
  <c r="BB185" i="1" a="1"/>
  <c r="BB185" i="1" s="1"/>
  <c r="AC438" i="1" s="1"/>
  <c r="O287" i="1"/>
  <c r="O288" i="1"/>
  <c r="AP288" i="1" s="1"/>
  <c r="EC192" i="1"/>
  <c r="AO272" i="1"/>
  <c r="AU214" i="1"/>
  <c r="AP261" i="1"/>
  <c r="BY190" i="1"/>
  <c r="AA285" i="4"/>
  <c r="AD444" i="1"/>
  <c r="AB285" i="4" s="1"/>
  <c r="AR255" i="1"/>
  <c r="DT281" i="1"/>
  <c r="CC179" i="1" a="1"/>
  <c r="CC179" i="1" s="1"/>
  <c r="D432" i="1" s="1"/>
  <c r="E273" i="4" s="1"/>
  <c r="C432" i="1"/>
  <c r="D273" i="4" s="1"/>
  <c r="M292" i="1"/>
  <c r="DT292" i="1" s="1"/>
  <c r="CW222" i="1"/>
  <c r="AS244" i="1"/>
  <c r="V212" i="1"/>
  <c r="EC212" i="1" s="1"/>
  <c r="P270" i="1"/>
  <c r="DW270" i="1" s="1"/>
  <c r="AR249" i="1"/>
  <c r="V204" i="1"/>
  <c r="AW204" i="1" s="1"/>
  <c r="BA180" i="1" a="1"/>
  <c r="BA180" i="1" s="1"/>
  <c r="AB433" i="1" s="1"/>
  <c r="Z274" i="4" s="1"/>
  <c r="AA433" i="1"/>
  <c r="Y274" i="4" s="1"/>
  <c r="AQ264" i="1"/>
  <c r="EA212" i="1"/>
  <c r="S243" i="1"/>
  <c r="BV243" i="1" s="1"/>
  <c r="CR282" i="1"/>
  <c r="DV259" i="1"/>
  <c r="AU209" i="1"/>
  <c r="AO284" i="1"/>
  <c r="CT264" i="1"/>
  <c r="BR280" i="1"/>
  <c r="BU239" i="1"/>
  <c r="CV242" i="1"/>
  <c r="CV257" i="1"/>
  <c r="CU256" i="1"/>
  <c r="R255" i="1"/>
  <c r="DY255" i="1" s="1"/>
  <c r="EB202" i="1"/>
  <c r="S246" i="1"/>
  <c r="BV246" i="1" s="1"/>
  <c r="AN290" i="1"/>
  <c r="C410" i="1"/>
  <c r="CC157" i="1" a="1"/>
  <c r="CC157" i="1" s="1"/>
  <c r="D410" i="1" s="1"/>
  <c r="E251" i="4" s="1"/>
  <c r="Q268" i="1"/>
  <c r="DX268" i="1" s="1"/>
  <c r="O276" i="1"/>
  <c r="AP276" i="1" s="1"/>
  <c r="T220" i="1"/>
  <c r="EA220" i="1" s="1"/>
  <c r="R252" i="1"/>
  <c r="DY252" i="1" s="1"/>
  <c r="AM292" i="1"/>
  <c r="AO269" i="1"/>
  <c r="T235" i="1"/>
  <c r="EA235" i="1" s="1"/>
  <c r="N316" i="1"/>
  <c r="O146" i="4" s="1"/>
  <c r="L146" i="4"/>
  <c r="O281" i="1"/>
  <c r="AP281" i="1" s="1"/>
  <c r="AA423" i="1"/>
  <c r="Y264" i="4" s="1"/>
  <c r="BA170" i="1" a="1"/>
  <c r="BA170" i="1" s="1"/>
  <c r="AB423" i="1" s="1"/>
  <c r="Z264" i="4" s="1"/>
  <c r="AQ263" i="1"/>
  <c r="R246" i="1"/>
  <c r="DY246" i="1" s="1"/>
  <c r="AR246" i="1"/>
  <c r="U204" i="1"/>
  <c r="AV204" i="1" s="1"/>
  <c r="AA434" i="1"/>
  <c r="Y275" i="4" s="1"/>
  <c r="BA181" i="1" a="1"/>
  <c r="BA181" i="1" s="1"/>
  <c r="AB434" i="1" s="1"/>
  <c r="Z275" i="4" s="1"/>
  <c r="Q270" i="1"/>
  <c r="DX270" i="1" s="1"/>
  <c r="BY193" i="1"/>
  <c r="T226" i="1"/>
  <c r="EA226" i="1" s="1"/>
  <c r="F431" i="1"/>
  <c r="G272" i="4" s="1"/>
  <c r="F272" i="4"/>
  <c r="AA421" i="1"/>
  <c r="Y262" i="4" s="1"/>
  <c r="BA168" i="1" a="1"/>
  <c r="BA168" i="1" s="1"/>
  <c r="AB421" i="1" s="1"/>
  <c r="Z262" i="4" s="1"/>
  <c r="AA426" i="1"/>
  <c r="Y267" i="4" s="1"/>
  <c r="BA173" i="1" a="1"/>
  <c r="BA173" i="1" s="1"/>
  <c r="AB426" i="1" s="1"/>
  <c r="Z267" i="4" s="1"/>
  <c r="AT228" i="1"/>
  <c r="AS240" i="1"/>
  <c r="BR272" i="1"/>
  <c r="CT272" i="1" s="1"/>
  <c r="R258" i="1"/>
  <c r="AS258" i="1" s="1"/>
  <c r="AO318" i="1" a="1"/>
  <c r="AO318" i="1" s="1"/>
  <c r="AR148" i="4" s="1"/>
  <c r="AQ265" i="1"/>
  <c r="H66" i="7"/>
  <c r="I66" i="7"/>
  <c r="CT256" i="1"/>
  <c r="CX202" i="1"/>
  <c r="DA184" i="1"/>
  <c r="CZ183" i="1"/>
  <c r="U208" i="1"/>
  <c r="AV208" i="1" s="1"/>
  <c r="AZ182" i="1" a="1"/>
  <c r="AZ182" i="1" s="1"/>
  <c r="BB182" i="1" a="1"/>
  <c r="BB182" i="1" s="1"/>
  <c r="AC435" i="1" s="1"/>
  <c r="AY182" i="1"/>
  <c r="AX182" i="1"/>
  <c r="R248" i="1"/>
  <c r="DY248" i="1" s="1"/>
  <c r="V196" i="1"/>
  <c r="EC196" i="1" s="1"/>
  <c r="CS289" i="1"/>
  <c r="F423" i="1"/>
  <c r="G264" i="4" s="1"/>
  <c r="F264" i="4"/>
  <c r="CW232" i="1"/>
  <c r="O277" i="1"/>
  <c r="DV277" i="1" s="1"/>
  <c r="CW231" i="1"/>
  <c r="Q269" i="1"/>
  <c r="BT269" i="1" s="1"/>
  <c r="N282" i="1"/>
  <c r="AO282" i="1" s="1"/>
  <c r="F432" i="1"/>
  <c r="G273" i="4" s="1"/>
  <c r="F273" i="4"/>
  <c r="Q258" i="1"/>
  <c r="V198" i="1"/>
  <c r="EC198" i="1" s="1"/>
  <c r="O275" i="1"/>
  <c r="BR275" i="1" s="1"/>
  <c r="CR288" i="1"/>
  <c r="U212" i="1"/>
  <c r="S239" i="1"/>
  <c r="DZ239" i="1" s="1"/>
  <c r="V206" i="1"/>
  <c r="EC206" i="1" s="1"/>
  <c r="U206" i="1"/>
  <c r="EB206" i="1" s="1"/>
  <c r="T237" i="1"/>
  <c r="EA237" i="1" s="1"/>
  <c r="T232" i="1"/>
  <c r="EA232" i="1" s="1"/>
  <c r="V195" i="1"/>
  <c r="EC195" i="1" s="1"/>
  <c r="CR289" i="1"/>
  <c r="CQ288" i="1"/>
  <c r="CV239" i="1"/>
  <c r="CZ200" i="1"/>
  <c r="Y259" i="4"/>
  <c r="U220" i="1"/>
  <c r="AV220" i="1" s="1"/>
  <c r="O290" i="1"/>
  <c r="BR290" i="1" s="1"/>
  <c r="CQ281" i="1"/>
  <c r="T233" i="1"/>
  <c r="BW233" i="1" s="1"/>
  <c r="T224" i="1"/>
  <c r="EA224" i="1" s="1"/>
  <c r="BT246" i="1"/>
  <c r="CV246" i="1" s="1"/>
  <c r="CS258" i="1"/>
  <c r="O282" i="1"/>
  <c r="BR282" i="1" s="1"/>
  <c r="CZ203" i="1"/>
  <c r="T222" i="1"/>
  <c r="BW222" i="1" s="1"/>
  <c r="AD434" i="1"/>
  <c r="AB275" i="4" s="1"/>
  <c r="AA275" i="4"/>
  <c r="T234" i="1"/>
  <c r="EA234" i="1" s="1"/>
  <c r="AA268" i="4"/>
  <c r="AD427" i="1"/>
  <c r="AB268" i="4" s="1"/>
  <c r="AA267" i="4"/>
  <c r="S244" i="1"/>
  <c r="DZ244" i="1" s="1"/>
  <c r="BV228" i="1"/>
  <c r="BU240" i="1"/>
  <c r="DV272" i="1"/>
  <c r="AG318" i="1"/>
  <c r="AI148" i="4" s="1"/>
  <c r="BS265" i="1"/>
  <c r="CU265" i="1" s="1"/>
  <c r="AA431" i="1"/>
  <c r="Y272" i="4" s="1"/>
  <c r="BA178" i="1" a="1"/>
  <c r="BA178" i="1" s="1"/>
  <c r="AB431" i="1" s="1"/>
  <c r="Z272" i="4" s="1"/>
  <c r="C438" i="1"/>
  <c r="D279" i="4" s="1"/>
  <c r="CC185" i="1" a="1"/>
  <c r="CC185" i="1" s="1"/>
  <c r="D438" i="1" s="1"/>
  <c r="E279" i="4" s="1"/>
  <c r="L65" i="7"/>
  <c r="CV244" i="1"/>
  <c r="DT296" i="1"/>
  <c r="AA273" i="4"/>
  <c r="AD432" i="1"/>
  <c r="AB273" i="4" s="1"/>
  <c r="D259" i="4"/>
  <c r="CS269" i="1"/>
  <c r="AY187" i="1"/>
  <c r="AX187" i="1"/>
  <c r="AZ187" i="1" a="1"/>
  <c r="AZ187" i="1" s="1"/>
  <c r="BB187" i="1" a="1"/>
  <c r="BB187" i="1" s="1"/>
  <c r="AC440" i="1" s="1"/>
  <c r="AU207" i="1"/>
  <c r="O271" i="1"/>
  <c r="AP271" i="1" s="1"/>
  <c r="N288" i="1"/>
  <c r="DU288" i="1" s="1"/>
  <c r="AR247" i="1"/>
  <c r="CD181" i="1" a="1"/>
  <c r="CD181" i="1" s="1"/>
  <c r="E434" i="1" s="1"/>
  <c r="CB181" i="1" a="1"/>
  <c r="CB181" i="1" s="1"/>
  <c r="CA181" i="1"/>
  <c r="BZ181" i="1"/>
  <c r="BX195" i="1"/>
  <c r="AX189" i="1"/>
  <c r="CW224" i="1"/>
  <c r="CC170" i="1" a="1"/>
  <c r="CC170" i="1" s="1"/>
  <c r="D423" i="1" s="1"/>
  <c r="E264" i="4" s="1"/>
  <c r="C423" i="1"/>
  <c r="D264" i="4" s="1"/>
  <c r="DU286" i="1"/>
  <c r="BQ287" i="1"/>
  <c r="AO276" i="1"/>
  <c r="CX224" i="1"/>
  <c r="CZ202" i="1"/>
  <c r="CY201" i="1"/>
  <c r="U218" i="1"/>
  <c r="AQ268" i="1"/>
  <c r="CQ280" i="1"/>
  <c r="CR287" i="1"/>
  <c r="AN281" i="1"/>
  <c r="AQ257" i="1"/>
  <c r="BO291" i="1"/>
  <c r="AV197" i="1"/>
  <c r="BQ274" i="1"/>
  <c r="EB211" i="1"/>
  <c r="AU211" i="1"/>
  <c r="AS238" i="1"/>
  <c r="BR269" i="1"/>
  <c r="AV205" i="1"/>
  <c r="AU205" i="1"/>
  <c r="CS281" i="1"/>
  <c r="CR280" i="1"/>
  <c r="U209" i="1"/>
  <c r="Q262" i="1"/>
  <c r="EB203" i="1"/>
  <c r="CB187" i="1" a="1"/>
  <c r="CB187" i="1" s="1"/>
  <c r="CD187" i="1" a="1"/>
  <c r="CD187" i="1" s="1"/>
  <c r="E440" i="1" s="1"/>
  <c r="CA187" i="1"/>
  <c r="BZ187" i="1"/>
  <c r="DA187" i="1"/>
  <c r="U214" i="1"/>
  <c r="BX214" i="1" s="1"/>
  <c r="AT236" i="1"/>
  <c r="BV231" i="1"/>
  <c r="T230" i="1"/>
  <c r="EA230" i="1" s="1"/>
  <c r="BU242" i="1"/>
  <c r="N317" i="1"/>
  <c r="O147" i="4" s="1"/>
  <c r="L147" i="4"/>
  <c r="T236" i="1"/>
  <c r="AU236" i="1" s="1"/>
  <c r="Y201" i="1" a="1"/>
  <c r="Y201" i="1" s="1"/>
  <c r="Z201" i="1" a="1"/>
  <c r="Z201" i="1" s="1"/>
  <c r="X201" i="1"/>
  <c r="W201" i="1"/>
  <c r="R254" i="1"/>
  <c r="DY254" i="1" s="1"/>
  <c r="BX194" i="1"/>
  <c r="AP280" i="1"/>
  <c r="O274" i="1"/>
  <c r="BR274" i="1" s="1"/>
  <c r="CS271" i="1"/>
  <c r="BT254" i="1"/>
  <c r="CV254" i="1" s="1"/>
  <c r="BU245" i="1"/>
  <c r="CW245" i="1" s="1"/>
  <c r="CR279" i="1"/>
  <c r="N295" i="1"/>
  <c r="DU295" i="1" s="1"/>
  <c r="V197" i="1"/>
  <c r="AW197" i="1" s="1"/>
  <c r="O293" i="1"/>
  <c r="AP293" i="1" s="1"/>
  <c r="P279" i="1"/>
  <c r="AQ279" i="1" s="1"/>
  <c r="BS267" i="1"/>
  <c r="BQ275" i="1"/>
  <c r="CS275" i="1" s="1"/>
  <c r="AT219" i="1"/>
  <c r="BT251" i="1"/>
  <c r="AT234" i="1"/>
  <c r="AU219" i="1"/>
  <c r="BQ280" i="1"/>
  <c r="CS280" i="1" s="1"/>
  <c r="X200" i="1"/>
  <c r="Z200" i="1" a="1"/>
  <c r="Z200" i="1" s="1"/>
  <c r="Y200" i="1" a="1"/>
  <c r="Y200" i="1" s="1"/>
  <c r="W200" i="1"/>
  <c r="U226" i="1"/>
  <c r="BX226" i="1" s="1"/>
  <c r="AO289" i="1"/>
  <c r="AT232" i="1"/>
  <c r="CY217" i="1"/>
  <c r="N285" i="1"/>
  <c r="DU285" i="1" s="1"/>
  <c r="AT223" i="1"/>
  <c r="AO281" i="1"/>
  <c r="Z184" i="1" a="1"/>
  <c r="Z184" i="1" s="1"/>
  <c r="Y184" i="1" a="1"/>
  <c r="Y184" i="1" s="1"/>
  <c r="X184" i="1"/>
  <c r="W184" i="1"/>
  <c r="AT221" i="1"/>
  <c r="T231" i="1"/>
  <c r="EA231" i="1" s="1"/>
  <c r="N283" i="1"/>
  <c r="BQ283" i="1" s="1"/>
  <c r="CS283" i="1" s="1"/>
  <c r="CV253" i="1"/>
  <c r="BV233" i="1"/>
  <c r="CX233" i="1" s="1"/>
  <c r="N290" i="1"/>
  <c r="AO290" i="1" s="1"/>
  <c r="AD421" i="1"/>
  <c r="AB262" i="4" s="1"/>
  <c r="AA262" i="4"/>
  <c r="BU243" i="1"/>
  <c r="AL148" i="4"/>
  <c r="AL318" i="1"/>
  <c r="U207" i="1"/>
  <c r="AV207" i="1" s="1"/>
  <c r="M295" i="1"/>
  <c r="DT295" i="1" s="1"/>
  <c r="CY195" i="1"/>
  <c r="T221" i="1"/>
  <c r="EA221" i="1" s="1"/>
  <c r="X194" i="1"/>
  <c r="Z194" i="1" a="1"/>
  <c r="Z194" i="1" s="1"/>
  <c r="Y194" i="1" a="1"/>
  <c r="Y194" i="1" s="1"/>
  <c r="W194" i="1"/>
  <c r="Q267" i="1"/>
  <c r="DX267" i="1" s="1"/>
  <c r="CW233" i="1"/>
  <c r="U217" i="1"/>
  <c r="BX217" i="1" s="1"/>
  <c r="CD172" i="1" a="1"/>
  <c r="CD172" i="1" s="1"/>
  <c r="E425" i="1" s="1"/>
  <c r="CB172" i="1" a="1"/>
  <c r="CB172" i="1" s="1"/>
  <c r="CA172" i="1"/>
  <c r="BZ172" i="1"/>
  <c r="DA172" i="1"/>
  <c r="BW207" i="1"/>
  <c r="U219" i="1"/>
  <c r="AV219" i="1" s="1"/>
  <c r="BT247" i="1"/>
  <c r="EB195" i="1"/>
  <c r="CU253" i="1"/>
  <c r="X192" i="1"/>
  <c r="Y192" i="1" a="1"/>
  <c r="Y192" i="1" s="1"/>
  <c r="Z192" i="1" a="1"/>
  <c r="Z192" i="1" s="1"/>
  <c r="W192" i="1"/>
  <c r="BQ276" i="1"/>
  <c r="O273" i="1"/>
  <c r="DV273" i="1" s="1"/>
  <c r="U215" i="1"/>
  <c r="AV215" i="1" s="1"/>
  <c r="P262" i="1"/>
  <c r="DW262" i="1" s="1"/>
  <c r="BS268" i="1"/>
  <c r="X190" i="1"/>
  <c r="Y190" i="1" a="1"/>
  <c r="Y190" i="1" s="1"/>
  <c r="Z190" i="1" a="1"/>
  <c r="Z190" i="1" s="1"/>
  <c r="W190" i="1"/>
  <c r="R256" i="1"/>
  <c r="DY256" i="1" s="1"/>
  <c r="AA424" i="1"/>
  <c r="Y265" i="4" s="1"/>
  <c r="BA171" i="1" a="1"/>
  <c r="BA171" i="1" s="1"/>
  <c r="AB424" i="1" s="1"/>
  <c r="Z265" i="4" s="1"/>
  <c r="BP281" i="1"/>
  <c r="BS257" i="1"/>
  <c r="CU257" i="1" s="1"/>
  <c r="BX197" i="1"/>
  <c r="DU274" i="1"/>
  <c r="CZ199" i="1"/>
  <c r="S245" i="1"/>
  <c r="BV245" i="1" s="1"/>
  <c r="BW211" i="1"/>
  <c r="BU238" i="1"/>
  <c r="BX205" i="1"/>
  <c r="BW205" i="1"/>
  <c r="CQ289" i="1"/>
  <c r="R250" i="1"/>
  <c r="DY250" i="1" s="1"/>
  <c r="Q265" i="1"/>
  <c r="DX265" i="1" s="1"/>
  <c r="BV236" i="1"/>
  <c r="CA182" i="1"/>
  <c r="CD182" i="1" a="1"/>
  <c r="CD182" i="1" s="1"/>
  <c r="E435" i="1" s="1"/>
  <c r="CB182" i="1" a="1"/>
  <c r="CB182" i="1" s="1"/>
  <c r="BZ182" i="1"/>
  <c r="AZ188" i="1" a="1"/>
  <c r="AZ188" i="1" s="1"/>
  <c r="AX188" i="1"/>
  <c r="AY188" i="1"/>
  <c r="BB188" i="1" a="1"/>
  <c r="BB188" i="1" s="1"/>
  <c r="AC441" i="1" s="1"/>
  <c r="AT231" i="1"/>
  <c r="U213" i="1"/>
  <c r="P260" i="1"/>
  <c r="U210" i="1"/>
  <c r="AV210" i="1" s="1"/>
  <c r="AV194" i="1"/>
  <c r="O285" i="1"/>
  <c r="P281" i="1"/>
  <c r="DW281" i="1" s="1"/>
  <c r="S240" i="1"/>
  <c r="BV240" i="1" s="1"/>
  <c r="CR268" i="1"/>
  <c r="CW218" i="1"/>
  <c r="V203" i="1"/>
  <c r="EC203" i="1" s="1"/>
  <c r="AA430" i="1"/>
  <c r="BA177" i="1" a="1"/>
  <c r="BA177" i="1" s="1"/>
  <c r="AB430" i="1" s="1"/>
  <c r="Z271" i="4" s="1"/>
  <c r="N291" i="1"/>
  <c r="DU291" i="1" s="1"/>
  <c r="CU254" i="1"/>
  <c r="AD428" i="1"/>
  <c r="AB269" i="4" s="1"/>
  <c r="AA269" i="4"/>
  <c r="D250" i="4"/>
  <c r="F410" i="1"/>
  <c r="G251" i="4" s="1"/>
  <c r="F251" i="4"/>
  <c r="J318" i="1"/>
  <c r="M293" i="1"/>
  <c r="AN293" i="1" s="1"/>
  <c r="O270" i="1"/>
  <c r="BR270" i="1" s="1"/>
  <c r="BW219" i="1"/>
  <c r="CD200" i="1" a="1"/>
  <c r="CD200" i="1" s="1"/>
  <c r="E453" i="1" s="1"/>
  <c r="CB200" i="1" a="1"/>
  <c r="CB200" i="1" s="1"/>
  <c r="CA200" i="1"/>
  <c r="BZ200" i="1"/>
  <c r="DU289" i="1"/>
  <c r="AA264" i="4"/>
  <c r="AD423" i="1"/>
  <c r="AB264" i="4" s="1"/>
  <c r="Q264" i="1"/>
  <c r="R247" i="1"/>
  <c r="AS247" i="1" s="1"/>
  <c r="AL147" i="4"/>
  <c r="AL317" i="1"/>
  <c r="BV221" i="1"/>
  <c r="Y193" i="1" a="1"/>
  <c r="Y193" i="1" s="1"/>
  <c r="Z193" i="1" a="1"/>
  <c r="Z193" i="1" s="1"/>
  <c r="X193" i="1"/>
  <c r="W193" i="1"/>
  <c r="AT233" i="1"/>
  <c r="AA427" i="1"/>
  <c r="Y268" i="4" s="1"/>
  <c r="BA174" i="1" a="1"/>
  <c r="BA174" i="1" s="1"/>
  <c r="AB427" i="1" s="1"/>
  <c r="Z268" i="4" s="1"/>
  <c r="T229" i="1"/>
  <c r="EA229" i="1" s="1"/>
  <c r="S241" i="1"/>
  <c r="DZ241" i="1" s="1"/>
  <c r="P273" i="1"/>
  <c r="BS273" i="1" s="1"/>
  <c r="Q266" i="1"/>
  <c r="DX266" i="1" s="1"/>
  <c r="AA272" i="4"/>
  <c r="AD431" i="1"/>
  <c r="AB272" i="4" s="1"/>
  <c r="F438" i="1"/>
  <c r="G279" i="4" s="1"/>
  <c r="F279" i="4"/>
  <c r="BV229" i="1" l="1"/>
  <c r="CB189" i="1" a="1"/>
  <c r="CB189" i="1" s="1"/>
  <c r="C442" i="1" s="1"/>
  <c r="AT229" i="1"/>
  <c r="T227" i="1"/>
  <c r="EA227" i="1" s="1"/>
  <c r="CD189" i="1" a="1"/>
  <c r="CD189" i="1" s="1"/>
  <c r="E442" i="1" s="1"/>
  <c r="F441" i="1"/>
  <c r="G282" i="4" s="1"/>
  <c r="EC202" i="1"/>
  <c r="DD176" i="1"/>
  <c r="P319" i="1" s="1"/>
  <c r="AH319" i="1"/>
  <c r="AU215" i="1"/>
  <c r="EA215" i="1"/>
  <c r="BZ183" i="1"/>
  <c r="CD202" i="1" a="1"/>
  <c r="CD202" i="1" s="1"/>
  <c r="E455" i="1" s="1"/>
  <c r="F455" i="1" s="1"/>
  <c r="G296" i="4" s="1"/>
  <c r="BB201" i="1" a="1"/>
  <c r="BB201" i="1" s="1"/>
  <c r="AC454" i="1" s="1"/>
  <c r="AA295" i="4" s="1"/>
  <c r="CA189" i="1"/>
  <c r="AY201" i="1"/>
  <c r="BT252" i="1"/>
  <c r="CV252" i="1" s="1"/>
  <c r="AR252" i="1"/>
  <c r="C441" i="1"/>
  <c r="D282" i="4" s="1"/>
  <c r="R253" i="1"/>
  <c r="BU253" i="1" s="1"/>
  <c r="CW253" i="1" s="1"/>
  <c r="AT226" i="1"/>
  <c r="AZ201" i="1" a="1"/>
  <c r="AZ201" i="1" s="1"/>
  <c r="AA454" i="1" s="1"/>
  <c r="CB183" i="1" a="1"/>
  <c r="CB183" i="1" s="1"/>
  <c r="C436" i="1" s="1"/>
  <c r="D277" i="4" s="1"/>
  <c r="DA189" i="1"/>
  <c r="CA183" i="1"/>
  <c r="CD183" i="1" a="1"/>
  <c r="CD183" i="1" s="1"/>
  <c r="E436" i="1" s="1"/>
  <c r="F436" i="1" s="1"/>
  <c r="G277" i="4" s="1"/>
  <c r="AA265" i="4"/>
  <c r="CX229" i="1"/>
  <c r="Y202" i="1" a="1"/>
  <c r="Y202" i="1" s="1"/>
  <c r="Z202" i="1" a="1"/>
  <c r="Z202" i="1" s="1"/>
  <c r="W202" i="1"/>
  <c r="F430" i="1"/>
  <c r="G271" i="4" s="1"/>
  <c r="BZ202" i="1"/>
  <c r="X202" i="1"/>
  <c r="DA202" i="1"/>
  <c r="CB202" i="1" a="1"/>
  <c r="CB202" i="1" s="1"/>
  <c r="CC202" i="1" s="1" a="1"/>
  <c r="CC202" i="1" s="1"/>
  <c r="D455" i="1" s="1"/>
  <c r="E296" i="4" s="1"/>
  <c r="AW202" i="1"/>
  <c r="AZ202" i="1" s="1" a="1"/>
  <c r="AZ202" i="1" s="1"/>
  <c r="U224" i="1"/>
  <c r="EB224" i="1" s="1"/>
  <c r="AZ189" i="1" a="1"/>
  <c r="AZ189" i="1" s="1"/>
  <c r="BA189" i="1" s="1" a="1"/>
  <c r="BA189" i="1" s="1"/>
  <c r="AB442" i="1" s="1"/>
  <c r="Z283" i="4" s="1"/>
  <c r="AU223" i="1"/>
  <c r="BW223" i="1"/>
  <c r="CY223" i="1" s="1"/>
  <c r="BB189" i="1" a="1"/>
  <c r="BB189" i="1" s="1"/>
  <c r="AC442" i="1" s="1"/>
  <c r="AA283" i="4" s="1"/>
  <c r="U216" i="1"/>
  <c r="AV216" i="1" s="1"/>
  <c r="CY215" i="1"/>
  <c r="CX226" i="1"/>
  <c r="W199" i="1"/>
  <c r="BY199" i="1"/>
  <c r="DA199" i="1" s="1"/>
  <c r="S238" i="1"/>
  <c r="DZ238" i="1" s="1"/>
  <c r="CC177" i="1" a="1"/>
  <c r="CC177" i="1" s="1"/>
  <c r="D430" i="1" s="1"/>
  <c r="E271" i="4" s="1"/>
  <c r="DZ226" i="1"/>
  <c r="AS237" i="1"/>
  <c r="BU237" i="1"/>
  <c r="CW237" i="1" s="1"/>
  <c r="Z199" i="1" a="1"/>
  <c r="Z199" i="1" s="1"/>
  <c r="X199" i="1"/>
  <c r="BV227" i="1"/>
  <c r="CX227" i="1" s="1"/>
  <c r="Y199" i="1" a="1"/>
  <c r="Y199" i="1" s="1"/>
  <c r="AW199" i="1"/>
  <c r="AX199" i="1" s="1"/>
  <c r="R257" i="1"/>
  <c r="BU257" i="1" s="1"/>
  <c r="CW257" i="1" s="1"/>
  <c r="AT227" i="1"/>
  <c r="DX256" i="1"/>
  <c r="T228" i="1"/>
  <c r="U229" i="1" s="1"/>
  <c r="EB229" i="1" s="1"/>
  <c r="AR256" i="1"/>
  <c r="DY241" i="1"/>
  <c r="BZ186" i="1"/>
  <c r="AX186" i="1"/>
  <c r="BT250" i="1"/>
  <c r="CV250" i="1" s="1"/>
  <c r="DW259" i="1"/>
  <c r="AQ259" i="1"/>
  <c r="R260" i="1"/>
  <c r="DY260" i="1" s="1"/>
  <c r="AY186" i="1"/>
  <c r="Q260" i="1"/>
  <c r="R261" i="1" s="1"/>
  <c r="AS261" i="1" s="1"/>
  <c r="AD430" i="1"/>
  <c r="AB271" i="4" s="1"/>
  <c r="S242" i="1"/>
  <c r="AT242" i="1" s="1"/>
  <c r="AS241" i="1"/>
  <c r="CW241" i="1"/>
  <c r="CV240" i="1"/>
  <c r="R251" i="1"/>
  <c r="AS251" i="1" s="1"/>
  <c r="AR250" i="1"/>
  <c r="CD186" i="1" a="1"/>
  <c r="CD186" i="1" s="1"/>
  <c r="E439" i="1" s="1"/>
  <c r="F439" i="1" s="1"/>
  <c r="G280" i="4" s="1"/>
  <c r="DA186" i="1"/>
  <c r="DD188" i="1" s="1"/>
  <c r="P320" i="1" s="1"/>
  <c r="CB186" i="1" a="1"/>
  <c r="CB186" i="1" s="1"/>
  <c r="C439" i="1" s="1"/>
  <c r="D280" i="4" s="1"/>
  <c r="BR279" i="1"/>
  <c r="CT279" i="1" s="1"/>
  <c r="AR259" i="1"/>
  <c r="BB186" i="1" a="1"/>
  <c r="BB186" i="1" s="1"/>
  <c r="AC439" i="1" s="1"/>
  <c r="AA280" i="4" s="1"/>
  <c r="AT237" i="1"/>
  <c r="T238" i="1"/>
  <c r="BW238" i="1" s="1"/>
  <c r="BV237" i="1"/>
  <c r="CX237" i="1" s="1"/>
  <c r="BT259" i="1"/>
  <c r="CV259" i="1" s="1"/>
  <c r="P280" i="1"/>
  <c r="DW280" i="1" s="1"/>
  <c r="AP279" i="1"/>
  <c r="R249" i="1"/>
  <c r="AS249" i="1" s="1"/>
  <c r="BT248" i="1"/>
  <c r="CV248" i="1" s="1"/>
  <c r="DX248" i="1"/>
  <c r="BA191" i="1" a="1"/>
  <c r="BA191" i="1" s="1"/>
  <c r="AB444" i="1" s="1"/>
  <c r="Z285" i="4" s="1"/>
  <c r="CC178" i="1" a="1"/>
  <c r="CC178" i="1" s="1"/>
  <c r="D431" i="1" s="1"/>
  <c r="E272" i="4" s="1"/>
  <c r="I318" i="1"/>
  <c r="J148" i="4" s="1"/>
  <c r="AZ190" i="1" a="1"/>
  <c r="AZ190" i="1" s="1"/>
  <c r="BA190" i="1" s="1" a="1"/>
  <c r="BA190" i="1" s="1"/>
  <c r="AB443" i="1" s="1"/>
  <c r="Z284" i="4" s="1"/>
  <c r="CY233" i="1"/>
  <c r="CX245" i="1"/>
  <c r="J319" i="1"/>
  <c r="K149" i="4" s="1"/>
  <c r="AY184" i="1"/>
  <c r="C444" i="1"/>
  <c r="D285" i="4" s="1"/>
  <c r="CC180" i="1" a="1"/>
  <c r="CC180" i="1" s="1"/>
  <c r="D433" i="1" s="1"/>
  <c r="E274" i="4" s="1"/>
  <c r="BB193" i="1" a="1"/>
  <c r="BB193" i="1" s="1"/>
  <c r="AC446" i="1" s="1"/>
  <c r="AD446" i="1" s="1"/>
  <c r="AB287" i="4" s="1"/>
  <c r="AZ193" i="1" a="1"/>
  <c r="AZ193" i="1" s="1"/>
  <c r="BA193" i="1" s="1" a="1"/>
  <c r="BA193" i="1" s="1"/>
  <c r="AB446" i="1" s="1"/>
  <c r="Z287" i="4" s="1"/>
  <c r="AY193" i="1"/>
  <c r="BU247" i="1"/>
  <c r="CW247" i="1" s="1"/>
  <c r="CZ217" i="1"/>
  <c r="AD425" i="1"/>
  <c r="AB266" i="4" s="1"/>
  <c r="F444" i="1"/>
  <c r="G285" i="4" s="1"/>
  <c r="BZ201" i="1"/>
  <c r="AZ200" i="1" a="1"/>
  <c r="AZ200" i="1" s="1"/>
  <c r="AA453" i="1" s="1"/>
  <c r="Y294" i="4" s="1"/>
  <c r="BY196" i="1"/>
  <c r="CD196" i="1" s="1" a="1"/>
  <c r="CD196" i="1" s="1"/>
  <c r="E449" i="1" s="1"/>
  <c r="CB201" i="1" a="1"/>
  <c r="CB201" i="1" s="1"/>
  <c r="CC201" i="1" s="1" a="1"/>
  <c r="CC201" i="1" s="1"/>
  <c r="D454" i="1" s="1"/>
  <c r="E295" i="4" s="1"/>
  <c r="AA274" i="4"/>
  <c r="AX190" i="1"/>
  <c r="AY200" i="1"/>
  <c r="EF188" i="1"/>
  <c r="AZ194" i="1" a="1"/>
  <c r="AZ194" i="1" s="1"/>
  <c r="BA194" i="1" s="1" a="1"/>
  <c r="BA194" i="1" s="1"/>
  <c r="AB447" i="1" s="1"/>
  <c r="Z288" i="4" s="1"/>
  <c r="CA201" i="1"/>
  <c r="BA172" i="1" a="1"/>
  <c r="BA172" i="1" s="1"/>
  <c r="AB425" i="1" s="1"/>
  <c r="Z266" i="4" s="1"/>
  <c r="BA175" i="1" a="1"/>
  <c r="BA175" i="1" s="1"/>
  <c r="AB428" i="1" s="1"/>
  <c r="Z269" i="4" s="1"/>
  <c r="AY190" i="1"/>
  <c r="BB200" i="1" a="1"/>
  <c r="BB200" i="1" s="1"/>
  <c r="AC453" i="1" s="1"/>
  <c r="AA294" i="4" s="1"/>
  <c r="CC175" i="1" a="1"/>
  <c r="CC175" i="1" s="1"/>
  <c r="D428" i="1" s="1"/>
  <c r="E269" i="4" s="1"/>
  <c r="BB184" i="1" a="1"/>
  <c r="BB184" i="1" s="1"/>
  <c r="AC437" i="1" s="1"/>
  <c r="AD437" i="1" s="1"/>
  <c r="AB278" i="4" s="1"/>
  <c r="F428" i="1"/>
  <c r="G269" i="4" s="1"/>
  <c r="AX184" i="1"/>
  <c r="BW236" i="1"/>
  <c r="CY236" i="1" s="1"/>
  <c r="BS279" i="1"/>
  <c r="CU279" i="1" s="1"/>
  <c r="BR293" i="1"/>
  <c r="CT293" i="1" s="1"/>
  <c r="F433" i="1"/>
  <c r="G274" i="4" s="1"/>
  <c r="DU283" i="1"/>
  <c r="DW279" i="1"/>
  <c r="DV293" i="1"/>
  <c r="EA236" i="1"/>
  <c r="BQ291" i="1"/>
  <c r="CS291" i="1" s="1"/>
  <c r="AP290" i="1"/>
  <c r="BQ282" i="1"/>
  <c r="CS282" i="1" s="1"/>
  <c r="CA192" i="1"/>
  <c r="AS252" i="1"/>
  <c r="DA192" i="1"/>
  <c r="DV290" i="1"/>
  <c r="BY198" i="1"/>
  <c r="DA198" i="1" s="1"/>
  <c r="AI319" i="1"/>
  <c r="AL149" i="4" s="1"/>
  <c r="AK149" i="4"/>
  <c r="DY247" i="1"/>
  <c r="EB210" i="1"/>
  <c r="AU230" i="1"/>
  <c r="BR271" i="1"/>
  <c r="CT271" i="1" s="1"/>
  <c r="CD192" i="1" a="1"/>
  <c r="CD192" i="1" s="1"/>
  <c r="E445" i="1" s="1"/>
  <c r="F286" i="4" s="1"/>
  <c r="AW196" i="1"/>
  <c r="AZ196" i="1" s="1" a="1"/>
  <c r="AZ196" i="1" s="1"/>
  <c r="BS270" i="1"/>
  <c r="CU270" i="1" s="1"/>
  <c r="BR288" i="1"/>
  <c r="CT288" i="1" s="1"/>
  <c r="BW229" i="1"/>
  <c r="CY229" i="1" s="1"/>
  <c r="AT245" i="1"/>
  <c r="CB192" i="1" a="1"/>
  <c r="CB192" i="1" s="1"/>
  <c r="C445" i="1" s="1"/>
  <c r="D286" i="4" s="1"/>
  <c r="DV288" i="1"/>
  <c r="DW273" i="1"/>
  <c r="BS281" i="1"/>
  <c r="BX210" i="1"/>
  <c r="CZ210" i="1" s="1"/>
  <c r="DZ245" i="1"/>
  <c r="AS256" i="1"/>
  <c r="EB217" i="1"/>
  <c r="AA266" i="4"/>
  <c r="AP282" i="1"/>
  <c r="BW237" i="1"/>
  <c r="CY237" i="1" s="1"/>
  <c r="BX206" i="1"/>
  <c r="CZ206" i="1" s="1"/>
  <c r="DV275" i="1"/>
  <c r="AP270" i="1"/>
  <c r="BX219" i="1"/>
  <c r="CZ219" i="1" s="1"/>
  <c r="AO285" i="1"/>
  <c r="EC197" i="1"/>
  <c r="EE200" i="1" s="1"/>
  <c r="BW230" i="1"/>
  <c r="CY230" i="1" s="1"/>
  <c r="AT244" i="1"/>
  <c r="AU233" i="1"/>
  <c r="AW198" i="1"/>
  <c r="AX198" i="1" s="1"/>
  <c r="DU282" i="1"/>
  <c r="AP277" i="1"/>
  <c r="DZ246" i="1"/>
  <c r="DZ243" i="1"/>
  <c r="BV241" i="1"/>
  <c r="CX241" i="1" s="1"/>
  <c r="EB219" i="1"/>
  <c r="EB226" i="1"/>
  <c r="AO288" i="1"/>
  <c r="AU222" i="1"/>
  <c r="DV282" i="1"/>
  <c r="EA233" i="1"/>
  <c r="AR269" i="1"/>
  <c r="AU220" i="1"/>
  <c r="BY212" i="1"/>
  <c r="DA212" i="1" s="1"/>
  <c r="AN292" i="1"/>
  <c r="DZ240" i="1"/>
  <c r="BQ285" i="1"/>
  <c r="CS285" i="1" s="1"/>
  <c r="EB214" i="1"/>
  <c r="EA222" i="1"/>
  <c r="AU232" i="1"/>
  <c r="AW206" i="1"/>
  <c r="DX269" i="1"/>
  <c r="BR277" i="1"/>
  <c r="CT277" i="1" s="1"/>
  <c r="BW220" i="1"/>
  <c r="CY220" i="1" s="1"/>
  <c r="AT246" i="1"/>
  <c r="AT243" i="1"/>
  <c r="AQ270" i="1"/>
  <c r="AW212" i="1"/>
  <c r="BT266" i="1"/>
  <c r="CV266" i="1" s="1"/>
  <c r="BP293" i="1"/>
  <c r="CR293" i="1" s="1"/>
  <c r="AW203" i="1"/>
  <c r="AY203" i="1" s="1"/>
  <c r="AU224" i="1"/>
  <c r="AT239" i="1"/>
  <c r="BW235" i="1"/>
  <c r="CY235" i="1" s="1"/>
  <c r="BR276" i="1"/>
  <c r="CT276" i="1" s="1"/>
  <c r="BT268" i="1"/>
  <c r="CV268" i="1" s="1"/>
  <c r="DT293" i="1"/>
  <c r="AO291" i="1"/>
  <c r="AS250" i="1"/>
  <c r="AU221" i="1"/>
  <c r="BQ290" i="1"/>
  <c r="CS290" i="1" s="1"/>
  <c r="DV274" i="1"/>
  <c r="BW224" i="1"/>
  <c r="CY224" i="1" s="1"/>
  <c r="AU237" i="1"/>
  <c r="BY206" i="1"/>
  <c r="BV239" i="1"/>
  <c r="CX239" i="1" s="1"/>
  <c r="AP275" i="1"/>
  <c r="BT270" i="1"/>
  <c r="CV270" i="1" s="1"/>
  <c r="DV276" i="1"/>
  <c r="BW221" i="1"/>
  <c r="CY221" i="1" s="1"/>
  <c r="DU290" i="1"/>
  <c r="BQ295" i="1"/>
  <c r="CS295" i="1" s="1"/>
  <c r="AP274" i="1"/>
  <c r="CY222" i="1"/>
  <c r="AR265" i="1"/>
  <c r="BU254" i="1"/>
  <c r="CW254" i="1" s="1"/>
  <c r="BV244" i="1"/>
  <c r="CX244" i="1" s="1"/>
  <c r="BW232" i="1"/>
  <c r="CY232" i="1" s="1"/>
  <c r="AV206" i="1"/>
  <c r="AU235" i="1"/>
  <c r="BU252" i="1"/>
  <c r="CW252" i="1" s="1"/>
  <c r="AR268" i="1"/>
  <c r="BP292" i="1"/>
  <c r="CR292" i="1" s="1"/>
  <c r="CZ226" i="1"/>
  <c r="AZ204" i="1" a="1"/>
  <c r="AZ204" i="1" s="1"/>
  <c r="AY204" i="1"/>
  <c r="AX204" i="1"/>
  <c r="BB204" i="1" a="1"/>
  <c r="BB204" i="1" s="1"/>
  <c r="AC457" i="1" s="1"/>
  <c r="R265" i="1"/>
  <c r="DY265" i="1" s="1"/>
  <c r="C453" i="1"/>
  <c r="D294" i="4" s="1"/>
  <c r="CC200" i="1" a="1"/>
  <c r="CC200" i="1" s="1"/>
  <c r="D453" i="1" s="1"/>
  <c r="E294" i="4" s="1"/>
  <c r="P286" i="1"/>
  <c r="DW286" i="1" s="1"/>
  <c r="Q261" i="1"/>
  <c r="DX261" i="1" s="1"/>
  <c r="V214" i="1"/>
  <c r="EC214" i="1" s="1"/>
  <c r="C435" i="1"/>
  <c r="D276" i="4" s="1"/>
  <c r="CC182" i="1" a="1"/>
  <c r="CC182" i="1" s="1"/>
  <c r="D435" i="1" s="1"/>
  <c r="E276" i="4" s="1"/>
  <c r="CZ205" i="1"/>
  <c r="Q263" i="1"/>
  <c r="V216" i="1"/>
  <c r="P274" i="1"/>
  <c r="CY207" i="1"/>
  <c r="C425" i="1"/>
  <c r="CC172" i="1" a="1"/>
  <c r="CC172" i="1" s="1"/>
  <c r="D425" i="1" s="1"/>
  <c r="E266" i="4" s="1"/>
  <c r="R268" i="1"/>
  <c r="DY268" i="1" s="1"/>
  <c r="N296" i="1"/>
  <c r="DU296" i="1" s="1"/>
  <c r="V208" i="1"/>
  <c r="EC208" i="1" s="1"/>
  <c r="U232" i="1"/>
  <c r="AV232" i="1" s="1"/>
  <c r="BB197" i="1" a="1"/>
  <c r="BB197" i="1" s="1"/>
  <c r="AC450" i="1" s="1"/>
  <c r="AZ197" i="1" a="1"/>
  <c r="AZ197" i="1" s="1"/>
  <c r="AX197" i="1"/>
  <c r="AY197" i="1"/>
  <c r="R263" i="1"/>
  <c r="AS263" i="1" s="1"/>
  <c r="V210" i="1"/>
  <c r="BY210" i="1" s="1"/>
  <c r="CT275" i="1"/>
  <c r="CS274" i="1"/>
  <c r="CR281" i="1"/>
  <c r="V219" i="1"/>
  <c r="BA184" i="1" a="1"/>
  <c r="BA184" i="1" s="1"/>
  <c r="AB437" i="1" s="1"/>
  <c r="Z278" i="4" s="1"/>
  <c r="AA437" i="1"/>
  <c r="Y278" i="4" s="1"/>
  <c r="V213" i="1"/>
  <c r="BY213" i="1" s="1"/>
  <c r="R259" i="1"/>
  <c r="AS259" i="1" s="1"/>
  <c r="AD443" i="1"/>
  <c r="AB284" i="4" s="1"/>
  <c r="AA284" i="4"/>
  <c r="AX194" i="1"/>
  <c r="S259" i="1"/>
  <c r="BV259" i="1" s="1"/>
  <c r="AR270" i="1"/>
  <c r="P282" i="1"/>
  <c r="AQ282" i="1" s="1"/>
  <c r="CW243" i="1"/>
  <c r="CX221" i="1"/>
  <c r="P288" i="1"/>
  <c r="DW288" i="1" s="1"/>
  <c r="AD438" i="1"/>
  <c r="AB279" i="4" s="1"/>
  <c r="AA279" i="4"/>
  <c r="BA183" i="1" a="1"/>
  <c r="BA183" i="1" s="1"/>
  <c r="AB436" i="1" s="1"/>
  <c r="Z277" i="4" s="1"/>
  <c r="AA436" i="1"/>
  <c r="Y277" i="4" s="1"/>
  <c r="CB194" i="1" a="1"/>
  <c r="CB194" i="1" s="1"/>
  <c r="CD194" i="1" a="1"/>
  <c r="CD194" i="1" s="1"/>
  <c r="E447" i="1" s="1"/>
  <c r="CA194" i="1"/>
  <c r="BZ194" i="1"/>
  <c r="DA194" i="1"/>
  <c r="AA286" i="4"/>
  <c r="AD445" i="1"/>
  <c r="AB286" i="4" s="1"/>
  <c r="R267" i="1"/>
  <c r="DY267" i="1" s="1"/>
  <c r="Q274" i="1"/>
  <c r="DX274" i="1" s="1"/>
  <c r="T242" i="1"/>
  <c r="EA242" i="1" s="1"/>
  <c r="U230" i="1"/>
  <c r="EB230" i="1" s="1"/>
  <c r="AR264" i="1"/>
  <c r="F294" i="4"/>
  <c r="F453" i="1"/>
  <c r="G294" i="4" s="1"/>
  <c r="P271" i="1"/>
  <c r="DW271" i="1" s="1"/>
  <c r="K318" i="1"/>
  <c r="K148" i="4"/>
  <c r="Y271" i="4"/>
  <c r="X203" i="1"/>
  <c r="Z203" i="1" a="1"/>
  <c r="Z203" i="1" s="1"/>
  <c r="W203" i="1"/>
  <c r="Y203" i="1" a="1"/>
  <c r="Y203" i="1" s="1"/>
  <c r="T241" i="1"/>
  <c r="BW241" i="1" s="1"/>
  <c r="CY241" i="1" s="1"/>
  <c r="Q282" i="1"/>
  <c r="DX282" i="1" s="1"/>
  <c r="AP285" i="1"/>
  <c r="AQ260" i="1"/>
  <c r="AV213" i="1"/>
  <c r="F435" i="1"/>
  <c r="G276" i="4" s="1"/>
  <c r="F276" i="4"/>
  <c r="BT265" i="1"/>
  <c r="BU250" i="1"/>
  <c r="CW238" i="1"/>
  <c r="CZ197" i="1"/>
  <c r="BU256" i="1"/>
  <c r="AQ262" i="1"/>
  <c r="EB215" i="1"/>
  <c r="AP273" i="1"/>
  <c r="F266" i="4"/>
  <c r="F425" i="1"/>
  <c r="G266" i="4" s="1"/>
  <c r="V218" i="1"/>
  <c r="BY218" i="1" s="1"/>
  <c r="DA218" i="1" s="1"/>
  <c r="AR267" i="1"/>
  <c r="AN295" i="1"/>
  <c r="EB207" i="1"/>
  <c r="O284" i="1"/>
  <c r="DV284" i="1" s="1"/>
  <c r="AU231" i="1"/>
  <c r="AV226" i="1"/>
  <c r="Y197" i="1" a="1"/>
  <c r="Y197" i="1" s="1"/>
  <c r="X197" i="1"/>
  <c r="Z197" i="1" a="1"/>
  <c r="Z197" i="1" s="1"/>
  <c r="W197" i="1"/>
  <c r="O296" i="1"/>
  <c r="AP296" i="1" s="1"/>
  <c r="AS254" i="1"/>
  <c r="V215" i="1"/>
  <c r="EC215" i="1" s="1"/>
  <c r="F440" i="1"/>
  <c r="G281" i="4" s="1"/>
  <c r="F281" i="4"/>
  <c r="AR262" i="1"/>
  <c r="AV209" i="1"/>
  <c r="CT269" i="1"/>
  <c r="EB218" i="1"/>
  <c r="BQ288" i="1"/>
  <c r="P272" i="1"/>
  <c r="DW272" i="1" s="1"/>
  <c r="U235" i="1"/>
  <c r="AV235" i="1" s="1"/>
  <c r="V221" i="1"/>
  <c r="EC221" i="1" s="1"/>
  <c r="S254" i="1"/>
  <c r="BV254" i="1" s="1"/>
  <c r="AG319" i="1"/>
  <c r="AI149" i="4" s="1"/>
  <c r="U228" i="1"/>
  <c r="AV228" i="1" s="1"/>
  <c r="CW240" i="1"/>
  <c r="X195" i="1"/>
  <c r="W195" i="1"/>
  <c r="Z195" i="1" a="1"/>
  <c r="Z195" i="1" s="1"/>
  <c r="Y195" i="1" a="1"/>
  <c r="Y195" i="1" s="1"/>
  <c r="CC189" i="1" a="1"/>
  <c r="CC189" i="1" s="1"/>
  <c r="D442" i="1" s="1"/>
  <c r="E283" i="4" s="1"/>
  <c r="BX212" i="1"/>
  <c r="AR258" i="1"/>
  <c r="S249" i="1"/>
  <c r="DZ249" i="1" s="1"/>
  <c r="AA276" i="4"/>
  <c r="AD435" i="1"/>
  <c r="AB276" i="4" s="1"/>
  <c r="V209" i="1"/>
  <c r="BY209" i="1" s="1"/>
  <c r="CV251" i="1"/>
  <c r="BB194" i="1" a="1"/>
  <c r="BB194" i="1" s="1"/>
  <c r="AC447" i="1" s="1"/>
  <c r="J66" i="7"/>
  <c r="AD173" i="4" s="1"/>
  <c r="AE173" i="4" s="1"/>
  <c r="AC173" i="4"/>
  <c r="CU273" i="1"/>
  <c r="D271" i="4"/>
  <c r="U227" i="1"/>
  <c r="AV227" i="1" s="1"/>
  <c r="V205" i="1"/>
  <c r="AW205" i="1" s="1"/>
  <c r="S247" i="1"/>
  <c r="BV247" i="1" s="1"/>
  <c r="S256" i="1"/>
  <c r="AT256" i="1" s="1"/>
  <c r="Z204" i="1" a="1"/>
  <c r="Z204" i="1" s="1"/>
  <c r="Y204" i="1" a="1"/>
  <c r="Y204" i="1" s="1"/>
  <c r="X204" i="1"/>
  <c r="W204" i="1"/>
  <c r="CD190" i="1" a="1"/>
  <c r="CD190" i="1" s="1"/>
  <c r="E443" i="1" s="1"/>
  <c r="CA190" i="1"/>
  <c r="CB190" i="1" a="1"/>
  <c r="CB190" i="1" s="1"/>
  <c r="BZ190" i="1"/>
  <c r="DA190" i="1"/>
  <c r="DV287" i="1"/>
  <c r="AA438" i="1"/>
  <c r="Y279" i="4" s="1"/>
  <c r="BA185" i="1" a="1"/>
  <c r="BA185" i="1" s="1"/>
  <c r="AB438" i="1" s="1"/>
  <c r="Z279" i="4" s="1"/>
  <c r="AA277" i="4"/>
  <c r="AD436" i="1"/>
  <c r="AB277" i="4" s="1"/>
  <c r="CT270" i="1"/>
  <c r="F278" i="4"/>
  <c r="F437" i="1"/>
  <c r="G278" i="4" s="1"/>
  <c r="CT290" i="1"/>
  <c r="AR266" i="1"/>
  <c r="AQ273" i="1"/>
  <c r="AT241" i="1"/>
  <c r="AU229" i="1"/>
  <c r="S248" i="1"/>
  <c r="DZ248" i="1" s="1"/>
  <c r="BT264" i="1"/>
  <c r="CY219" i="1"/>
  <c r="DV270" i="1"/>
  <c r="N294" i="1"/>
  <c r="AO294" i="1" s="1"/>
  <c r="O292" i="1"/>
  <c r="AP292" i="1" s="1"/>
  <c r="BY203" i="1"/>
  <c r="AT240" i="1"/>
  <c r="AQ281" i="1"/>
  <c r="BR285" i="1"/>
  <c r="V211" i="1"/>
  <c r="EC211" i="1" s="1"/>
  <c r="BS260" i="1"/>
  <c r="BX213" i="1"/>
  <c r="BA188" i="1" a="1"/>
  <c r="BA188" i="1" s="1"/>
  <c r="AB441" i="1" s="1"/>
  <c r="Z282" i="4" s="1"/>
  <c r="AA441" i="1"/>
  <c r="Y282" i="4" s="1"/>
  <c r="CY211" i="1"/>
  <c r="T246" i="1"/>
  <c r="AU246" i="1" s="1"/>
  <c r="BS262" i="1"/>
  <c r="BX215" i="1"/>
  <c r="BR273" i="1"/>
  <c r="CS276" i="1"/>
  <c r="CV247" i="1"/>
  <c r="V220" i="1"/>
  <c r="EC220" i="1" s="1"/>
  <c r="AV217" i="1"/>
  <c r="BT267" i="1"/>
  <c r="U222" i="1"/>
  <c r="EB222" i="1" s="1"/>
  <c r="BP295" i="1"/>
  <c r="BX207" i="1"/>
  <c r="O291" i="1"/>
  <c r="AP291" i="1" s="1"/>
  <c r="AO283" i="1"/>
  <c r="BW231" i="1"/>
  <c r="O286" i="1"/>
  <c r="AP286" i="1" s="1"/>
  <c r="CU267" i="1"/>
  <c r="Q280" i="1"/>
  <c r="BT280" i="1" s="1"/>
  <c r="P294" i="1"/>
  <c r="DW294" i="1" s="1"/>
  <c r="BY197" i="1"/>
  <c r="AO295" i="1"/>
  <c r="P275" i="1"/>
  <c r="AQ275" i="1" s="1"/>
  <c r="U237" i="1"/>
  <c r="BX237" i="1" s="1"/>
  <c r="CX243" i="1"/>
  <c r="CW242" i="1"/>
  <c r="U231" i="1"/>
  <c r="BX231" i="1" s="1"/>
  <c r="AV214" i="1"/>
  <c r="CC187" i="1" a="1"/>
  <c r="CC187" i="1" s="1"/>
  <c r="D440" i="1" s="1"/>
  <c r="E281" i="4" s="1"/>
  <c r="C440" i="1"/>
  <c r="D281" i="4" s="1"/>
  <c r="BT262" i="1"/>
  <c r="BX209" i="1"/>
  <c r="CQ291" i="1"/>
  <c r="AV218" i="1"/>
  <c r="CZ195" i="1"/>
  <c r="C434" i="1"/>
  <c r="D275" i="4" s="1"/>
  <c r="CC181" i="1" a="1"/>
  <c r="CC181" i="1" s="1"/>
  <c r="D434" i="1" s="1"/>
  <c r="E275" i="4" s="1"/>
  <c r="DV271" i="1"/>
  <c r="AA281" i="4"/>
  <c r="AD440" i="1"/>
  <c r="AB281" i="4" s="1"/>
  <c r="CX228" i="1"/>
  <c r="AU234" i="1"/>
  <c r="U223" i="1"/>
  <c r="BX223" i="1" s="1"/>
  <c r="P283" i="1"/>
  <c r="DW283" i="1" s="1"/>
  <c r="U225" i="1"/>
  <c r="AV225" i="1" s="1"/>
  <c r="U234" i="1"/>
  <c r="AV234" i="1" s="1"/>
  <c r="P291" i="1"/>
  <c r="BS291" i="1" s="1"/>
  <c r="BX220" i="1"/>
  <c r="DY253" i="1"/>
  <c r="CT274" i="1"/>
  <c r="BY195" i="1"/>
  <c r="DA195" i="1" s="1"/>
  <c r="EB212" i="1"/>
  <c r="X198" i="1"/>
  <c r="Y198" i="1" a="1"/>
  <c r="Y198" i="1" s="1"/>
  <c r="Z198" i="1" a="1"/>
  <c r="Z198" i="1" s="1"/>
  <c r="W198" i="1"/>
  <c r="BT258" i="1"/>
  <c r="CV258" i="1" s="1"/>
  <c r="O283" i="1"/>
  <c r="AP283" i="1" s="1"/>
  <c r="R270" i="1"/>
  <c r="AS270" i="1" s="1"/>
  <c r="Y196" i="1" a="1"/>
  <c r="Y196" i="1" s="1"/>
  <c r="Z196" i="1" a="1"/>
  <c r="Z196" i="1" s="1"/>
  <c r="X196" i="1"/>
  <c r="W196" i="1"/>
  <c r="AS248" i="1"/>
  <c r="AA435" i="1"/>
  <c r="Y276" i="4" s="1"/>
  <c r="BA182" i="1" a="1"/>
  <c r="BA182" i="1" s="1"/>
  <c r="AB435" i="1" s="1"/>
  <c r="Z276" i="4" s="1"/>
  <c r="BX208" i="1"/>
  <c r="AY194" i="1"/>
  <c r="G67" i="7"/>
  <c r="BU258" i="1"/>
  <c r="AU226" i="1"/>
  <c r="BX204" i="1"/>
  <c r="AS246" i="1"/>
  <c r="BR281" i="1"/>
  <c r="D251" i="4"/>
  <c r="Q318" i="1" a="1"/>
  <c r="Q318" i="1" s="1"/>
  <c r="Q148" i="4" s="1"/>
  <c r="BU255" i="1"/>
  <c r="CX240" i="1"/>
  <c r="CW239" i="1"/>
  <c r="T244" i="1"/>
  <c r="BW244" i="1" s="1"/>
  <c r="EC204" i="1"/>
  <c r="Q271" i="1"/>
  <c r="BT271" i="1" s="1"/>
  <c r="Y212" i="1" a="1"/>
  <c r="Y212" i="1" s="1"/>
  <c r="Z212" i="1" a="1"/>
  <c r="Z212" i="1" s="1"/>
  <c r="X212" i="1"/>
  <c r="W212" i="1"/>
  <c r="P289" i="1"/>
  <c r="BS289" i="1" s="1"/>
  <c r="AP287" i="1"/>
  <c r="DX264" i="1"/>
  <c r="DV285" i="1"/>
  <c r="F454" i="1"/>
  <c r="G295" i="4" s="1"/>
  <c r="F295" i="4"/>
  <c r="DW260" i="1"/>
  <c r="EB213" i="1"/>
  <c r="AD441" i="1"/>
  <c r="AB282" i="4" s="1"/>
  <c r="AA282" i="4"/>
  <c r="CX236" i="1"/>
  <c r="R266" i="1"/>
  <c r="BU266" i="1" s="1"/>
  <c r="S251" i="1"/>
  <c r="AT251" i="1" s="1"/>
  <c r="CY205" i="1"/>
  <c r="S257" i="1"/>
  <c r="BV257" i="1" s="1"/>
  <c r="CV269" i="1"/>
  <c r="CU268" i="1"/>
  <c r="AA439" i="1"/>
  <c r="Y280" i="4" s="1"/>
  <c r="BA186" i="1" a="1"/>
  <c r="BA186" i="1" s="1"/>
  <c r="AB439" i="1" s="1"/>
  <c r="Z280" i="4" s="1"/>
  <c r="V227" i="1"/>
  <c r="BY227" i="1" s="1"/>
  <c r="DA227" i="1" s="1"/>
  <c r="CX246" i="1"/>
  <c r="CZ194" i="1"/>
  <c r="S255" i="1"/>
  <c r="AT255" i="1" s="1"/>
  <c r="CX231" i="1"/>
  <c r="DX262" i="1"/>
  <c r="EB209" i="1"/>
  <c r="BX218" i="1"/>
  <c r="CS287" i="1"/>
  <c r="AY202" i="1"/>
  <c r="BB202" i="1" a="1"/>
  <c r="BB202" i="1" s="1"/>
  <c r="AC455" i="1" s="1"/>
  <c r="AX202" i="1"/>
  <c r="F434" i="1"/>
  <c r="G275" i="4" s="1"/>
  <c r="F275" i="4"/>
  <c r="O289" i="1"/>
  <c r="AP289" i="1" s="1"/>
  <c r="BA187" i="1" a="1"/>
  <c r="BA187" i="1" s="1"/>
  <c r="AB440" i="1" s="1"/>
  <c r="Z281" i="4" s="1"/>
  <c r="AA440" i="1"/>
  <c r="Y281" i="4" s="1"/>
  <c r="T245" i="1"/>
  <c r="EA245" i="1" s="1"/>
  <c r="BW234" i="1"/>
  <c r="CY234" i="1" s="1"/>
  <c r="EB220" i="1"/>
  <c r="BW227" i="1"/>
  <c r="AW195" i="1"/>
  <c r="F442" i="1"/>
  <c r="G283" i="4" s="1"/>
  <c r="F283" i="4"/>
  <c r="U233" i="1"/>
  <c r="BX233" i="1" s="1"/>
  <c r="U238" i="1"/>
  <c r="AV238" i="1" s="1"/>
  <c r="V207" i="1"/>
  <c r="EC207" i="1" s="1"/>
  <c r="X206" i="1"/>
  <c r="Y206" i="1" a="1"/>
  <c r="Y206" i="1" s="1"/>
  <c r="Z206" i="1" a="1"/>
  <c r="Z206" i="1" s="1"/>
  <c r="W206" i="1"/>
  <c r="T240" i="1"/>
  <c r="EA240" i="1" s="1"/>
  <c r="AV212" i="1"/>
  <c r="P276" i="1"/>
  <c r="DW276" i="1" s="1"/>
  <c r="DX258" i="1"/>
  <c r="P278" i="1"/>
  <c r="BS278" i="1" s="1"/>
  <c r="F296" i="4"/>
  <c r="BU248" i="1"/>
  <c r="EB208" i="1"/>
  <c r="L66" i="7"/>
  <c r="DY258" i="1"/>
  <c r="BW226" i="1"/>
  <c r="CD193" i="1" a="1"/>
  <c r="CD193" i="1" s="1"/>
  <c r="E446" i="1" s="1"/>
  <c r="CB193" i="1" a="1"/>
  <c r="CB193" i="1" s="1"/>
  <c r="CA193" i="1"/>
  <c r="BZ193" i="1"/>
  <c r="DA193" i="1"/>
  <c r="R271" i="1"/>
  <c r="BU271" i="1" s="1"/>
  <c r="EB204" i="1"/>
  <c r="BU246" i="1"/>
  <c r="DV281" i="1"/>
  <c r="U236" i="1"/>
  <c r="AV236" i="1" s="1"/>
  <c r="S253" i="1"/>
  <c r="DZ253" i="1" s="1"/>
  <c r="U221" i="1"/>
  <c r="EB221" i="1" s="1"/>
  <c r="P277" i="1"/>
  <c r="DW277" i="1" s="1"/>
  <c r="R269" i="1"/>
  <c r="DY269" i="1" s="1"/>
  <c r="T247" i="1"/>
  <c r="AU247" i="1" s="1"/>
  <c r="AS255" i="1"/>
  <c r="CT280" i="1"/>
  <c r="CZ214" i="1"/>
  <c r="BY204" i="1"/>
  <c r="N293" i="1"/>
  <c r="AO293" i="1" s="1"/>
  <c r="BR287" i="1"/>
  <c r="CT282" i="1"/>
  <c r="CC184" i="1" a="1"/>
  <c r="CC184" i="1" s="1"/>
  <c r="D437" i="1" s="1"/>
  <c r="E278" i="4" s="1"/>
  <c r="C437" i="1"/>
  <c r="D278" i="4" s="1"/>
  <c r="DC176" i="1"/>
  <c r="O319" i="1" s="1"/>
  <c r="AA445" i="1"/>
  <c r="Y286" i="4" s="1"/>
  <c r="BA192" i="1" a="1"/>
  <c r="BA192" i="1" s="1"/>
  <c r="AB445" i="1" s="1"/>
  <c r="Z286" i="4" s="1"/>
  <c r="CC183" i="1" l="1" a="1"/>
  <c r="CC183" i="1" s="1"/>
  <c r="D436" i="1" s="1"/>
  <c r="E277" i="4" s="1"/>
  <c r="AU227" i="1"/>
  <c r="AS253" i="1"/>
  <c r="AV224" i="1"/>
  <c r="BX224" i="1"/>
  <c r="CZ224" i="1" s="1"/>
  <c r="F277" i="4"/>
  <c r="V225" i="1"/>
  <c r="AW225" i="1" s="1"/>
  <c r="AA442" i="1"/>
  <c r="AD454" i="1"/>
  <c r="AB295" i="4" s="1"/>
  <c r="CB199" i="1" a="1"/>
  <c r="CB199" i="1" s="1"/>
  <c r="CA199" i="1"/>
  <c r="BA201" i="1" a="1"/>
  <c r="BA201" i="1" s="1"/>
  <c r="AB454" i="1" s="1"/>
  <c r="Z295" i="4" s="1"/>
  <c r="BZ199" i="1"/>
  <c r="CD199" i="1" a="1"/>
  <c r="CD199" i="1" s="1"/>
  <c r="E452" i="1" s="1"/>
  <c r="F293" i="4" s="1"/>
  <c r="C455" i="1"/>
  <c r="D296" i="4" s="1"/>
  <c r="EB216" i="1"/>
  <c r="V217" i="1"/>
  <c r="AW217" i="1" s="1"/>
  <c r="AY217" i="1" s="1"/>
  <c r="AD442" i="1"/>
  <c r="AB283" i="4" s="1"/>
  <c r="BX216" i="1"/>
  <c r="CZ216" i="1" s="1"/>
  <c r="AZ199" i="1" a="1"/>
  <c r="AZ199" i="1" s="1"/>
  <c r="BA199" i="1" s="1" a="1"/>
  <c r="BA199" i="1" s="1"/>
  <c r="AB452" i="1" s="1"/>
  <c r="Z293" i="4" s="1"/>
  <c r="S258" i="1"/>
  <c r="BV258" i="1" s="1"/>
  <c r="CX258" i="1" s="1"/>
  <c r="T239" i="1"/>
  <c r="BW239" i="1" s="1"/>
  <c r="AU228" i="1"/>
  <c r="BV242" i="1"/>
  <c r="CX242" i="1" s="1"/>
  <c r="BV238" i="1"/>
  <c r="AT238" i="1"/>
  <c r="U239" i="1"/>
  <c r="AV239" i="1" s="1"/>
  <c r="DC188" i="1"/>
  <c r="O320" i="1" s="1"/>
  <c r="AS257" i="1"/>
  <c r="DY257" i="1"/>
  <c r="AY199" i="1"/>
  <c r="EA228" i="1"/>
  <c r="BW228" i="1"/>
  <c r="CY228" i="1" s="1"/>
  <c r="BB199" i="1" a="1"/>
  <c r="BB199" i="1" s="1"/>
  <c r="AC452" i="1" s="1"/>
  <c r="AA293" i="4" s="1"/>
  <c r="BT260" i="1"/>
  <c r="CV260" i="1" s="1"/>
  <c r="AR260" i="1"/>
  <c r="DX260" i="1"/>
  <c r="S261" i="1"/>
  <c r="AT261" i="1" s="1"/>
  <c r="DZ242" i="1"/>
  <c r="DY251" i="1"/>
  <c r="BU251" i="1"/>
  <c r="CW251" i="1" s="1"/>
  <c r="AS260" i="1"/>
  <c r="T243" i="1"/>
  <c r="EA243" i="1" s="1"/>
  <c r="BU260" i="1"/>
  <c r="CW260" i="1" s="1"/>
  <c r="F280" i="4"/>
  <c r="J320" i="1"/>
  <c r="K320" i="1" s="1"/>
  <c r="N320" i="1" s="1"/>
  <c r="O150" i="4" s="1"/>
  <c r="S252" i="1"/>
  <c r="AT252" i="1" s="1"/>
  <c r="AU238" i="1"/>
  <c r="EA238" i="1"/>
  <c r="CC186" i="1" a="1"/>
  <c r="CC186" i="1" s="1"/>
  <c r="D439" i="1" s="1"/>
  <c r="E280" i="4" s="1"/>
  <c r="AQ280" i="1"/>
  <c r="AD439" i="1"/>
  <c r="AB280" i="4" s="1"/>
  <c r="CY238" i="1"/>
  <c r="AX206" i="1"/>
  <c r="Q281" i="1"/>
  <c r="AR281" i="1" s="1"/>
  <c r="BS280" i="1"/>
  <c r="CU280" i="1" s="1"/>
  <c r="DY249" i="1"/>
  <c r="S250" i="1"/>
  <c r="AT250" i="1" s="1"/>
  <c r="BU249" i="1"/>
  <c r="CW249" i="1" s="1"/>
  <c r="AA287" i="4"/>
  <c r="AA443" i="1"/>
  <c r="Y284" i="4" s="1"/>
  <c r="K319" i="1"/>
  <c r="N319" i="1" s="1"/>
  <c r="O149" i="4" s="1"/>
  <c r="BB203" i="1" a="1"/>
  <c r="BB203" i="1" s="1"/>
  <c r="AC456" i="1" s="1"/>
  <c r="AD456" i="1" s="1"/>
  <c r="AB297" i="4" s="1"/>
  <c r="AH320" i="1"/>
  <c r="AK150" i="4" s="1"/>
  <c r="AA278" i="4"/>
  <c r="AD452" i="1"/>
  <c r="AB293" i="4" s="1"/>
  <c r="C454" i="1"/>
  <c r="D295" i="4" s="1"/>
  <c r="CB212" i="1" a="1"/>
  <c r="CB212" i="1" s="1"/>
  <c r="CC212" i="1" s="1" a="1"/>
  <c r="CC212" i="1" s="1"/>
  <c r="D465" i="1" s="1"/>
  <c r="E306" i="4" s="1"/>
  <c r="AA446" i="1"/>
  <c r="Y287" i="4" s="1"/>
  <c r="CA198" i="1"/>
  <c r="AD453" i="1"/>
  <c r="AB294" i="4" s="1"/>
  <c r="BB198" i="1" a="1"/>
  <c r="BB198" i="1" s="1"/>
  <c r="AC451" i="1" s="1"/>
  <c r="AA292" i="4" s="1"/>
  <c r="AZ203" i="1" a="1"/>
  <c r="AZ203" i="1" s="1"/>
  <c r="AA456" i="1" s="1"/>
  <c r="Y297" i="4" s="1"/>
  <c r="EF200" i="1"/>
  <c r="AX203" i="1"/>
  <c r="AA447" i="1"/>
  <c r="Y288" i="4" s="1"/>
  <c r="DA196" i="1"/>
  <c r="BA200" i="1" a="1"/>
  <c r="BA200" i="1" s="1"/>
  <c r="AB453" i="1" s="1"/>
  <c r="Z294" i="4" s="1"/>
  <c r="BB206" i="1" a="1"/>
  <c r="BB206" i="1" s="1"/>
  <c r="AC459" i="1" s="1"/>
  <c r="AD459" i="1" s="1"/>
  <c r="AB300" i="4" s="1"/>
  <c r="BZ196" i="1"/>
  <c r="CB196" i="1" a="1"/>
  <c r="CB196" i="1" s="1"/>
  <c r="C449" i="1" s="1"/>
  <c r="D290" i="4" s="1"/>
  <c r="BB196" i="1" a="1"/>
  <c r="BB196" i="1" s="1"/>
  <c r="AC449" i="1" s="1"/>
  <c r="AD449" i="1" s="1"/>
  <c r="AB290" i="4" s="1"/>
  <c r="CA196" i="1"/>
  <c r="BR292" i="1"/>
  <c r="CT292" i="1" s="1"/>
  <c r="AY196" i="1"/>
  <c r="AY206" i="1"/>
  <c r="AX196" i="1"/>
  <c r="AZ206" i="1" a="1"/>
  <c r="AZ206" i="1" s="1"/>
  <c r="BA206" i="1" s="1" a="1"/>
  <c r="BA206" i="1" s="1"/>
  <c r="AB459" i="1" s="1"/>
  <c r="Z300" i="4" s="1"/>
  <c r="AS269" i="1"/>
  <c r="AQ278" i="1"/>
  <c r="AO319" i="1" a="1"/>
  <c r="AO319" i="1" s="1"/>
  <c r="AR149" i="4" s="1"/>
  <c r="CA206" i="1"/>
  <c r="CA212" i="1"/>
  <c r="Q319" i="1" a="1"/>
  <c r="Q319" i="1" s="1"/>
  <c r="Q149" i="4" s="1"/>
  <c r="CZ231" i="1"/>
  <c r="DA206" i="1"/>
  <c r="AX212" i="1"/>
  <c r="AL319" i="1"/>
  <c r="AZ198" i="1" a="1"/>
  <c r="AZ198" i="1" s="1"/>
  <c r="AA451" i="1" s="1"/>
  <c r="Y292" i="4" s="1"/>
  <c r="CU281" i="1"/>
  <c r="F445" i="1"/>
  <c r="G286" i="4" s="1"/>
  <c r="AY198" i="1"/>
  <c r="EB231" i="1"/>
  <c r="BV248" i="1"/>
  <c r="CX248" i="1" s="1"/>
  <c r="BT282" i="1"/>
  <c r="CV282" i="1" s="1"/>
  <c r="CD198" i="1" a="1"/>
  <c r="CD198" i="1" s="1"/>
  <c r="E451" i="1" s="1"/>
  <c r="F292" i="4" s="1"/>
  <c r="CB206" i="1" a="1"/>
  <c r="CB206" i="1" s="1"/>
  <c r="C459" i="1" s="1"/>
  <c r="D300" i="4" s="1"/>
  <c r="BZ198" i="1"/>
  <c r="CB198" i="1" a="1"/>
  <c r="CB198" i="1" s="1"/>
  <c r="C451" i="1" s="1"/>
  <c r="D292" i="4" s="1"/>
  <c r="AQ291" i="1"/>
  <c r="EA241" i="1"/>
  <c r="BS288" i="1"/>
  <c r="CU288" i="1" s="1"/>
  <c r="CD212" i="1" a="1"/>
  <c r="CD212" i="1" s="1"/>
  <c r="E465" i="1" s="1"/>
  <c r="F306" i="4" s="1"/>
  <c r="BW247" i="1"/>
  <c r="CY247" i="1" s="1"/>
  <c r="AW227" i="1"/>
  <c r="AX227" i="1" s="1"/>
  <c r="BX225" i="1"/>
  <c r="CZ225" i="1" s="1"/>
  <c r="EB237" i="1"/>
  <c r="CZ212" i="1"/>
  <c r="BX227" i="1"/>
  <c r="CD227" i="1" s="1" a="1"/>
  <c r="CD227" i="1" s="1"/>
  <c r="E480" i="1" s="1"/>
  <c r="DV296" i="1"/>
  <c r="BU259" i="1"/>
  <c r="CW259" i="1" s="1"/>
  <c r="BZ206" i="1"/>
  <c r="BZ212" i="1"/>
  <c r="EB227" i="1"/>
  <c r="CC192" i="1" a="1"/>
  <c r="CC192" i="1" s="1"/>
  <c r="D445" i="1" s="1"/>
  <c r="E286" i="4" s="1"/>
  <c r="CD206" i="1" a="1"/>
  <c r="CD206" i="1" s="1"/>
  <c r="E459" i="1" s="1"/>
  <c r="F459" i="1" s="1"/>
  <c r="G300" i="4" s="1"/>
  <c r="EA244" i="1"/>
  <c r="BX234" i="1"/>
  <c r="CZ234" i="1" s="1"/>
  <c r="BX229" i="1"/>
  <c r="EC213" i="1"/>
  <c r="BU268" i="1"/>
  <c r="CW268" i="1" s="1"/>
  <c r="AW210" i="1"/>
  <c r="AX210" i="1" s="1"/>
  <c r="BU263" i="1"/>
  <c r="CW263" i="1" s="1"/>
  <c r="EA247" i="1"/>
  <c r="AQ276" i="1"/>
  <c r="BV255" i="1"/>
  <c r="CX255" i="1" s="1"/>
  <c r="DX280" i="1"/>
  <c r="BR286" i="1"/>
  <c r="CT286" i="1" s="1"/>
  <c r="BR291" i="1"/>
  <c r="CT291" i="1" s="1"/>
  <c r="BX230" i="1"/>
  <c r="CZ230" i="1" s="1"/>
  <c r="AR274" i="1"/>
  <c r="DY259" i="1"/>
  <c r="AW213" i="1"/>
  <c r="AX213" i="1" s="1"/>
  <c r="EC210" i="1"/>
  <c r="DY263" i="1"/>
  <c r="BW246" i="1"/>
  <c r="CY246" i="1" s="1"/>
  <c r="BY211" i="1"/>
  <c r="BZ211" i="1" s="1"/>
  <c r="BY221" i="1"/>
  <c r="DA221" i="1" s="1"/>
  <c r="DU293" i="1"/>
  <c r="EB238" i="1"/>
  <c r="DX271" i="1"/>
  <c r="EA246" i="1"/>
  <c r="DA213" i="1"/>
  <c r="AW221" i="1"/>
  <c r="AP284" i="1"/>
  <c r="AU242" i="1"/>
  <c r="AS267" i="1"/>
  <c r="AS271" i="1"/>
  <c r="BS276" i="1"/>
  <c r="CU276" i="1" s="1"/>
  <c r="AT257" i="1"/>
  <c r="AU244" i="1"/>
  <c r="DV283" i="1"/>
  <c r="EB234" i="1"/>
  <c r="EB223" i="1"/>
  <c r="BS275" i="1"/>
  <c r="CU275" i="1" s="1"/>
  <c r="DV286" i="1"/>
  <c r="DZ247" i="1"/>
  <c r="AQ271" i="1"/>
  <c r="AV230" i="1"/>
  <c r="BW242" i="1"/>
  <c r="CY242" i="1" s="1"/>
  <c r="BT274" i="1"/>
  <c r="CV274" i="1" s="1"/>
  <c r="BU267" i="1"/>
  <c r="CW267" i="1" s="1"/>
  <c r="DY271" i="1"/>
  <c r="EB233" i="1"/>
  <c r="BR289" i="1"/>
  <c r="CT289" i="1" s="1"/>
  <c r="DY266" i="1"/>
  <c r="DW289" i="1"/>
  <c r="DA209" i="1"/>
  <c r="DY270" i="1"/>
  <c r="DW275" i="1"/>
  <c r="BQ294" i="1"/>
  <c r="CS294" i="1" s="1"/>
  <c r="AT247" i="1"/>
  <c r="AT249" i="1"/>
  <c r="BR284" i="1"/>
  <c r="CT284" i="1" s="1"/>
  <c r="BS271" i="1"/>
  <c r="CU271" i="1" s="1"/>
  <c r="AS268" i="1"/>
  <c r="EB235" i="1"/>
  <c r="AZ217" i="1" a="1"/>
  <c r="AZ217" i="1" s="1"/>
  <c r="BB217" i="1" a="1"/>
  <c r="BB217" i="1" s="1"/>
  <c r="AC470" i="1" s="1"/>
  <c r="CV280" i="1"/>
  <c r="CV271" i="1"/>
  <c r="CZ237" i="1"/>
  <c r="AX205" i="1"/>
  <c r="AZ205" i="1" a="1"/>
  <c r="AZ205" i="1" s="1"/>
  <c r="BB205" i="1" a="1"/>
  <c r="BB205" i="1" s="1"/>
  <c r="AC458" i="1" s="1"/>
  <c r="AY205" i="1"/>
  <c r="CZ233" i="1"/>
  <c r="CU289" i="1"/>
  <c r="CX254" i="1"/>
  <c r="O294" i="1"/>
  <c r="BR294" i="1" s="1"/>
  <c r="S270" i="1"/>
  <c r="BV270" i="1" s="1"/>
  <c r="F446" i="1"/>
  <c r="G287" i="4" s="1"/>
  <c r="F287" i="4"/>
  <c r="Q279" i="1"/>
  <c r="DX279" i="1" s="1"/>
  <c r="P290" i="1"/>
  <c r="DW290" i="1" s="1"/>
  <c r="Y283" i="4"/>
  <c r="CZ218" i="1"/>
  <c r="X227" i="1"/>
  <c r="Z227" i="1" a="1"/>
  <c r="Z227" i="1" s="1"/>
  <c r="Y227" i="1" a="1"/>
  <c r="Y227" i="1" s="1"/>
  <c r="W227" i="1"/>
  <c r="T258" i="1"/>
  <c r="C452" i="1"/>
  <c r="D293" i="4" s="1"/>
  <c r="CC199" i="1" a="1"/>
  <c r="CC199" i="1" s="1"/>
  <c r="D452" i="1" s="1"/>
  <c r="E293" i="4" s="1"/>
  <c r="CX259" i="1"/>
  <c r="CW258" i="1"/>
  <c r="P284" i="1"/>
  <c r="DW284" i="1" s="1"/>
  <c r="Q292" i="1"/>
  <c r="DX292" i="1" s="1"/>
  <c r="V226" i="1"/>
  <c r="EC226" i="1" s="1"/>
  <c r="V224" i="1"/>
  <c r="EC224" i="1" s="1"/>
  <c r="V232" i="1"/>
  <c r="EC232" i="1" s="1"/>
  <c r="CR295" i="1"/>
  <c r="CV267" i="1"/>
  <c r="Z220" i="1" a="1"/>
  <c r="Z220" i="1" s="1"/>
  <c r="Y220" i="1" a="1"/>
  <c r="Y220" i="1" s="1"/>
  <c r="W220" i="1"/>
  <c r="X220" i="1"/>
  <c r="CU260" i="1"/>
  <c r="Y211" i="1" a="1"/>
  <c r="Y211" i="1" s="1"/>
  <c r="W211" i="1"/>
  <c r="X211" i="1"/>
  <c r="Z211" i="1" a="1"/>
  <c r="Z211" i="1" s="1"/>
  <c r="CB203" i="1" a="1"/>
  <c r="CB203" i="1" s="1"/>
  <c r="CD203" i="1" a="1"/>
  <c r="CD203" i="1" s="1"/>
  <c r="E456" i="1" s="1"/>
  <c r="CA203" i="1"/>
  <c r="BZ203" i="1"/>
  <c r="DA203" i="1"/>
  <c r="P293" i="1"/>
  <c r="O295" i="1"/>
  <c r="BR295" i="1" s="1"/>
  <c r="CV264" i="1"/>
  <c r="T249" i="1"/>
  <c r="AU249" i="1" s="1"/>
  <c r="Y295" i="4"/>
  <c r="T257" i="1"/>
  <c r="Z209" i="1" a="1"/>
  <c r="Z209" i="1" s="1"/>
  <c r="X209" i="1"/>
  <c r="Y209" i="1" a="1"/>
  <c r="Y209" i="1" s="1"/>
  <c r="W209" i="1"/>
  <c r="BX235" i="1"/>
  <c r="CZ235" i="1" s="1"/>
  <c r="BR296" i="1"/>
  <c r="CT296" i="1" s="1"/>
  <c r="CT281" i="1"/>
  <c r="Y218" i="1" a="1"/>
  <c r="Y218" i="1" s="1"/>
  <c r="Z218" i="1" a="1"/>
  <c r="Z218" i="1" s="1"/>
  <c r="W218" i="1"/>
  <c r="X218" i="1"/>
  <c r="CW250" i="1"/>
  <c r="AG320" i="1"/>
  <c r="AI150" i="4" s="1"/>
  <c r="F447" i="1"/>
  <c r="G288" i="4" s="1"/>
  <c r="F288" i="4"/>
  <c r="BB212" i="1" a="1"/>
  <c r="BB212" i="1" s="1"/>
  <c r="AC465" i="1" s="1"/>
  <c r="Q283" i="1"/>
  <c r="CD213" i="1" a="1"/>
  <c r="CD213" i="1" s="1"/>
  <c r="E466" i="1" s="1"/>
  <c r="CB213" i="1" a="1"/>
  <c r="CB213" i="1" s="1"/>
  <c r="CA213" i="1"/>
  <c r="BZ213" i="1"/>
  <c r="Z219" i="1" a="1"/>
  <c r="Z219" i="1" s="1"/>
  <c r="X219" i="1"/>
  <c r="Y219" i="1" a="1"/>
  <c r="Y219" i="1" s="1"/>
  <c r="W219" i="1"/>
  <c r="CB210" i="1" a="1"/>
  <c r="CB210" i="1" s="1"/>
  <c r="CA210" i="1"/>
  <c r="CD210" i="1" a="1"/>
  <c r="CD210" i="1" s="1"/>
  <c r="E463" i="1" s="1"/>
  <c r="BZ210" i="1"/>
  <c r="Q275" i="1"/>
  <c r="DX275" i="1" s="1"/>
  <c r="Y216" i="1" a="1"/>
  <c r="Y216" i="1" s="1"/>
  <c r="Z216" i="1" a="1"/>
  <c r="Z216" i="1" s="1"/>
  <c r="X216" i="1"/>
  <c r="W216" i="1"/>
  <c r="R264" i="1"/>
  <c r="DY264" i="1" s="1"/>
  <c r="Y225" i="1" a="1"/>
  <c r="Y225" i="1" s="1"/>
  <c r="X225" i="1"/>
  <c r="W225" i="1"/>
  <c r="S266" i="1"/>
  <c r="BV266" i="1" s="1"/>
  <c r="BA204" i="1" a="1"/>
  <c r="BA204" i="1" s="1"/>
  <c r="AB457" i="1" s="1"/>
  <c r="Z298" i="4" s="1"/>
  <c r="AA457" i="1"/>
  <c r="Y298" i="4" s="1"/>
  <c r="CT287" i="1"/>
  <c r="Q278" i="1"/>
  <c r="DX278" i="1" s="1"/>
  <c r="V222" i="1"/>
  <c r="EC222" i="1" s="1"/>
  <c r="T254" i="1"/>
  <c r="EA254" i="1" s="1"/>
  <c r="V237" i="1"/>
  <c r="AW237" i="1" s="1"/>
  <c r="CX247" i="1"/>
  <c r="CW246" i="1"/>
  <c r="CY226" i="1"/>
  <c r="U241" i="1"/>
  <c r="EB241" i="1" s="1"/>
  <c r="Y207" i="1" a="1"/>
  <c r="Y207" i="1" s="1"/>
  <c r="X207" i="1"/>
  <c r="Z207" i="1" a="1"/>
  <c r="Z207" i="1" s="1"/>
  <c r="W207" i="1"/>
  <c r="U246" i="1"/>
  <c r="EB246" i="1" s="1"/>
  <c r="AD455" i="1"/>
  <c r="AB296" i="4" s="1"/>
  <c r="AA296" i="4"/>
  <c r="T252" i="1"/>
  <c r="EA252" i="1" s="1"/>
  <c r="H67" i="7"/>
  <c r="G68" i="7" s="1"/>
  <c r="I67" i="7"/>
  <c r="Q45" i="7" s="1"/>
  <c r="R45" i="7" s="1"/>
  <c r="AZ141" i="4" s="1"/>
  <c r="CD195" i="1" a="1"/>
  <c r="CD195" i="1" s="1"/>
  <c r="E448" i="1" s="1"/>
  <c r="CA195" i="1"/>
  <c r="CB195" i="1" a="1"/>
  <c r="CB195" i="1" s="1"/>
  <c r="BZ195" i="1"/>
  <c r="Q284" i="1"/>
  <c r="DX284" i="1" s="1"/>
  <c r="BZ197" i="1"/>
  <c r="CD197" i="1" a="1"/>
  <c r="CD197" i="1" s="1"/>
  <c r="E450" i="1" s="1"/>
  <c r="CA197" i="1"/>
  <c r="CB197" i="1" a="1"/>
  <c r="CB197" i="1" s="1"/>
  <c r="DA197" i="1"/>
  <c r="Q295" i="1"/>
  <c r="DX295" i="1" s="1"/>
  <c r="V223" i="1"/>
  <c r="EC223" i="1" s="1"/>
  <c r="CT273" i="1"/>
  <c r="CT285" i="1"/>
  <c r="CC190" i="1" a="1"/>
  <c r="CC190" i="1" s="1"/>
  <c r="D443" i="1" s="1"/>
  <c r="E284" i="4" s="1"/>
  <c r="C443" i="1"/>
  <c r="D284" i="4" s="1"/>
  <c r="CY244" i="1"/>
  <c r="Y205" i="1" a="1"/>
  <c r="Y205" i="1" s="1"/>
  <c r="X205" i="1"/>
  <c r="Z205" i="1" a="1"/>
  <c r="Z205" i="1" s="1"/>
  <c r="W205" i="1"/>
  <c r="I320" i="1"/>
  <c r="J150" i="4" s="1"/>
  <c r="CA209" i="1"/>
  <c r="CD209" i="1" a="1"/>
  <c r="CD209" i="1" s="1"/>
  <c r="E462" i="1" s="1"/>
  <c r="CB209" i="1" a="1"/>
  <c r="CB209" i="1" s="1"/>
  <c r="BZ209" i="1"/>
  <c r="V229" i="1"/>
  <c r="EC229" i="1" s="1"/>
  <c r="T255" i="1"/>
  <c r="BW255" i="1" s="1"/>
  <c r="Q273" i="1"/>
  <c r="Y215" i="1" a="1"/>
  <c r="Y215" i="1" s="1"/>
  <c r="Z215" i="1" a="1"/>
  <c r="Z215" i="1" s="1"/>
  <c r="X215" i="1"/>
  <c r="W215" i="1"/>
  <c r="BZ218" i="1"/>
  <c r="CA218" i="1"/>
  <c r="CB218" i="1" a="1"/>
  <c r="CB218" i="1" s="1"/>
  <c r="CD218" i="1" a="1"/>
  <c r="CD218" i="1" s="1"/>
  <c r="E471" i="1" s="1"/>
  <c r="CW266" i="1"/>
  <c r="CV265" i="1"/>
  <c r="CC194" i="1" a="1"/>
  <c r="CC194" i="1" s="1"/>
  <c r="D447" i="1" s="1"/>
  <c r="E288" i="4" s="1"/>
  <c r="C447" i="1"/>
  <c r="D288" i="4" s="1"/>
  <c r="AY212" i="1"/>
  <c r="T260" i="1"/>
  <c r="EA260" i="1" s="1"/>
  <c r="F290" i="4"/>
  <c r="F449" i="1"/>
  <c r="G290" i="4" s="1"/>
  <c r="BY219" i="1"/>
  <c r="S262" i="1"/>
  <c r="BV262" i="1" s="1"/>
  <c r="BA197" i="1" a="1"/>
  <c r="BA197" i="1" s="1"/>
  <c r="AB450" i="1" s="1"/>
  <c r="Z291" i="4" s="1"/>
  <c r="AA450" i="1"/>
  <c r="Y291" i="4" s="1"/>
  <c r="V233" i="1"/>
  <c r="EC233" i="1" s="1"/>
  <c r="Y208" i="1" a="1"/>
  <c r="Y208" i="1" s="1"/>
  <c r="X208" i="1"/>
  <c r="Z208" i="1" a="1"/>
  <c r="Z208" i="1" s="1"/>
  <c r="W208" i="1"/>
  <c r="AO296" i="1"/>
  <c r="D266" i="4"/>
  <c r="I319" i="1"/>
  <c r="J149" i="4" s="1"/>
  <c r="AQ274" i="1"/>
  <c r="BY216" i="1"/>
  <c r="DA216" i="1" s="1"/>
  <c r="AR263" i="1"/>
  <c r="BY225" i="1"/>
  <c r="Y214" i="1" a="1"/>
  <c r="Y214" i="1" s="1"/>
  <c r="X214" i="1"/>
  <c r="Z214" i="1" a="1"/>
  <c r="Z214" i="1" s="1"/>
  <c r="W214" i="1"/>
  <c r="R262" i="1"/>
  <c r="DY262" i="1" s="1"/>
  <c r="Q287" i="1"/>
  <c r="DX287" i="1" s="1"/>
  <c r="AA298" i="4"/>
  <c r="AD457" i="1"/>
  <c r="AB298" i="4" s="1"/>
  <c r="AQ277" i="1"/>
  <c r="AV221" i="1"/>
  <c r="AT253" i="1"/>
  <c r="BX236" i="1"/>
  <c r="AU240" i="1"/>
  <c r="BY207" i="1"/>
  <c r="V239" i="1"/>
  <c r="EC239" i="1" s="1"/>
  <c r="V234" i="1"/>
  <c r="EC234" i="1" s="1"/>
  <c r="AX195" i="1"/>
  <c r="AY195" i="1"/>
  <c r="AZ195" i="1" a="1"/>
  <c r="AZ195" i="1" s="1"/>
  <c r="BB195" i="1" a="1"/>
  <c r="BB195" i="1" s="1"/>
  <c r="AC448" i="1" s="1"/>
  <c r="AU245" i="1"/>
  <c r="AA455" i="1"/>
  <c r="Y296" i="4" s="1"/>
  <c r="BA202" i="1" a="1"/>
  <c r="BA202" i="1" s="1"/>
  <c r="AB455" i="1" s="1"/>
  <c r="Z296" i="4" s="1"/>
  <c r="X217" i="1"/>
  <c r="Y217" i="1" a="1"/>
  <c r="Y217" i="1" s="1"/>
  <c r="W217" i="1"/>
  <c r="T256" i="1"/>
  <c r="DZ251" i="1"/>
  <c r="S267" i="1"/>
  <c r="AT267" i="1" s="1"/>
  <c r="Q290" i="1"/>
  <c r="DX290" i="1" s="1"/>
  <c r="R272" i="1"/>
  <c r="DY272" i="1" s="1"/>
  <c r="CZ204" i="1"/>
  <c r="S271" i="1"/>
  <c r="AQ283" i="1"/>
  <c r="DA210" i="1"/>
  <c r="CZ209" i="1"/>
  <c r="V238" i="1"/>
  <c r="EC238" i="1" s="1"/>
  <c r="AQ294" i="1"/>
  <c r="R281" i="1"/>
  <c r="BU281" i="1" s="1"/>
  <c r="CW281" i="1" s="1"/>
  <c r="P292" i="1"/>
  <c r="AV222" i="1"/>
  <c r="BY220" i="1"/>
  <c r="CZ215" i="1"/>
  <c r="U247" i="1"/>
  <c r="AV247" i="1" s="1"/>
  <c r="AW211" i="1"/>
  <c r="DV292" i="1"/>
  <c r="DU294" i="1"/>
  <c r="AT248" i="1"/>
  <c r="BV256" i="1"/>
  <c r="BY205" i="1"/>
  <c r="AD447" i="1"/>
  <c r="AB288" i="4" s="1"/>
  <c r="AA288" i="4"/>
  <c r="AW209" i="1"/>
  <c r="T250" i="1"/>
  <c r="BX228" i="1"/>
  <c r="DZ254" i="1"/>
  <c r="Z221" i="1" a="1"/>
  <c r="Z221" i="1" s="1"/>
  <c r="X221" i="1"/>
  <c r="Y221" i="1" a="1"/>
  <c r="Y221" i="1" s="1"/>
  <c r="W221" i="1"/>
  <c r="AQ272" i="1"/>
  <c r="CS288" i="1"/>
  <c r="BY215" i="1"/>
  <c r="AW218" i="1"/>
  <c r="CX257" i="1"/>
  <c r="CW256" i="1"/>
  <c r="CX238" i="1"/>
  <c r="R283" i="1"/>
  <c r="DY283" i="1" s="1"/>
  <c r="U242" i="1"/>
  <c r="EB242" i="1" s="1"/>
  <c r="Q289" i="1"/>
  <c r="DX289" i="1" s="1"/>
  <c r="AZ212" i="1" a="1"/>
  <c r="AZ212" i="1" s="1"/>
  <c r="BS282" i="1"/>
  <c r="CU282" i="1" s="1"/>
  <c r="DZ259" i="1"/>
  <c r="V230" i="1"/>
  <c r="EC230" i="1" s="1"/>
  <c r="CU291" i="1"/>
  <c r="AW219" i="1"/>
  <c r="DY261" i="1"/>
  <c r="AD450" i="1"/>
  <c r="AB291" i="4" s="1"/>
  <c r="AA291" i="4"/>
  <c r="BX232" i="1"/>
  <c r="CZ232" i="1" s="1"/>
  <c r="BY208" i="1"/>
  <c r="DA208" i="1" s="1"/>
  <c r="BQ296" i="1"/>
  <c r="BS274" i="1"/>
  <c r="AW216" i="1"/>
  <c r="BT263" i="1"/>
  <c r="CV263" i="1" s="1"/>
  <c r="BY214" i="1"/>
  <c r="DA214" i="1" s="1"/>
  <c r="AR261" i="1"/>
  <c r="AQ286" i="1"/>
  <c r="AS265" i="1"/>
  <c r="BQ293" i="1"/>
  <c r="CD204" i="1" a="1"/>
  <c r="CD204" i="1" s="1"/>
  <c r="E457" i="1" s="1"/>
  <c r="CB204" i="1" a="1"/>
  <c r="CB204" i="1" s="1"/>
  <c r="BZ204" i="1"/>
  <c r="CA204" i="1"/>
  <c r="DA204" i="1"/>
  <c r="U248" i="1"/>
  <c r="AV248" i="1" s="1"/>
  <c r="BU269" i="1"/>
  <c r="BS277" i="1"/>
  <c r="BX221" i="1"/>
  <c r="BV253" i="1"/>
  <c r="EB236" i="1"/>
  <c r="S272" i="1"/>
  <c r="DZ272" i="1" s="1"/>
  <c r="CC193" i="1" a="1"/>
  <c r="CC193" i="1" s="1"/>
  <c r="D446" i="1" s="1"/>
  <c r="E287" i="4" s="1"/>
  <c r="C446" i="1"/>
  <c r="D287" i="4" s="1"/>
  <c r="DW278" i="1"/>
  <c r="Q277" i="1"/>
  <c r="AR277" i="1" s="1"/>
  <c r="BW240" i="1"/>
  <c r="AW207" i="1"/>
  <c r="BX238" i="1"/>
  <c r="AV233" i="1"/>
  <c r="CY227" i="1"/>
  <c r="BW245" i="1"/>
  <c r="DV289" i="1"/>
  <c r="BY217" i="1"/>
  <c r="DZ255" i="1"/>
  <c r="EC227" i="1"/>
  <c r="DZ257" i="1"/>
  <c r="BV251" i="1"/>
  <c r="AS266" i="1"/>
  <c r="AQ289" i="1"/>
  <c r="AR271" i="1"/>
  <c r="U245" i="1"/>
  <c r="EB245" i="1" s="1"/>
  <c r="BU270" i="1"/>
  <c r="BR283" i="1"/>
  <c r="DW291" i="1"/>
  <c r="V235" i="1"/>
  <c r="AW235" i="1" s="1"/>
  <c r="EB225" i="1"/>
  <c r="BS283" i="1"/>
  <c r="AV223" i="1"/>
  <c r="CV262" i="1"/>
  <c r="AV231" i="1"/>
  <c r="AV237" i="1"/>
  <c r="Q276" i="1"/>
  <c r="DX276" i="1" s="1"/>
  <c r="BS294" i="1"/>
  <c r="AR280" i="1"/>
  <c r="P287" i="1"/>
  <c r="AQ287" i="1" s="1"/>
  <c r="CY231" i="1"/>
  <c r="DV291" i="1"/>
  <c r="CZ207" i="1"/>
  <c r="BX222" i="1"/>
  <c r="AW220" i="1"/>
  <c r="CW248" i="1"/>
  <c r="CU262" i="1"/>
  <c r="CZ213" i="1"/>
  <c r="CZ220" i="1"/>
  <c r="F443" i="1"/>
  <c r="G284" i="4" s="1"/>
  <c r="F284" i="4"/>
  <c r="DZ256" i="1"/>
  <c r="T248" i="1"/>
  <c r="AU248" i="1" s="1"/>
  <c r="EC205" i="1"/>
  <c r="CW271" i="1"/>
  <c r="V228" i="1"/>
  <c r="EC209" i="1"/>
  <c r="BV249" i="1"/>
  <c r="AA449" i="1"/>
  <c r="Y290" i="4" s="1"/>
  <c r="BA196" i="1" a="1"/>
  <c r="BA196" i="1" s="1"/>
  <c r="AB449" i="1" s="1"/>
  <c r="Z290" i="4" s="1"/>
  <c r="CU278" i="1"/>
  <c r="D283" i="4"/>
  <c r="EB228" i="1"/>
  <c r="AT254" i="1"/>
  <c r="V236" i="1"/>
  <c r="EC236" i="1" s="1"/>
  <c r="BS272" i="1"/>
  <c r="AW215" i="1"/>
  <c r="CW255" i="1"/>
  <c r="P285" i="1"/>
  <c r="DW285" i="1" s="1"/>
  <c r="EC218" i="1"/>
  <c r="AR282" i="1"/>
  <c r="AU241" i="1"/>
  <c r="AO320" i="1" a="1"/>
  <c r="AO320" i="1" s="1"/>
  <c r="AR150" i="4" s="1"/>
  <c r="N318" i="1"/>
  <c r="O148" i="4" s="1"/>
  <c r="L148" i="4"/>
  <c r="Q272" i="1"/>
  <c r="DX272" i="1" s="1"/>
  <c r="V231" i="1"/>
  <c r="EC231" i="1" s="1"/>
  <c r="U243" i="1"/>
  <c r="AV243" i="1" s="1"/>
  <c r="R275" i="1"/>
  <c r="DY275" i="1" s="1"/>
  <c r="S268" i="1"/>
  <c r="DZ268" i="1" s="1"/>
  <c r="AQ288" i="1"/>
  <c r="DW282" i="1"/>
  <c r="AT259" i="1"/>
  <c r="AV229" i="1"/>
  <c r="S260" i="1"/>
  <c r="DZ260" i="1" s="1"/>
  <c r="W213" i="1"/>
  <c r="X213" i="1"/>
  <c r="Z213" i="1" a="1"/>
  <c r="Z213" i="1" s="1"/>
  <c r="Y213" i="1" a="1"/>
  <c r="Y213" i="1" s="1"/>
  <c r="CZ223" i="1"/>
  <c r="EC219" i="1"/>
  <c r="Z210" i="1" a="1"/>
  <c r="Z210" i="1" s="1"/>
  <c r="X210" i="1"/>
  <c r="Y210" i="1" a="1"/>
  <c r="Y210" i="1" s="1"/>
  <c r="W210" i="1"/>
  <c r="S264" i="1"/>
  <c r="DZ264" i="1" s="1"/>
  <c r="BU261" i="1"/>
  <c r="EB232" i="1"/>
  <c r="AW208" i="1"/>
  <c r="S269" i="1"/>
  <c r="DZ269" i="1" s="1"/>
  <c r="CZ208" i="1"/>
  <c r="DW274" i="1"/>
  <c r="EC216" i="1"/>
  <c r="DX263" i="1"/>
  <c r="EC225" i="1"/>
  <c r="AW214" i="1"/>
  <c r="BT261" i="1"/>
  <c r="BS286" i="1"/>
  <c r="CU286" i="1" s="1"/>
  <c r="BU265" i="1"/>
  <c r="CW265" i="1" s="1"/>
  <c r="DA225" i="1" l="1"/>
  <c r="AX217" i="1"/>
  <c r="EC217" i="1"/>
  <c r="F452" i="1"/>
  <c r="G293" i="4" s="1"/>
  <c r="Z225" i="1" a="1"/>
  <c r="Z225" i="1" s="1"/>
  <c r="Z217" i="1" a="1"/>
  <c r="Z217" i="1" s="1"/>
  <c r="AU239" i="1"/>
  <c r="AT258" i="1"/>
  <c r="V240" i="1"/>
  <c r="EC240" i="1" s="1"/>
  <c r="EA239" i="1"/>
  <c r="T259" i="1"/>
  <c r="EA259" i="1" s="1"/>
  <c r="U240" i="1"/>
  <c r="AV240" i="1" s="1"/>
  <c r="DZ258" i="1"/>
  <c r="AA452" i="1"/>
  <c r="Y293" i="4" s="1"/>
  <c r="CW261" i="1"/>
  <c r="EB239" i="1"/>
  <c r="DZ252" i="1"/>
  <c r="CY239" i="1"/>
  <c r="BX239" i="1"/>
  <c r="CZ239" i="1" s="1"/>
  <c r="CZ229" i="1"/>
  <c r="T262" i="1"/>
  <c r="U263" i="1" s="1"/>
  <c r="AV263" i="1" s="1"/>
  <c r="L150" i="4"/>
  <c r="T251" i="1"/>
  <c r="EA251" i="1" s="1"/>
  <c r="BV261" i="1"/>
  <c r="CX261" i="1" s="1"/>
  <c r="K150" i="4"/>
  <c r="DZ261" i="1"/>
  <c r="Q320" i="1" a="1"/>
  <c r="Q320" i="1" s="1"/>
  <c r="Q150" i="4" s="1"/>
  <c r="U244" i="1"/>
  <c r="EB244" i="1" s="1"/>
  <c r="BW243" i="1"/>
  <c r="CY243" i="1" s="1"/>
  <c r="AU243" i="1"/>
  <c r="T253" i="1"/>
  <c r="EA253" i="1" s="1"/>
  <c r="BV252" i="1"/>
  <c r="CX252" i="1" s="1"/>
  <c r="BA198" i="1" a="1"/>
  <c r="BA198" i="1" s="1"/>
  <c r="AB451" i="1" s="1"/>
  <c r="Z292" i="4" s="1"/>
  <c r="BV250" i="1"/>
  <c r="CX250" i="1" s="1"/>
  <c r="DZ250" i="1"/>
  <c r="AD451" i="1"/>
  <c r="AB292" i="4" s="1"/>
  <c r="DX281" i="1"/>
  <c r="BT281" i="1"/>
  <c r="CV281" i="1" s="1"/>
  <c r="R282" i="1"/>
  <c r="DY282" i="1" s="1"/>
  <c r="AA290" i="4"/>
  <c r="AA297" i="4"/>
  <c r="L149" i="4"/>
  <c r="AZ213" i="1" a="1"/>
  <c r="AZ213" i="1" s="1"/>
  <c r="BA213" i="1" s="1" a="1"/>
  <c r="BA213" i="1" s="1"/>
  <c r="AB466" i="1" s="1"/>
  <c r="Z307" i="4" s="1"/>
  <c r="AI320" i="1"/>
  <c r="AL320" i="1" s="1"/>
  <c r="C465" i="1"/>
  <c r="D306" i="4" s="1"/>
  <c r="CA211" i="1"/>
  <c r="AA459" i="1"/>
  <c r="Y300" i="4" s="1"/>
  <c r="BA203" i="1" a="1"/>
  <c r="BA203" i="1" s="1"/>
  <c r="AB456" i="1" s="1"/>
  <c r="Z297" i="4" s="1"/>
  <c r="CC196" i="1" a="1"/>
  <c r="CC196" i="1" s="1"/>
  <c r="D449" i="1" s="1"/>
  <c r="E290" i="4" s="1"/>
  <c r="DD200" i="1"/>
  <c r="P321" i="1" s="1"/>
  <c r="F451" i="1"/>
  <c r="G292" i="4" s="1"/>
  <c r="F300" i="4"/>
  <c r="AA300" i="4"/>
  <c r="AZ227" i="1" a="1"/>
  <c r="AZ227" i="1" s="1"/>
  <c r="AA480" i="1" s="1"/>
  <c r="Y321" i="4" s="1"/>
  <c r="AZ210" i="1" a="1"/>
  <c r="AZ210" i="1" s="1"/>
  <c r="BA210" i="1" s="1" a="1"/>
  <c r="BA210" i="1" s="1"/>
  <c r="AB463" i="1" s="1"/>
  <c r="Z304" i="4" s="1"/>
  <c r="CC198" i="1" a="1"/>
  <c r="CC198" i="1" s="1"/>
  <c r="D451" i="1" s="1"/>
  <c r="E292" i="4" s="1"/>
  <c r="BZ221" i="1"/>
  <c r="AY227" i="1"/>
  <c r="AZ221" i="1" a="1"/>
  <c r="AZ221" i="1" s="1"/>
  <c r="BA221" i="1" s="1" a="1"/>
  <c r="BA221" i="1" s="1"/>
  <c r="AB474" i="1" s="1"/>
  <c r="Z315" i="4" s="1"/>
  <c r="AY210" i="1"/>
  <c r="BY223" i="1"/>
  <c r="BZ223" i="1" s="1"/>
  <c r="DC200" i="1"/>
  <c r="O321" i="1" s="1"/>
  <c r="BB227" i="1" a="1"/>
  <c r="BB227" i="1" s="1"/>
  <c r="AC480" i="1" s="1"/>
  <c r="AA321" i="4" s="1"/>
  <c r="BB210" i="1" a="1"/>
  <c r="BB210" i="1" s="1"/>
  <c r="AC463" i="1" s="1"/>
  <c r="AD463" i="1" s="1"/>
  <c r="AB304" i="4" s="1"/>
  <c r="BZ227" i="1"/>
  <c r="CZ227" i="1"/>
  <c r="CC206" i="1" a="1"/>
  <c r="CC206" i="1" s="1"/>
  <c r="D459" i="1" s="1"/>
  <c r="E300" i="4" s="1"/>
  <c r="CA221" i="1"/>
  <c r="AY213" i="1"/>
  <c r="CB211" i="1" a="1"/>
  <c r="CB211" i="1" s="1"/>
  <c r="CC211" i="1" s="1" a="1"/>
  <c r="CC211" i="1" s="1"/>
  <c r="D464" i="1" s="1"/>
  <c r="E305" i="4" s="1"/>
  <c r="BB213" i="1" a="1"/>
  <c r="BB213" i="1" s="1"/>
  <c r="AC466" i="1" s="1"/>
  <c r="AA307" i="4" s="1"/>
  <c r="CD211" i="1" a="1"/>
  <c r="CD211" i="1" s="1"/>
  <c r="E464" i="1" s="1"/>
  <c r="F305" i="4" s="1"/>
  <c r="BX247" i="1"/>
  <c r="CZ247" i="1" s="1"/>
  <c r="DA211" i="1"/>
  <c r="BV269" i="1"/>
  <c r="CX269" i="1" s="1"/>
  <c r="AR276" i="1"/>
  <c r="DZ262" i="1"/>
  <c r="F465" i="1"/>
  <c r="G306" i="4" s="1"/>
  <c r="AU253" i="1"/>
  <c r="CB227" i="1" a="1"/>
  <c r="CB227" i="1" s="1"/>
  <c r="C480" i="1" s="1"/>
  <c r="D321" i="4" s="1"/>
  <c r="BY222" i="1"/>
  <c r="CA222" i="1" s="1"/>
  <c r="DZ266" i="1"/>
  <c r="BW249" i="1"/>
  <c r="CY249" i="1" s="1"/>
  <c r="CT295" i="1"/>
  <c r="AQ284" i="1"/>
  <c r="AQ290" i="1"/>
  <c r="CA227" i="1"/>
  <c r="EA249" i="1"/>
  <c r="BW248" i="1"/>
  <c r="CY248" i="1" s="1"/>
  <c r="AV245" i="1"/>
  <c r="EA248" i="1"/>
  <c r="BY238" i="1"/>
  <c r="CB238" i="1" s="1" a="1"/>
  <c r="CB238" i="1" s="1"/>
  <c r="BY233" i="1"/>
  <c r="CB233" i="1" s="1" a="1"/>
  <c r="CB233" i="1" s="1"/>
  <c r="J321" i="1"/>
  <c r="K151" i="4" s="1"/>
  <c r="BS290" i="1"/>
  <c r="CU290" i="1" s="1"/>
  <c r="AT269" i="1"/>
  <c r="EB247" i="1"/>
  <c r="AW238" i="1"/>
  <c r="AY238" i="1" s="1"/>
  <c r="AV241" i="1"/>
  <c r="AR278" i="1"/>
  <c r="BT278" i="1"/>
  <c r="CV278" i="1" s="1"/>
  <c r="BV264" i="1"/>
  <c r="CX264" i="1" s="1"/>
  <c r="AQ285" i="1"/>
  <c r="BY236" i="1"/>
  <c r="CA236" i="1" s="1"/>
  <c r="BT276" i="1"/>
  <c r="CV276" i="1" s="1"/>
  <c r="BX245" i="1"/>
  <c r="CZ245" i="1" s="1"/>
  <c r="BX248" i="1"/>
  <c r="CZ248" i="1" s="1"/>
  <c r="AV242" i="1"/>
  <c r="AS283" i="1"/>
  <c r="AR290" i="1"/>
  <c r="AW233" i="1"/>
  <c r="AZ233" i="1" s="1" a="1"/>
  <c r="AZ233" i="1" s="1"/>
  <c r="AW223" i="1"/>
  <c r="AX223" i="1" s="1"/>
  <c r="L67" i="7"/>
  <c r="S45" i="7" s="1"/>
  <c r="BA141" i="4" s="1"/>
  <c r="BX241" i="1"/>
  <c r="CZ241" i="1" s="1"/>
  <c r="AU254" i="1"/>
  <c r="AW222" i="1"/>
  <c r="BB222" i="1" s="1" a="1"/>
  <c r="BB222" i="1" s="1"/>
  <c r="AC475" i="1" s="1"/>
  <c r="AP295" i="1"/>
  <c r="BS284" i="1"/>
  <c r="CU284" i="1" s="1"/>
  <c r="DV294" i="1"/>
  <c r="AT264" i="1"/>
  <c r="AT260" i="1"/>
  <c r="BS285" i="1"/>
  <c r="CU285" i="1" s="1"/>
  <c r="AW236" i="1"/>
  <c r="AX236" i="1" s="1"/>
  <c r="EE212" i="1"/>
  <c r="EB248" i="1"/>
  <c r="BX242" i="1"/>
  <c r="CZ242" i="1" s="1"/>
  <c r="BU283" i="1"/>
  <c r="CW283" i="1" s="1"/>
  <c r="AW240" i="1"/>
  <c r="BU272" i="1"/>
  <c r="CW272" i="1" s="1"/>
  <c r="BT290" i="1"/>
  <c r="CV290" i="1" s="1"/>
  <c r="AT262" i="1"/>
  <c r="AX221" i="1"/>
  <c r="AR284" i="1"/>
  <c r="BY237" i="1"/>
  <c r="BZ237" i="1" s="1"/>
  <c r="BW254" i="1"/>
  <c r="CY254" i="1" s="1"/>
  <c r="AT266" i="1"/>
  <c r="AR279" i="1"/>
  <c r="AP294" i="1"/>
  <c r="BV260" i="1"/>
  <c r="CX260" i="1" s="1"/>
  <c r="AS272" i="1"/>
  <c r="AY221" i="1"/>
  <c r="BT284" i="1"/>
  <c r="CV284" i="1" s="1"/>
  <c r="EC237" i="1"/>
  <c r="BT279" i="1"/>
  <c r="CV279" i="1" s="1"/>
  <c r="H68" i="7"/>
  <c r="L68" i="7" s="1"/>
  <c r="I68" i="7"/>
  <c r="CY255" i="1"/>
  <c r="BB237" i="1" a="1"/>
  <c r="BB237" i="1" s="1"/>
  <c r="AC490" i="1" s="1"/>
  <c r="AZ237" i="1" a="1"/>
  <c r="AZ237" i="1" s="1"/>
  <c r="AY237" i="1"/>
  <c r="AX237" i="1"/>
  <c r="AX235" i="1"/>
  <c r="AZ235" i="1" a="1"/>
  <c r="AZ235" i="1" s="1"/>
  <c r="AY235" i="1"/>
  <c r="BB235" i="1" a="1"/>
  <c r="BB235" i="1" s="1"/>
  <c r="AC488" i="1" s="1"/>
  <c r="X228" i="1"/>
  <c r="Y228" i="1" a="1"/>
  <c r="Y228" i="1" s="1"/>
  <c r="Z228" i="1" a="1"/>
  <c r="Z228" i="1" s="1"/>
  <c r="W228" i="1"/>
  <c r="F298" i="4"/>
  <c r="F457" i="1"/>
  <c r="G298" i="4" s="1"/>
  <c r="AX225" i="1"/>
  <c r="AZ225" i="1" a="1"/>
  <c r="AZ225" i="1" s="1"/>
  <c r="BB225" i="1" a="1"/>
  <c r="BB225" i="1" s="1"/>
  <c r="AC478" i="1" s="1"/>
  <c r="AY225" i="1"/>
  <c r="U251" i="1"/>
  <c r="EB251" i="1" s="1"/>
  <c r="T272" i="1"/>
  <c r="BW272" i="1" s="1"/>
  <c r="U257" i="1"/>
  <c r="BX257" i="1" s="1"/>
  <c r="CZ236" i="1"/>
  <c r="F471" i="1"/>
  <c r="G312" i="4" s="1"/>
  <c r="F312" i="4"/>
  <c r="R274" i="1"/>
  <c r="BU274" i="1" s="1"/>
  <c r="CC213" i="1" a="1"/>
  <c r="CC213" i="1" s="1"/>
  <c r="D466" i="1" s="1"/>
  <c r="E307" i="4" s="1"/>
  <c r="C466" i="1"/>
  <c r="R284" i="1"/>
  <c r="DY284" i="1" s="1"/>
  <c r="U258" i="1"/>
  <c r="AV258" i="1" s="1"/>
  <c r="Q294" i="1"/>
  <c r="AR294" i="1" s="1"/>
  <c r="F456" i="1"/>
  <c r="G297" i="4" s="1"/>
  <c r="F297" i="4"/>
  <c r="EE224" i="1"/>
  <c r="EF224" i="1"/>
  <c r="U259" i="1"/>
  <c r="AV259" i="1" s="1"/>
  <c r="AA299" i="4"/>
  <c r="AD458" i="1"/>
  <c r="AB299" i="4" s="1"/>
  <c r="AA311" i="4"/>
  <c r="AD470" i="1"/>
  <c r="AB311" i="4" s="1"/>
  <c r="AX215" i="1"/>
  <c r="AZ215" i="1" a="1"/>
  <c r="AZ215" i="1" s="1"/>
  <c r="BB215" i="1" a="1"/>
  <c r="BB215" i="1" s="1"/>
  <c r="AC468" i="1" s="1"/>
  <c r="AY215" i="1"/>
  <c r="CZ222" i="1"/>
  <c r="CY245" i="1"/>
  <c r="Q293" i="1"/>
  <c r="AR293" i="1" s="1"/>
  <c r="T269" i="1"/>
  <c r="AU269" i="1" s="1"/>
  <c r="S276" i="1"/>
  <c r="AT276" i="1" s="1"/>
  <c r="V244" i="1"/>
  <c r="BY244" i="1" s="1"/>
  <c r="Z231" i="1" a="1"/>
  <c r="Z231" i="1" s="1"/>
  <c r="X231" i="1"/>
  <c r="Y231" i="1" a="1"/>
  <c r="Y231" i="1" s="1"/>
  <c r="W231" i="1"/>
  <c r="R273" i="1"/>
  <c r="BU273" i="1" s="1"/>
  <c r="CU272" i="1"/>
  <c r="EC228" i="1"/>
  <c r="BY235" i="1"/>
  <c r="CD217" i="1" a="1"/>
  <c r="CD217" i="1" s="1"/>
  <c r="E470" i="1" s="1"/>
  <c r="CB217" i="1" a="1"/>
  <c r="CB217" i="1" s="1"/>
  <c r="CA217" i="1"/>
  <c r="BZ217" i="1"/>
  <c r="DA217" i="1"/>
  <c r="CZ238" i="1"/>
  <c r="T273" i="1"/>
  <c r="AU273" i="1" s="1"/>
  <c r="CZ221" i="1"/>
  <c r="CT294" i="1"/>
  <c r="CS293" i="1"/>
  <c r="W230" i="1"/>
  <c r="Z230" i="1" a="1"/>
  <c r="Z230" i="1" s="1"/>
  <c r="X230" i="1"/>
  <c r="Y230" i="1" a="1"/>
  <c r="Y230" i="1" s="1"/>
  <c r="BA212" i="1" a="1"/>
  <c r="BA212" i="1" s="1"/>
  <c r="AB465" i="1" s="1"/>
  <c r="Z306" i="4" s="1"/>
  <c r="AA465" i="1"/>
  <c r="Y306" i="4" s="1"/>
  <c r="R290" i="1"/>
  <c r="AS290" i="1" s="1"/>
  <c r="AU250" i="1"/>
  <c r="AY209" i="1"/>
  <c r="BB209" i="1" a="1"/>
  <c r="BB209" i="1" s="1"/>
  <c r="AC462" i="1" s="1"/>
  <c r="AX209" i="1"/>
  <c r="AZ209" i="1" a="1"/>
  <c r="AZ209" i="1" s="1"/>
  <c r="CD205" i="1" a="1"/>
  <c r="CD205" i="1" s="1"/>
  <c r="E458" i="1" s="1"/>
  <c r="CA205" i="1"/>
  <c r="CB205" i="1" a="1"/>
  <c r="CB205" i="1" s="1"/>
  <c r="BZ205" i="1"/>
  <c r="EF212" i="1"/>
  <c r="AQ292" i="1"/>
  <c r="S282" i="1"/>
  <c r="AT282" i="1" s="1"/>
  <c r="DZ271" i="1"/>
  <c r="T268" i="1"/>
  <c r="BW268" i="1" s="1"/>
  <c r="AU256" i="1"/>
  <c r="Y234" i="1" a="1"/>
  <c r="Y234" i="1" s="1"/>
  <c r="Z234" i="1" a="1"/>
  <c r="Z234" i="1" s="1"/>
  <c r="W234" i="1"/>
  <c r="X234" i="1"/>
  <c r="X239" i="1"/>
  <c r="Y239" i="1" a="1"/>
  <c r="Y239" i="1" s="1"/>
  <c r="Z239" i="1" a="1"/>
  <c r="Z239" i="1" s="1"/>
  <c r="W239" i="1"/>
  <c r="R288" i="1"/>
  <c r="BU288" i="1" s="1"/>
  <c r="S263" i="1"/>
  <c r="AT263" i="1" s="1"/>
  <c r="CD216" i="1" a="1"/>
  <c r="CD216" i="1" s="1"/>
  <c r="E469" i="1" s="1"/>
  <c r="CB216" i="1" a="1"/>
  <c r="CB216" i="1" s="1"/>
  <c r="CA216" i="1"/>
  <c r="BZ216" i="1"/>
  <c r="CC218" i="1" a="1"/>
  <c r="CC218" i="1" s="1"/>
  <c r="D471" i="1" s="1"/>
  <c r="E312" i="4" s="1"/>
  <c r="C471" i="1"/>
  <c r="D312" i="4" s="1"/>
  <c r="AR273" i="1"/>
  <c r="AU255" i="1"/>
  <c r="BY229" i="1"/>
  <c r="R296" i="1"/>
  <c r="AS296" i="1" s="1"/>
  <c r="F450" i="1"/>
  <c r="G291" i="4" s="1"/>
  <c r="F291" i="4"/>
  <c r="C448" i="1"/>
  <c r="D289" i="4" s="1"/>
  <c r="CC195" i="1" a="1"/>
  <c r="CC195" i="1" s="1"/>
  <c r="D448" i="1" s="1"/>
  <c r="E289" i="4" s="1"/>
  <c r="U253" i="1"/>
  <c r="EB253" i="1" s="1"/>
  <c r="F480" i="1"/>
  <c r="G321" i="4" s="1"/>
  <c r="F321" i="4"/>
  <c r="V247" i="1"/>
  <c r="AW247" i="1" s="1"/>
  <c r="S265" i="1"/>
  <c r="DZ265" i="1" s="1"/>
  <c r="R276" i="1"/>
  <c r="DY276" i="1" s="1"/>
  <c r="C463" i="1"/>
  <c r="D304" i="4" s="1"/>
  <c r="CC210" i="1" a="1"/>
  <c r="CC210" i="1" s="1"/>
  <c r="D463" i="1" s="1"/>
  <c r="E304" i="4" s="1"/>
  <c r="F466" i="1"/>
  <c r="G307" i="4" s="1"/>
  <c r="F307" i="4"/>
  <c r="AR283" i="1"/>
  <c r="AA306" i="4"/>
  <c r="AD465" i="1"/>
  <c r="AB306" i="4" s="1"/>
  <c r="AU257" i="1"/>
  <c r="AQ293" i="1"/>
  <c r="CC203" i="1" a="1"/>
  <c r="CC203" i="1" s="1"/>
  <c r="D456" i="1" s="1"/>
  <c r="E297" i="4" s="1"/>
  <c r="C456" i="1"/>
  <c r="CS296" i="1"/>
  <c r="X232" i="1"/>
  <c r="W232" i="1"/>
  <c r="Z232" i="1" a="1"/>
  <c r="Z232" i="1" s="1"/>
  <c r="Y232" i="1" a="1"/>
  <c r="Y232" i="1" s="1"/>
  <c r="X224" i="1"/>
  <c r="Y224" i="1" a="1"/>
  <c r="Y224" i="1" s="1"/>
  <c r="Z224" i="1" a="1"/>
  <c r="Z224" i="1" s="1"/>
  <c r="W224" i="1"/>
  <c r="X226" i="1"/>
  <c r="Y226" i="1" a="1"/>
  <c r="Y226" i="1" s="1"/>
  <c r="W226" i="1"/>
  <c r="Z226" i="1" a="1"/>
  <c r="Z226" i="1" s="1"/>
  <c r="R293" i="1"/>
  <c r="AS293" i="1" s="1"/>
  <c r="AU258" i="1"/>
  <c r="T271" i="1"/>
  <c r="AU271" i="1" s="1"/>
  <c r="AA458" i="1"/>
  <c r="Y299" i="4" s="1"/>
  <c r="BA205" i="1" a="1"/>
  <c r="BA205" i="1" s="1"/>
  <c r="AB458" i="1" s="1"/>
  <c r="Z299" i="4" s="1"/>
  <c r="BA217" i="1" a="1"/>
  <c r="BA217" i="1" s="1"/>
  <c r="AB470" i="1" s="1"/>
  <c r="Z311" i="4" s="1"/>
  <c r="AA470" i="1"/>
  <c r="Y311" i="4" s="1"/>
  <c r="AY208" i="1"/>
  <c r="AX208" i="1"/>
  <c r="BB208" i="1" a="1"/>
  <c r="BB208" i="1" s="1"/>
  <c r="AC461" i="1" s="1"/>
  <c r="AZ208" i="1" a="1"/>
  <c r="AZ208" i="1" s="1"/>
  <c r="Q288" i="1"/>
  <c r="AR288" i="1" s="1"/>
  <c r="R278" i="1"/>
  <c r="DY278" i="1" s="1"/>
  <c r="AX219" i="1"/>
  <c r="AY219" i="1"/>
  <c r="BB219" i="1" a="1"/>
  <c r="BB219" i="1" s="1"/>
  <c r="AC472" i="1" s="1"/>
  <c r="AZ219" i="1" a="1"/>
  <c r="AZ219" i="1" s="1"/>
  <c r="U261" i="1"/>
  <c r="BX261" i="1" s="1"/>
  <c r="F462" i="1"/>
  <c r="G303" i="4" s="1"/>
  <c r="F303" i="4"/>
  <c r="CX266" i="1"/>
  <c r="BB214" i="1" a="1"/>
  <c r="BB214" i="1" s="1"/>
  <c r="AC467" i="1" s="1"/>
  <c r="AY214" i="1"/>
  <c r="AZ214" i="1" a="1"/>
  <c r="AZ214" i="1" s="1"/>
  <c r="AX214" i="1"/>
  <c r="CX262" i="1"/>
  <c r="T265" i="1"/>
  <c r="EA265" i="1" s="1"/>
  <c r="AT268" i="1"/>
  <c r="BU275" i="1"/>
  <c r="BX243" i="1"/>
  <c r="BY231" i="1"/>
  <c r="AR272" i="1"/>
  <c r="Q286" i="1"/>
  <c r="BT286" i="1" s="1"/>
  <c r="X236" i="1"/>
  <c r="Z236" i="1" a="1"/>
  <c r="Z236" i="1" s="1"/>
  <c r="Y236" i="1" a="1"/>
  <c r="Y236" i="1" s="1"/>
  <c r="W236" i="1"/>
  <c r="CB221" i="1" a="1"/>
  <c r="CB221" i="1" s="1"/>
  <c r="BY228" i="1"/>
  <c r="U249" i="1"/>
  <c r="EB249" i="1" s="1"/>
  <c r="BS287" i="1"/>
  <c r="CU294" i="1"/>
  <c r="R277" i="1"/>
  <c r="AS277" i="1" s="1"/>
  <c r="CT283" i="1"/>
  <c r="CZ228" i="1"/>
  <c r="AX207" i="1"/>
  <c r="AY207" i="1"/>
  <c r="AZ207" i="1" a="1"/>
  <c r="AZ207" i="1" s="1"/>
  <c r="BB207" i="1" a="1"/>
  <c r="BB207" i="1" s="1"/>
  <c r="AC460" i="1" s="1"/>
  <c r="BT277" i="1"/>
  <c r="AT272" i="1"/>
  <c r="CU277" i="1"/>
  <c r="CD208" i="1" a="1"/>
  <c r="CD208" i="1" s="1"/>
  <c r="E461" i="1" s="1"/>
  <c r="CB208" i="1" a="1"/>
  <c r="CB208" i="1" s="1"/>
  <c r="CA208" i="1"/>
  <c r="BZ208" i="1"/>
  <c r="BY230" i="1"/>
  <c r="AR289" i="1"/>
  <c r="V243" i="1"/>
  <c r="AW243" i="1" s="1"/>
  <c r="S284" i="1"/>
  <c r="AT284" i="1" s="1"/>
  <c r="CD215" i="1" a="1"/>
  <c r="CD215" i="1" s="1"/>
  <c r="E468" i="1" s="1"/>
  <c r="CB215" i="1" a="1"/>
  <c r="CB215" i="1" s="1"/>
  <c r="CA215" i="1"/>
  <c r="BZ215" i="1"/>
  <c r="DA215" i="1"/>
  <c r="BW250" i="1"/>
  <c r="AZ211" i="1" a="1"/>
  <c r="AZ211" i="1" s="1"/>
  <c r="BB211" i="1" a="1"/>
  <c r="BB211" i="1" s="1"/>
  <c r="AC464" i="1" s="1"/>
  <c r="AX211" i="1"/>
  <c r="AY211" i="1"/>
  <c r="V248" i="1"/>
  <c r="BY248" i="1" s="1"/>
  <c r="CD220" i="1" a="1"/>
  <c r="CD220" i="1" s="1"/>
  <c r="E473" i="1" s="1"/>
  <c r="CB220" i="1" a="1"/>
  <c r="CB220" i="1" s="1"/>
  <c r="CA220" i="1"/>
  <c r="BZ220" i="1"/>
  <c r="DA220" i="1"/>
  <c r="BS292" i="1"/>
  <c r="DY281" i="1"/>
  <c r="AT271" i="1"/>
  <c r="DZ267" i="1"/>
  <c r="BW256" i="1"/>
  <c r="AA289" i="4"/>
  <c r="AD448" i="1"/>
  <c r="AB289" i="4" s="1"/>
  <c r="AH321" i="1"/>
  <c r="BY234" i="1"/>
  <c r="BY239" i="1"/>
  <c r="DA239" i="1" s="1"/>
  <c r="CD207" i="1" a="1"/>
  <c r="CD207" i="1" s="1"/>
  <c r="E460" i="1" s="1"/>
  <c r="CB207" i="1" a="1"/>
  <c r="CB207" i="1" s="1"/>
  <c r="CA207" i="1"/>
  <c r="BZ207" i="1"/>
  <c r="DA207" i="1"/>
  <c r="AR287" i="1"/>
  <c r="AS262" i="1"/>
  <c r="Y233" i="1" a="1"/>
  <c r="Y233" i="1" s="1"/>
  <c r="Z233" i="1" a="1"/>
  <c r="Z233" i="1" s="1"/>
  <c r="X233" i="1"/>
  <c r="W233" i="1"/>
  <c r="CD219" i="1" a="1"/>
  <c r="CD219" i="1" s="1"/>
  <c r="E472" i="1" s="1"/>
  <c r="CB219" i="1" a="1"/>
  <c r="CB219" i="1" s="1"/>
  <c r="CA219" i="1"/>
  <c r="BZ219" i="1"/>
  <c r="AU260" i="1"/>
  <c r="BT273" i="1"/>
  <c r="CV273" i="1" s="1"/>
  <c r="BB221" i="1" a="1"/>
  <c r="BB221" i="1" s="1"/>
  <c r="AC474" i="1" s="1"/>
  <c r="AR295" i="1"/>
  <c r="AU252" i="1"/>
  <c r="AV246" i="1"/>
  <c r="V242" i="1"/>
  <c r="BY242" i="1" s="1"/>
  <c r="CX249" i="1"/>
  <c r="AS264" i="1"/>
  <c r="AR275" i="1"/>
  <c r="BT283" i="1"/>
  <c r="CV283" i="1" s="1"/>
  <c r="CX251" i="1"/>
  <c r="BW257" i="1"/>
  <c r="CY257" i="1" s="1"/>
  <c r="P296" i="1"/>
  <c r="BS296" i="1" s="1"/>
  <c r="CU296" i="1" s="1"/>
  <c r="BS293" i="1"/>
  <c r="BY232" i="1"/>
  <c r="BY224" i="1"/>
  <c r="BY226" i="1"/>
  <c r="AR292" i="1"/>
  <c r="Q285" i="1"/>
  <c r="BT285" i="1" s="1"/>
  <c r="BW258" i="1"/>
  <c r="DA219" i="1"/>
  <c r="Q291" i="1"/>
  <c r="AR291" i="1" s="1"/>
  <c r="DZ270" i="1"/>
  <c r="P295" i="1"/>
  <c r="BS295" i="1" s="1"/>
  <c r="Z235" i="1" a="1"/>
  <c r="Z235" i="1" s="1"/>
  <c r="Y235" i="1" a="1"/>
  <c r="Y235" i="1" s="1"/>
  <c r="X235" i="1"/>
  <c r="W235" i="1"/>
  <c r="CX253" i="1"/>
  <c r="AZ218" i="1" a="1"/>
  <c r="AZ218" i="1" s="1"/>
  <c r="AY218" i="1"/>
  <c r="AX218" i="1"/>
  <c r="BB218" i="1" a="1"/>
  <c r="BB218" i="1" s="1"/>
  <c r="AC471" i="1" s="1"/>
  <c r="U256" i="1"/>
  <c r="EB256" i="1" s="1"/>
  <c r="Y229" i="1" a="1"/>
  <c r="Y229" i="1" s="1"/>
  <c r="Z229" i="1" a="1"/>
  <c r="Z229" i="1" s="1"/>
  <c r="X229" i="1"/>
  <c r="W229" i="1"/>
  <c r="T270" i="1"/>
  <c r="EA270" i="1" s="1"/>
  <c r="T261" i="1"/>
  <c r="EA261" i="1" s="1"/>
  <c r="BV268" i="1"/>
  <c r="AS275" i="1"/>
  <c r="EB243" i="1"/>
  <c r="AW231" i="1"/>
  <c r="BT272" i="1"/>
  <c r="CD221" i="1" a="1"/>
  <c r="CD221" i="1" s="1"/>
  <c r="E474" i="1" s="1"/>
  <c r="AW228" i="1"/>
  <c r="AX220" i="1"/>
  <c r="AY220" i="1"/>
  <c r="BB220" i="1" a="1"/>
  <c r="BB220" i="1" s="1"/>
  <c r="AC473" i="1" s="1"/>
  <c r="AZ220" i="1" a="1"/>
  <c r="AZ220" i="1" s="1"/>
  <c r="DW287" i="1"/>
  <c r="CU283" i="1"/>
  <c r="EC235" i="1"/>
  <c r="CW270" i="1"/>
  <c r="CX256" i="1"/>
  <c r="V246" i="1"/>
  <c r="AW246" i="1" s="1"/>
  <c r="CY240" i="1"/>
  <c r="DX277" i="1"/>
  <c r="BV272" i="1"/>
  <c r="CX270" i="1"/>
  <c r="CW269" i="1"/>
  <c r="V249" i="1"/>
  <c r="BY249" i="1" s="1"/>
  <c r="CC204" i="1" a="1"/>
  <c r="CC204" i="1" s="1"/>
  <c r="D457" i="1" s="1"/>
  <c r="E298" i="4" s="1"/>
  <c r="C457" i="1"/>
  <c r="D298" i="4" s="1"/>
  <c r="CD214" i="1" a="1"/>
  <c r="CD214" i="1" s="1"/>
  <c r="E467" i="1" s="1"/>
  <c r="CA214" i="1"/>
  <c r="BZ214" i="1"/>
  <c r="CB214" i="1" a="1"/>
  <c r="CB214" i="1" s="1"/>
  <c r="AY216" i="1"/>
  <c r="AZ216" i="1" a="1"/>
  <c r="AZ216" i="1" s="1"/>
  <c r="BB216" i="1" a="1"/>
  <c r="BB216" i="1" s="1"/>
  <c r="AC469" i="1" s="1"/>
  <c r="AX216" i="1"/>
  <c r="AW230" i="1"/>
  <c r="BT289" i="1"/>
  <c r="EA250" i="1"/>
  <c r="DW292" i="1"/>
  <c r="AS281" i="1"/>
  <c r="Z238" i="1" a="1"/>
  <c r="Z238" i="1" s="1"/>
  <c r="X238" i="1"/>
  <c r="Y238" i="1" a="1"/>
  <c r="Y238" i="1" s="1"/>
  <c r="W238" i="1"/>
  <c r="BV271" i="1"/>
  <c r="DA205" i="1"/>
  <c r="S273" i="1"/>
  <c r="DZ273" i="1" s="1"/>
  <c r="R291" i="1"/>
  <c r="DY291" i="1" s="1"/>
  <c r="BV267" i="1"/>
  <c r="EA256" i="1"/>
  <c r="AA448" i="1"/>
  <c r="BA195" i="1" a="1"/>
  <c r="BA195" i="1" s="1"/>
  <c r="AB448" i="1" s="1"/>
  <c r="Z289" i="4" s="1"/>
  <c r="AW234" i="1"/>
  <c r="AW239" i="1"/>
  <c r="BT287" i="1"/>
  <c r="CV287" i="1" s="1"/>
  <c r="BU262" i="1"/>
  <c r="CD225" i="1" a="1"/>
  <c r="CD225" i="1" s="1"/>
  <c r="E478" i="1" s="1"/>
  <c r="CB225" i="1" a="1"/>
  <c r="CB225" i="1" s="1"/>
  <c r="CA225" i="1"/>
  <c r="BZ225" i="1"/>
  <c r="T263" i="1"/>
  <c r="AU263" i="1" s="1"/>
  <c r="BW260" i="1"/>
  <c r="DX273" i="1"/>
  <c r="EA255" i="1"/>
  <c r="AW229" i="1"/>
  <c r="C462" i="1"/>
  <c r="D303" i="4" s="1"/>
  <c r="CC209" i="1" a="1"/>
  <c r="CC209" i="1" s="1"/>
  <c r="D462" i="1" s="1"/>
  <c r="E303" i="4" s="1"/>
  <c r="CU274" i="1"/>
  <c r="Y223" i="1" a="1"/>
  <c r="Y223" i="1" s="1"/>
  <c r="Z223" i="1" a="1"/>
  <c r="Z223" i="1" s="1"/>
  <c r="X223" i="1"/>
  <c r="W223" i="1"/>
  <c r="BT295" i="1"/>
  <c r="CC197" i="1" a="1"/>
  <c r="CC197" i="1" s="1"/>
  <c r="D450" i="1" s="1"/>
  <c r="E291" i="4" s="1"/>
  <c r="C450" i="1"/>
  <c r="D291" i="4" s="1"/>
  <c r="R285" i="1"/>
  <c r="BU285" i="1" s="1"/>
  <c r="F448" i="1"/>
  <c r="G289" i="4" s="1"/>
  <c r="F289" i="4"/>
  <c r="J67" i="7"/>
  <c r="AC174" i="4"/>
  <c r="O45" i="7"/>
  <c r="AJ141" i="4" s="1"/>
  <c r="BW252" i="1"/>
  <c r="BX246" i="1"/>
  <c r="CZ246" i="1" s="1"/>
  <c r="X237" i="1"/>
  <c r="Y237" i="1" a="1"/>
  <c r="Y237" i="1" s="1"/>
  <c r="Z237" i="1" a="1"/>
  <c r="Z237" i="1" s="1"/>
  <c r="W237" i="1"/>
  <c r="U255" i="1"/>
  <c r="AV255" i="1" s="1"/>
  <c r="W222" i="1"/>
  <c r="Y222" i="1" a="1"/>
  <c r="Y222" i="1" s="1"/>
  <c r="Z222" i="1" a="1"/>
  <c r="Z222" i="1" s="1"/>
  <c r="X222" i="1"/>
  <c r="R279" i="1"/>
  <c r="DY279" i="1" s="1"/>
  <c r="T267" i="1"/>
  <c r="EA267" i="1" s="1"/>
  <c r="BU264" i="1"/>
  <c r="BT275" i="1"/>
  <c r="CV275" i="1" s="1"/>
  <c r="F463" i="1"/>
  <c r="G304" i="4" s="1"/>
  <c r="F304" i="4"/>
  <c r="DX283" i="1"/>
  <c r="EA257" i="1"/>
  <c r="U250" i="1"/>
  <c r="EB250" i="1" s="1"/>
  <c r="DV295" i="1"/>
  <c r="DW293" i="1"/>
  <c r="CV261" i="1"/>
  <c r="AW232" i="1"/>
  <c r="AW224" i="1"/>
  <c r="AW226" i="1"/>
  <c r="BT292" i="1"/>
  <c r="EA258" i="1"/>
  <c r="R280" i="1"/>
  <c r="DY280" i="1" s="1"/>
  <c r="AT270" i="1"/>
  <c r="AZ240" i="1" l="1" a="1"/>
  <c r="AZ240" i="1" s="1"/>
  <c r="BA240" i="1" s="1" a="1"/>
  <c r="BA240" i="1" s="1"/>
  <c r="AB493" i="1" s="1"/>
  <c r="Z334" i="4" s="1"/>
  <c r="W240" i="1"/>
  <c r="AU259" i="1"/>
  <c r="X240" i="1"/>
  <c r="BY240" i="1"/>
  <c r="DA240" i="1" s="1"/>
  <c r="Y240" i="1" a="1"/>
  <c r="Y240" i="1" s="1"/>
  <c r="Z240" i="1" a="1"/>
  <c r="Z240" i="1" s="1"/>
  <c r="BX240" i="1"/>
  <c r="CZ240" i="1" s="1"/>
  <c r="EB240" i="1"/>
  <c r="BW259" i="1"/>
  <c r="CY259" i="1" s="1"/>
  <c r="U260" i="1"/>
  <c r="BX260" i="1" s="1"/>
  <c r="V241" i="1"/>
  <c r="BY241" i="1" s="1"/>
  <c r="CA241" i="1" s="1"/>
  <c r="BW262" i="1"/>
  <c r="CY262" i="1" s="1"/>
  <c r="EA262" i="1"/>
  <c r="U254" i="1"/>
  <c r="AV254" i="1" s="1"/>
  <c r="V245" i="1"/>
  <c r="EC245" i="1" s="1"/>
  <c r="AU251" i="1"/>
  <c r="AV244" i="1"/>
  <c r="AU262" i="1"/>
  <c r="BX244" i="1"/>
  <c r="CD244" i="1" s="1" a="1"/>
  <c r="CD244" i="1" s="1"/>
  <c r="E497" i="1" s="1"/>
  <c r="BW253" i="1"/>
  <c r="CY253" i="1" s="1"/>
  <c r="U252" i="1"/>
  <c r="AV252" i="1" s="1"/>
  <c r="BW251" i="1"/>
  <c r="CY251" i="1" s="1"/>
  <c r="AS282" i="1"/>
  <c r="BU282" i="1"/>
  <c r="CW282" i="1" s="1"/>
  <c r="S283" i="1"/>
  <c r="BV283" i="1" s="1"/>
  <c r="BA227" i="1" a="1"/>
  <c r="BA227" i="1" s="1"/>
  <c r="AB480" i="1" s="1"/>
  <c r="Z321" i="4" s="1"/>
  <c r="AL150" i="4"/>
  <c r="AA466" i="1"/>
  <c r="Y307" i="4" s="1"/>
  <c r="DA233" i="1"/>
  <c r="AX238" i="1"/>
  <c r="AD480" i="1"/>
  <c r="AB321" i="4" s="1"/>
  <c r="K321" i="1"/>
  <c r="L151" i="4" s="1"/>
  <c r="EE236" i="1"/>
  <c r="AA463" i="1"/>
  <c r="Y304" i="4" s="1"/>
  <c r="CB223" i="1" a="1"/>
  <c r="CB223" i="1" s="1"/>
  <c r="C476" i="1" s="1"/>
  <c r="D317" i="4" s="1"/>
  <c r="AZ236" i="1" a="1"/>
  <c r="AZ236" i="1" s="1"/>
  <c r="BA236" i="1" s="1" a="1"/>
  <c r="BA236" i="1" s="1"/>
  <c r="AB489" i="1" s="1"/>
  <c r="Z330" i="4" s="1"/>
  <c r="DA236" i="1"/>
  <c r="CC227" i="1" a="1"/>
  <c r="CC227" i="1" s="1"/>
  <c r="D480" i="1" s="1"/>
  <c r="E321" i="4" s="1"/>
  <c r="DA238" i="1"/>
  <c r="CD236" i="1" a="1"/>
  <c r="CD236" i="1" s="1"/>
  <c r="E489" i="1" s="1"/>
  <c r="F330" i="4" s="1"/>
  <c r="CD238" i="1" a="1"/>
  <c r="CD238" i="1" s="1"/>
  <c r="E491" i="1" s="1"/>
  <c r="F491" i="1" s="1"/>
  <c r="G332" i="4" s="1"/>
  <c r="CA237" i="1"/>
  <c r="AX240" i="1"/>
  <c r="CD222" i="1" a="1"/>
  <c r="CD222" i="1" s="1"/>
  <c r="E475" i="1" s="1"/>
  <c r="F475" i="1" s="1"/>
  <c r="G316" i="4" s="1"/>
  <c r="DA222" i="1"/>
  <c r="BB233" i="1" a="1"/>
  <c r="BB233" i="1" s="1"/>
  <c r="AC486" i="1" s="1"/>
  <c r="AD486" i="1" s="1"/>
  <c r="AB327" i="4" s="1"/>
  <c r="C464" i="1"/>
  <c r="D305" i="4" s="1"/>
  <c r="AA474" i="1"/>
  <c r="Y315" i="4" s="1"/>
  <c r="AS273" i="1"/>
  <c r="AA304" i="4"/>
  <c r="BW263" i="1"/>
  <c r="CY263" i="1" s="1"/>
  <c r="CB237" i="1" a="1"/>
  <c r="CB237" i="1" s="1"/>
  <c r="CC237" i="1" s="1" a="1"/>
  <c r="CC237" i="1" s="1"/>
  <c r="D490" i="1" s="1"/>
  <c r="E331" i="4" s="1"/>
  <c r="BZ238" i="1"/>
  <c r="BZ236" i="1"/>
  <c r="CD223" i="1" a="1"/>
  <c r="CD223" i="1" s="1"/>
  <c r="E476" i="1" s="1"/>
  <c r="F476" i="1" s="1"/>
  <c r="G317" i="4" s="1"/>
  <c r="BB236" i="1" a="1"/>
  <c r="BB236" i="1" s="1"/>
  <c r="AC489" i="1" s="1"/>
  <c r="AA330" i="4" s="1"/>
  <c r="F464" i="1"/>
  <c r="G305" i="4" s="1"/>
  <c r="AD466" i="1"/>
  <c r="AB307" i="4" s="1"/>
  <c r="CD237" i="1" a="1"/>
  <c r="CD237" i="1" s="1"/>
  <c r="E490" i="1" s="1"/>
  <c r="F490" i="1" s="1"/>
  <c r="G331" i="4" s="1"/>
  <c r="DA237" i="1"/>
  <c r="CA238" i="1"/>
  <c r="CB236" i="1" a="1"/>
  <c r="CB236" i="1" s="1"/>
  <c r="CC236" i="1" s="1" a="1"/>
  <c r="CC236" i="1" s="1"/>
  <c r="D489" i="1" s="1"/>
  <c r="E330" i="4" s="1"/>
  <c r="CA223" i="1"/>
  <c r="AY236" i="1"/>
  <c r="DA223" i="1"/>
  <c r="AZ238" i="1" a="1"/>
  <c r="AZ238" i="1" s="1"/>
  <c r="AA491" i="1" s="1"/>
  <c r="Y332" i="4" s="1"/>
  <c r="AY223" i="1"/>
  <c r="BB238" i="1" a="1"/>
  <c r="BB238" i="1" s="1"/>
  <c r="AC491" i="1" s="1"/>
  <c r="AA332" i="4" s="1"/>
  <c r="BW261" i="1"/>
  <c r="CY261" i="1" s="1"/>
  <c r="AY222" i="1"/>
  <c r="EC247" i="1"/>
  <c r="BB240" i="1" a="1"/>
  <c r="BB240" i="1" s="1"/>
  <c r="AC493" i="1" s="1"/>
  <c r="AD493" i="1" s="1"/>
  <c r="AB334" i="4" s="1"/>
  <c r="BU290" i="1"/>
  <c r="CW290" i="1" s="1"/>
  <c r="DX293" i="1"/>
  <c r="BZ222" i="1"/>
  <c r="AY233" i="1"/>
  <c r="AY240" i="1"/>
  <c r="CB222" i="1" a="1"/>
  <c r="CB222" i="1" s="1"/>
  <c r="C475" i="1" s="1"/>
  <c r="D316" i="4" s="1"/>
  <c r="AX233" i="1"/>
  <c r="BT294" i="1"/>
  <c r="CV294" i="1" s="1"/>
  <c r="CA233" i="1"/>
  <c r="DC212" i="1"/>
  <c r="O322" i="1" s="1"/>
  <c r="AH322" i="1"/>
  <c r="AK152" i="4" s="1"/>
  <c r="BW271" i="1"/>
  <c r="CY271" i="1" s="1"/>
  <c r="DZ276" i="1"/>
  <c r="CD233" i="1" a="1"/>
  <c r="CD233" i="1" s="1"/>
  <c r="E486" i="1" s="1"/>
  <c r="F327" i="4" s="1"/>
  <c r="EC246" i="1"/>
  <c r="AW248" i="1"/>
  <c r="BB248" i="1" s="1" a="1"/>
  <c r="BB248" i="1" s="1"/>
  <c r="AC501" i="1" s="1"/>
  <c r="EC243" i="1"/>
  <c r="EB263" i="1"/>
  <c r="BX259" i="1"/>
  <c r="CZ259" i="1" s="1"/>
  <c r="G69" i="7"/>
  <c r="H69" i="7" s="1"/>
  <c r="G70" i="7" s="1"/>
  <c r="BZ233" i="1"/>
  <c r="AU268" i="1"/>
  <c r="BX263" i="1"/>
  <c r="EB259" i="1"/>
  <c r="BV273" i="1"/>
  <c r="CX273" i="1" s="1"/>
  <c r="BT291" i="1"/>
  <c r="CV291" i="1" s="1"/>
  <c r="DZ284" i="1"/>
  <c r="AR286" i="1"/>
  <c r="EA268" i="1"/>
  <c r="EC244" i="1"/>
  <c r="EA269" i="1"/>
  <c r="EB258" i="1"/>
  <c r="AU261" i="1"/>
  <c r="DX285" i="1"/>
  <c r="EC248" i="1"/>
  <c r="DX286" i="1"/>
  <c r="EA271" i="1"/>
  <c r="BU293" i="1"/>
  <c r="CW293" i="1" s="1"/>
  <c r="AS276" i="1"/>
  <c r="AT265" i="1"/>
  <c r="BV263" i="1"/>
  <c r="CX263" i="1" s="1"/>
  <c r="DZ282" i="1"/>
  <c r="BW273" i="1"/>
  <c r="CY273" i="1" s="1"/>
  <c r="DY274" i="1"/>
  <c r="BU276" i="1"/>
  <c r="CW276" i="1" s="1"/>
  <c r="BV265" i="1"/>
  <c r="CX265" i="1" s="1"/>
  <c r="BU291" i="1"/>
  <c r="CW291" i="1" s="1"/>
  <c r="AV256" i="1"/>
  <c r="AW242" i="1"/>
  <c r="AX242" i="1" s="1"/>
  <c r="DY290" i="1"/>
  <c r="EB257" i="1"/>
  <c r="AV250" i="1"/>
  <c r="AU267" i="1"/>
  <c r="BX255" i="1"/>
  <c r="CZ255" i="1" s="1"/>
  <c r="DY285" i="1"/>
  <c r="AS291" i="1"/>
  <c r="AT273" i="1"/>
  <c r="BY246" i="1"/>
  <c r="DA246" i="1" s="1"/>
  <c r="DW296" i="1"/>
  <c r="EC242" i="1"/>
  <c r="DX288" i="1"/>
  <c r="AX222" i="1"/>
  <c r="DY296" i="1"/>
  <c r="AZ223" i="1" a="1"/>
  <c r="AZ223" i="1" s="1"/>
  <c r="BA223" i="1" s="1" a="1"/>
  <c r="BA223" i="1" s="1"/>
  <c r="AB476" i="1" s="1"/>
  <c r="Z317" i="4" s="1"/>
  <c r="DY288" i="1"/>
  <c r="BV282" i="1"/>
  <c r="CX282" i="1" s="1"/>
  <c r="AW244" i="1"/>
  <c r="BV276" i="1"/>
  <c r="CX276" i="1" s="1"/>
  <c r="BW269" i="1"/>
  <c r="CY269" i="1" s="1"/>
  <c r="BT293" i="1"/>
  <c r="CV293" i="1" s="1"/>
  <c r="BX258" i="1"/>
  <c r="CZ258" i="1" s="1"/>
  <c r="AS279" i="1"/>
  <c r="EB260" i="1"/>
  <c r="EA263" i="1"/>
  <c r="AW249" i="1"/>
  <c r="DW295" i="1"/>
  <c r="DX291" i="1"/>
  <c r="AQ296" i="1"/>
  <c r="EB261" i="1"/>
  <c r="AZ222" i="1" a="1"/>
  <c r="AZ222" i="1" s="1"/>
  <c r="BA222" i="1" s="1" a="1"/>
  <c r="BA222" i="1" s="1"/>
  <c r="AB475" i="1" s="1"/>
  <c r="Z316" i="4" s="1"/>
  <c r="BB223" i="1" a="1"/>
  <c r="BB223" i="1" s="1"/>
  <c r="AC476" i="1" s="1"/>
  <c r="AD476" i="1" s="1"/>
  <c r="AB317" i="4" s="1"/>
  <c r="EA273" i="1"/>
  <c r="DX294" i="1"/>
  <c r="AV251" i="1"/>
  <c r="BT288" i="1"/>
  <c r="CV288" i="1" s="1"/>
  <c r="BU296" i="1"/>
  <c r="CW296" i="1" s="1"/>
  <c r="AS288" i="1"/>
  <c r="EF236" i="1"/>
  <c r="DA249" i="1"/>
  <c r="CD241" i="1" a="1"/>
  <c r="CD241" i="1" s="1"/>
  <c r="E494" i="1" s="1"/>
  <c r="CD242" i="1" a="1"/>
  <c r="CD242" i="1" s="1"/>
  <c r="E495" i="1" s="1"/>
  <c r="CA242" i="1"/>
  <c r="CB242" i="1" a="1"/>
  <c r="CB242" i="1" s="1"/>
  <c r="BZ242" i="1"/>
  <c r="DA242" i="1"/>
  <c r="AX243" i="1"/>
  <c r="AZ243" i="1" a="1"/>
  <c r="AZ243" i="1" s="1"/>
  <c r="AY243" i="1"/>
  <c r="BB243" i="1" a="1"/>
  <c r="BB243" i="1" s="1"/>
  <c r="AC496" i="1" s="1"/>
  <c r="AX247" i="1"/>
  <c r="BB247" i="1" a="1"/>
  <c r="BB247" i="1" s="1"/>
  <c r="AC500" i="1" s="1"/>
  <c r="AZ247" i="1" a="1"/>
  <c r="AZ247" i="1" s="1"/>
  <c r="AY247" i="1"/>
  <c r="CW285" i="1"/>
  <c r="CU295" i="1"/>
  <c r="CV285" i="1"/>
  <c r="CA248" i="1"/>
  <c r="CD248" i="1" a="1"/>
  <c r="CD248" i="1" s="1"/>
  <c r="E501" i="1" s="1"/>
  <c r="CB248" i="1" a="1"/>
  <c r="CB248" i="1" s="1"/>
  <c r="BZ248" i="1"/>
  <c r="DA248" i="1"/>
  <c r="BU280" i="1"/>
  <c r="BB226" i="1" a="1"/>
  <c r="BB226" i="1" s="1"/>
  <c r="AC479" i="1" s="1"/>
  <c r="AY226" i="1"/>
  <c r="AX226" i="1"/>
  <c r="AZ226" i="1" a="1"/>
  <c r="AZ226" i="1" s="1"/>
  <c r="AD174" i="4"/>
  <c r="AE174" i="4" s="1"/>
  <c r="P45" i="7"/>
  <c r="AM141" i="4" s="1"/>
  <c r="AP141" i="4" s="1"/>
  <c r="AY229" i="1"/>
  <c r="AX229" i="1"/>
  <c r="AZ229" i="1" a="1"/>
  <c r="AZ229" i="1" s="1"/>
  <c r="BB229" i="1" a="1"/>
  <c r="BB229" i="1" s="1"/>
  <c r="AC482" i="1" s="1"/>
  <c r="CZ261" i="1"/>
  <c r="CY260" i="1"/>
  <c r="S292" i="1"/>
  <c r="DZ292" i="1" s="1"/>
  <c r="T274" i="1"/>
  <c r="EA274" i="1" s="1"/>
  <c r="CV289" i="1"/>
  <c r="AA469" i="1"/>
  <c r="Y310" i="4" s="1"/>
  <c r="BA216" i="1" a="1"/>
  <c r="BA216" i="1" s="1"/>
  <c r="AB469" i="1" s="1"/>
  <c r="Z310" i="4" s="1"/>
  <c r="Y246" i="1" a="1"/>
  <c r="Y246" i="1" s="1"/>
  <c r="X246" i="1"/>
  <c r="Z246" i="1" a="1"/>
  <c r="Z246" i="1" s="1"/>
  <c r="W246" i="1"/>
  <c r="AA473" i="1"/>
  <c r="Y314" i="4" s="1"/>
  <c r="BA220" i="1" a="1"/>
  <c r="BA220" i="1" s="1"/>
  <c r="AB473" i="1" s="1"/>
  <c r="Z314" i="4" s="1"/>
  <c r="AX228" i="1"/>
  <c r="BB228" i="1" a="1"/>
  <c r="BB228" i="1" s="1"/>
  <c r="AC481" i="1" s="1"/>
  <c r="AY228" i="1"/>
  <c r="AZ228" i="1" a="1"/>
  <c r="AZ228" i="1" s="1"/>
  <c r="CW273" i="1"/>
  <c r="CV272" i="1"/>
  <c r="CX268" i="1"/>
  <c r="U262" i="1"/>
  <c r="EB262" i="1" s="1"/>
  <c r="CA226" i="1"/>
  <c r="CB226" i="1" a="1"/>
  <c r="CB226" i="1" s="1"/>
  <c r="CD226" i="1" a="1"/>
  <c r="CD226" i="1" s="1"/>
  <c r="E479" i="1" s="1"/>
  <c r="BZ226" i="1"/>
  <c r="DA226" i="1"/>
  <c r="AA315" i="4"/>
  <c r="AD474" i="1"/>
  <c r="AB315" i="4" s="1"/>
  <c r="CA234" i="1"/>
  <c r="CB234" i="1" a="1"/>
  <c r="CB234" i="1" s="1"/>
  <c r="CD234" i="1" a="1"/>
  <c r="CD234" i="1" s="1"/>
  <c r="E487" i="1" s="1"/>
  <c r="BZ234" i="1"/>
  <c r="DA234" i="1"/>
  <c r="CZ257" i="1"/>
  <c r="CY256" i="1"/>
  <c r="CD230" i="1" a="1"/>
  <c r="CD230" i="1" s="1"/>
  <c r="E483" i="1" s="1"/>
  <c r="CA230" i="1"/>
  <c r="CB230" i="1" a="1"/>
  <c r="CB230" i="1" s="1"/>
  <c r="BZ230" i="1"/>
  <c r="DA230" i="1"/>
  <c r="CW264" i="1"/>
  <c r="BA207" i="1" a="1"/>
  <c r="BA207" i="1" s="1"/>
  <c r="AB460" i="1" s="1"/>
  <c r="Z301" i="4" s="1"/>
  <c r="AA460" i="1"/>
  <c r="CV295" i="1"/>
  <c r="CC221" i="1" a="1"/>
  <c r="CC221" i="1" s="1"/>
  <c r="D474" i="1" s="1"/>
  <c r="E315" i="4" s="1"/>
  <c r="C474" i="1"/>
  <c r="D315" i="4" s="1"/>
  <c r="R287" i="1"/>
  <c r="BU287" i="1" s="1"/>
  <c r="CW287" i="1" s="1"/>
  <c r="CW275" i="1"/>
  <c r="BA214" i="1" a="1"/>
  <c r="BA214" i="1" s="1"/>
  <c r="AB467" i="1" s="1"/>
  <c r="Z308" i="4" s="1"/>
  <c r="AA467" i="1"/>
  <c r="Y308" i="4" s="1"/>
  <c r="BA208" i="1" a="1"/>
  <c r="BA208" i="1" s="1"/>
  <c r="AB461" i="1" s="1"/>
  <c r="Z302" i="4" s="1"/>
  <c r="AA461" i="1"/>
  <c r="Y302" i="4" s="1"/>
  <c r="DD212" i="1"/>
  <c r="P322" i="1" s="1"/>
  <c r="S277" i="1"/>
  <c r="DZ277" i="1" s="1"/>
  <c r="T266" i="1"/>
  <c r="EA266" i="1" s="1"/>
  <c r="AA316" i="4"/>
  <c r="AD475" i="1"/>
  <c r="AB316" i="4" s="1"/>
  <c r="U269" i="1"/>
  <c r="AV269" i="1" s="1"/>
  <c r="AA303" i="4"/>
  <c r="AD462" i="1"/>
  <c r="AB303" i="4" s="1"/>
  <c r="DY273" i="1"/>
  <c r="X244" i="1"/>
  <c r="Z244" i="1" a="1"/>
  <c r="Z244" i="1" s="1"/>
  <c r="Y244" i="1" a="1"/>
  <c r="Y244" i="1" s="1"/>
  <c r="W244" i="1"/>
  <c r="T277" i="1"/>
  <c r="EA277" i="1" s="1"/>
  <c r="U270" i="1"/>
  <c r="EB270" i="1" s="1"/>
  <c r="R294" i="1"/>
  <c r="DY294" i="1" s="1"/>
  <c r="AA468" i="1"/>
  <c r="Y309" i="4" s="1"/>
  <c r="BA215" i="1" a="1"/>
  <c r="BA215" i="1" s="1"/>
  <c r="AB468" i="1" s="1"/>
  <c r="Z309" i="4" s="1"/>
  <c r="V264" i="1"/>
  <c r="EC264" i="1" s="1"/>
  <c r="V260" i="1"/>
  <c r="EC260" i="1" s="1"/>
  <c r="BA235" i="1" a="1"/>
  <c r="BA235" i="1" s="1"/>
  <c r="AB488" i="1" s="1"/>
  <c r="Z329" i="4" s="1"/>
  <c r="AA488" i="1"/>
  <c r="Y329" i="4" s="1"/>
  <c r="BA237" i="1" a="1"/>
  <c r="BA237" i="1" s="1"/>
  <c r="AB490" i="1" s="1"/>
  <c r="Z331" i="4" s="1"/>
  <c r="AA490" i="1"/>
  <c r="J68" i="7"/>
  <c r="AC175" i="4"/>
  <c r="BB224" i="1" a="1"/>
  <c r="BB224" i="1" s="1"/>
  <c r="AC477" i="1" s="1"/>
  <c r="AZ224" i="1" a="1"/>
  <c r="AZ224" i="1" s="1"/>
  <c r="AY224" i="1"/>
  <c r="AX224" i="1"/>
  <c r="V251" i="1"/>
  <c r="EC251" i="1" s="1"/>
  <c r="U268" i="1"/>
  <c r="AV268" i="1" s="1"/>
  <c r="S280" i="1"/>
  <c r="DZ280" i="1" s="1"/>
  <c r="V256" i="1"/>
  <c r="BY256" i="1" s="1"/>
  <c r="S286" i="1"/>
  <c r="DZ286" i="1" s="1"/>
  <c r="C486" i="1"/>
  <c r="D327" i="4" s="1"/>
  <c r="CC233" i="1" a="1"/>
  <c r="CC233" i="1" s="1"/>
  <c r="D486" i="1" s="1"/>
  <c r="E327" i="4" s="1"/>
  <c r="CW288" i="1"/>
  <c r="Y289" i="4"/>
  <c r="AO321" i="1" a="1"/>
  <c r="AO321" i="1" s="1"/>
  <c r="AR151" i="4" s="1"/>
  <c r="AG321" i="1"/>
  <c r="AI151" i="4" s="1"/>
  <c r="AY230" i="1"/>
  <c r="BB230" i="1" a="1"/>
  <c r="BB230" i="1" s="1"/>
  <c r="AC483" i="1" s="1"/>
  <c r="AZ230" i="1" a="1"/>
  <c r="AZ230" i="1" s="1"/>
  <c r="AX230" i="1"/>
  <c r="F467" i="1"/>
  <c r="G308" i="4" s="1"/>
  <c r="F308" i="4"/>
  <c r="Y249" i="1" a="1"/>
  <c r="Y249" i="1" s="1"/>
  <c r="Z249" i="1" a="1"/>
  <c r="Z249" i="1" s="1"/>
  <c r="X249" i="1"/>
  <c r="W249" i="1"/>
  <c r="AD473" i="1"/>
  <c r="AB314" i="4" s="1"/>
  <c r="AA314" i="4"/>
  <c r="Q321" i="1" a="1"/>
  <c r="Q321" i="1" s="1"/>
  <c r="Q151" i="4" s="1"/>
  <c r="AZ231" i="1" a="1"/>
  <c r="AZ231" i="1" s="1"/>
  <c r="AX231" i="1"/>
  <c r="AY231" i="1"/>
  <c r="BB231" i="1" a="1"/>
  <c r="BB231" i="1" s="1"/>
  <c r="AC484" i="1" s="1"/>
  <c r="U271" i="1"/>
  <c r="EB271" i="1" s="1"/>
  <c r="CB224" i="1" a="1"/>
  <c r="CB224" i="1" s="1"/>
  <c r="CD224" i="1" a="1"/>
  <c r="CD224" i="1" s="1"/>
  <c r="E477" i="1" s="1"/>
  <c r="CA224" i="1"/>
  <c r="BZ224" i="1"/>
  <c r="DA224" i="1"/>
  <c r="CW274" i="1"/>
  <c r="C472" i="1"/>
  <c r="D313" i="4" s="1"/>
  <c r="CC219" i="1" a="1"/>
  <c r="CC219" i="1" s="1"/>
  <c r="D472" i="1" s="1"/>
  <c r="E313" i="4" s="1"/>
  <c r="CC207" i="1" a="1"/>
  <c r="CC207" i="1" s="1"/>
  <c r="D460" i="1" s="1"/>
  <c r="E301" i="4" s="1"/>
  <c r="C460" i="1"/>
  <c r="D301" i="4" s="1"/>
  <c r="AI321" i="1"/>
  <c r="AK151" i="4"/>
  <c r="C468" i="1"/>
  <c r="D309" i="4" s="1"/>
  <c r="CC215" i="1" a="1"/>
  <c r="CC215" i="1" s="1"/>
  <c r="D468" i="1" s="1"/>
  <c r="E309" i="4" s="1"/>
  <c r="CC208" i="1" a="1"/>
  <c r="CC208" i="1" s="1"/>
  <c r="D461" i="1" s="1"/>
  <c r="E302" i="4" s="1"/>
  <c r="C461" i="1"/>
  <c r="D302" i="4" s="1"/>
  <c r="S278" i="1"/>
  <c r="BV278" i="1" s="1"/>
  <c r="CU287" i="1"/>
  <c r="V250" i="1"/>
  <c r="BY250" i="1" s="1"/>
  <c r="U266" i="1"/>
  <c r="AV266" i="1" s="1"/>
  <c r="AA472" i="1"/>
  <c r="Y313" i="4" s="1"/>
  <c r="BA219" i="1" a="1"/>
  <c r="BA219" i="1" s="1"/>
  <c r="AB472" i="1" s="1"/>
  <c r="Z313" i="4" s="1"/>
  <c r="S279" i="1"/>
  <c r="BV279" i="1" s="1"/>
  <c r="AA302" i="4"/>
  <c r="AD461" i="1"/>
  <c r="AB302" i="4" s="1"/>
  <c r="D297" i="4"/>
  <c r="V254" i="1"/>
  <c r="BY254" i="1" s="1"/>
  <c r="F458" i="1"/>
  <c r="G299" i="4" s="1"/>
  <c r="F299" i="4"/>
  <c r="CC217" i="1" a="1"/>
  <c r="CC217" i="1" s="1"/>
  <c r="D470" i="1" s="1"/>
  <c r="E311" i="4" s="1"/>
  <c r="C470" i="1"/>
  <c r="D311" i="4" s="1"/>
  <c r="CD235" i="1" a="1"/>
  <c r="CD235" i="1" s="1"/>
  <c r="E488" i="1" s="1"/>
  <c r="CB235" i="1" a="1"/>
  <c r="CB235" i="1" s="1"/>
  <c r="CA235" i="1"/>
  <c r="BZ235" i="1"/>
  <c r="DA235" i="1"/>
  <c r="CY250" i="1"/>
  <c r="J322" i="1"/>
  <c r="S285" i="1"/>
  <c r="DZ285" i="1" s="1"/>
  <c r="U273" i="1"/>
  <c r="EB273" i="1" s="1"/>
  <c r="CC238" i="1" a="1"/>
  <c r="CC238" i="1" s="1"/>
  <c r="D491" i="1" s="1"/>
  <c r="E332" i="4" s="1"/>
  <c r="C491" i="1"/>
  <c r="D332" i="4" s="1"/>
  <c r="AD490" i="1"/>
  <c r="AB331" i="4" s="1"/>
  <c r="AA331" i="4"/>
  <c r="C478" i="1"/>
  <c r="CC225" i="1" a="1"/>
  <c r="CC225" i="1" s="1"/>
  <c r="D478" i="1" s="1"/>
  <c r="E319" i="4" s="1"/>
  <c r="AZ239" i="1" a="1"/>
  <c r="AZ239" i="1" s="1"/>
  <c r="BB239" i="1" a="1"/>
  <c r="BB239" i="1" s="1"/>
  <c r="AC492" i="1" s="1"/>
  <c r="AX239" i="1"/>
  <c r="AY239" i="1"/>
  <c r="CY272" i="1"/>
  <c r="CC214" i="1" a="1"/>
  <c r="CC214" i="1" s="1"/>
  <c r="D467" i="1" s="1"/>
  <c r="E308" i="4" s="1"/>
  <c r="C467" i="1"/>
  <c r="D308" i="4" s="1"/>
  <c r="F474" i="1"/>
  <c r="G315" i="4" s="1"/>
  <c r="F315" i="4"/>
  <c r="AU270" i="1"/>
  <c r="V257" i="1"/>
  <c r="BA218" i="1" a="1"/>
  <c r="BA218" i="1" s="1"/>
  <c r="AB471" i="1" s="1"/>
  <c r="Z312" i="4" s="1"/>
  <c r="AA471" i="1"/>
  <c r="Y312" i="4" s="1"/>
  <c r="Q296" i="1"/>
  <c r="DX296" i="1" s="1"/>
  <c r="CY258" i="1"/>
  <c r="R286" i="1"/>
  <c r="DY286" i="1" s="1"/>
  <c r="CD232" i="1" a="1"/>
  <c r="CD232" i="1" s="1"/>
  <c r="E485" i="1" s="1"/>
  <c r="CB232" i="1" a="1"/>
  <c r="CB232" i="1" s="1"/>
  <c r="CA232" i="1"/>
  <c r="BZ232" i="1"/>
  <c r="DA232" i="1"/>
  <c r="F472" i="1"/>
  <c r="G313" i="4" s="1"/>
  <c r="F313" i="4"/>
  <c r="F460" i="1"/>
  <c r="G301" i="4" s="1"/>
  <c r="F301" i="4"/>
  <c r="CU292" i="1"/>
  <c r="C473" i="1"/>
  <c r="D314" i="4" s="1"/>
  <c r="CC220" i="1" a="1"/>
  <c r="CC220" i="1" s="1"/>
  <c r="D473" i="1" s="1"/>
  <c r="E314" i="4" s="1"/>
  <c r="AD464" i="1"/>
  <c r="AB305" i="4" s="1"/>
  <c r="AA305" i="4"/>
  <c r="F468" i="1"/>
  <c r="G309" i="4" s="1"/>
  <c r="F309" i="4"/>
  <c r="T285" i="1"/>
  <c r="BW285" i="1" s="1"/>
  <c r="X243" i="1"/>
  <c r="Y243" i="1" a="1"/>
  <c r="Y243" i="1" s="1"/>
  <c r="Z243" i="1" a="1"/>
  <c r="Z243" i="1" s="1"/>
  <c r="W243" i="1"/>
  <c r="F302" i="4"/>
  <c r="F461" i="1"/>
  <c r="G302" i="4" s="1"/>
  <c r="CV277" i="1"/>
  <c r="DY277" i="1"/>
  <c r="AV249" i="1"/>
  <c r="CD228" i="1" a="1"/>
  <c r="CD228" i="1" s="1"/>
  <c r="E481" i="1" s="1"/>
  <c r="CB228" i="1" a="1"/>
  <c r="CB228" i="1" s="1"/>
  <c r="CA228" i="1"/>
  <c r="BZ228" i="1"/>
  <c r="DA228" i="1"/>
  <c r="CD231" i="1" a="1"/>
  <c r="CD231" i="1" s="1"/>
  <c r="E484" i="1" s="1"/>
  <c r="CB231" i="1" a="1"/>
  <c r="CB231" i="1" s="1"/>
  <c r="CA231" i="1"/>
  <c r="BZ231" i="1"/>
  <c r="DA231" i="1"/>
  <c r="AU265" i="1"/>
  <c r="AA308" i="4"/>
  <c r="AD467" i="1"/>
  <c r="AB308" i="4" s="1"/>
  <c r="V262" i="1"/>
  <c r="EC262" i="1" s="1"/>
  <c r="AD472" i="1"/>
  <c r="AB313" i="4" s="1"/>
  <c r="AA313" i="4"/>
  <c r="AS278" i="1"/>
  <c r="S294" i="1"/>
  <c r="DZ294" i="1" s="1"/>
  <c r="Z247" i="1" a="1"/>
  <c r="Z247" i="1" s="1"/>
  <c r="Y247" i="1" a="1"/>
  <c r="Y247" i="1" s="1"/>
  <c r="W247" i="1"/>
  <c r="X247" i="1"/>
  <c r="AV253" i="1"/>
  <c r="CD229" i="1" a="1"/>
  <c r="CD229" i="1" s="1"/>
  <c r="E482" i="1" s="1"/>
  <c r="CB229" i="1" a="1"/>
  <c r="CB229" i="1" s="1"/>
  <c r="CA229" i="1"/>
  <c r="BZ229" i="1"/>
  <c r="C469" i="1"/>
  <c r="D310" i="4" s="1"/>
  <c r="CC216" i="1" a="1"/>
  <c r="CC216" i="1" s="1"/>
  <c r="D469" i="1" s="1"/>
  <c r="E310" i="4" s="1"/>
  <c r="T264" i="1"/>
  <c r="AU264" i="1" s="1"/>
  <c r="AA462" i="1"/>
  <c r="Y303" i="4" s="1"/>
  <c r="BA209" i="1" a="1"/>
  <c r="BA209" i="1" s="1"/>
  <c r="AB462" i="1" s="1"/>
  <c r="Z303" i="4" s="1"/>
  <c r="AA493" i="1"/>
  <c r="Y334" i="4" s="1"/>
  <c r="F470" i="1"/>
  <c r="G311" i="4" s="1"/>
  <c r="F311" i="4"/>
  <c r="BU284" i="1"/>
  <c r="D307" i="4"/>
  <c r="S275" i="1"/>
  <c r="BV275" i="1" s="1"/>
  <c r="AA486" i="1"/>
  <c r="Y327" i="4" s="1"/>
  <c r="BA233" i="1" a="1"/>
  <c r="BA233" i="1" s="1"/>
  <c r="AB486" i="1" s="1"/>
  <c r="Z327" i="4" s="1"/>
  <c r="V258" i="1"/>
  <c r="BY258" i="1" s="1"/>
  <c r="EA272" i="1"/>
  <c r="V252" i="1"/>
  <c r="EC252" i="1" s="1"/>
  <c r="AA319" i="4"/>
  <c r="AD478" i="1"/>
  <c r="AB319" i="4" s="1"/>
  <c r="AA329" i="4"/>
  <c r="AD488" i="1"/>
  <c r="AB329" i="4" s="1"/>
  <c r="S281" i="1"/>
  <c r="BV281" i="1" s="1"/>
  <c r="AY232" i="1"/>
  <c r="BB232" i="1" a="1"/>
  <c r="BB232" i="1" s="1"/>
  <c r="AC485" i="1" s="1"/>
  <c r="AZ232" i="1" a="1"/>
  <c r="AZ232" i="1" s="1"/>
  <c r="AX232" i="1"/>
  <c r="AS280" i="1"/>
  <c r="CV292" i="1"/>
  <c r="BX250" i="1"/>
  <c r="BW267" i="1"/>
  <c r="BU279" i="1"/>
  <c r="EB255" i="1"/>
  <c r="AS285" i="1"/>
  <c r="V261" i="1"/>
  <c r="AW261" i="1" s="1"/>
  <c r="U264" i="1"/>
  <c r="EB264" i="1" s="1"/>
  <c r="F478" i="1"/>
  <c r="G319" i="4" s="1"/>
  <c r="F319" i="4"/>
  <c r="AX234" i="1"/>
  <c r="BB234" i="1" a="1"/>
  <c r="BB234" i="1" s="1"/>
  <c r="AC487" i="1" s="1"/>
  <c r="AZ234" i="1" a="1"/>
  <c r="AZ234" i="1" s="1"/>
  <c r="AY234" i="1"/>
  <c r="CY268" i="1"/>
  <c r="CX267" i="1"/>
  <c r="AD469" i="1"/>
  <c r="AB310" i="4" s="1"/>
  <c r="AA310" i="4"/>
  <c r="EC249" i="1"/>
  <c r="CX272" i="1"/>
  <c r="AZ246" i="1" a="1"/>
  <c r="AZ246" i="1" s="1"/>
  <c r="AX246" i="1"/>
  <c r="BB246" i="1" a="1"/>
  <c r="BB246" i="1" s="1"/>
  <c r="AC499" i="1" s="1"/>
  <c r="AY246" i="1"/>
  <c r="CX271" i="1"/>
  <c r="BW270" i="1"/>
  <c r="BX256" i="1"/>
  <c r="AA312" i="4"/>
  <c r="AD471" i="1"/>
  <c r="AB312" i="4" s="1"/>
  <c r="AQ295" i="1"/>
  <c r="R292" i="1"/>
  <c r="DY292" i="1" s="1"/>
  <c r="AR285" i="1"/>
  <c r="CU293" i="1"/>
  <c r="Y242" i="1" a="1"/>
  <c r="Y242" i="1" s="1"/>
  <c r="X242" i="1"/>
  <c r="Z242" i="1" a="1"/>
  <c r="Z242" i="1" s="1"/>
  <c r="W242" i="1"/>
  <c r="CD239" i="1" a="1"/>
  <c r="CD239" i="1" s="1"/>
  <c r="E492" i="1" s="1"/>
  <c r="CB239" i="1" a="1"/>
  <c r="CB239" i="1" s="1"/>
  <c r="CA239" i="1"/>
  <c r="BZ239" i="1"/>
  <c r="F314" i="4"/>
  <c r="F473" i="1"/>
  <c r="G314" i="4" s="1"/>
  <c r="X248" i="1"/>
  <c r="Y248" i="1" a="1"/>
  <c r="Y248" i="1" s="1"/>
  <c r="Z248" i="1" a="1"/>
  <c r="Z248" i="1" s="1"/>
  <c r="W248" i="1"/>
  <c r="BA211" i="1" a="1"/>
  <c r="BA211" i="1" s="1"/>
  <c r="AB464" i="1" s="1"/>
  <c r="Z305" i="4" s="1"/>
  <c r="AA464" i="1"/>
  <c r="Y305" i="4" s="1"/>
  <c r="BV284" i="1"/>
  <c r="BY243" i="1"/>
  <c r="AD460" i="1"/>
  <c r="AB301" i="4" s="1"/>
  <c r="AA301" i="4"/>
  <c r="BU277" i="1"/>
  <c r="BX249" i="1"/>
  <c r="I321" i="1"/>
  <c r="J151" i="4" s="1"/>
  <c r="DA244" i="1"/>
  <c r="CZ243" i="1"/>
  <c r="BW265" i="1"/>
  <c r="AV261" i="1"/>
  <c r="BU278" i="1"/>
  <c r="R289" i="1"/>
  <c r="DY289" i="1" s="1"/>
  <c r="U272" i="1"/>
  <c r="BX272" i="1" s="1"/>
  <c r="DY293" i="1"/>
  <c r="BY247" i="1"/>
  <c r="BX253" i="1"/>
  <c r="F310" i="4"/>
  <c r="F469" i="1"/>
  <c r="G310" i="4" s="1"/>
  <c r="DZ263" i="1"/>
  <c r="S289" i="1"/>
  <c r="DZ289" i="1" s="1"/>
  <c r="T283" i="1"/>
  <c r="EA283" i="1" s="1"/>
  <c r="C458" i="1"/>
  <c r="D299" i="4" s="1"/>
  <c r="CC205" i="1" a="1"/>
  <c r="CC205" i="1" s="1"/>
  <c r="D458" i="1" s="1"/>
  <c r="E299" i="4" s="1"/>
  <c r="DA229" i="1"/>
  <c r="S291" i="1"/>
  <c r="AT291" i="1" s="1"/>
  <c r="U274" i="1"/>
  <c r="EB274" i="1" s="1"/>
  <c r="CY252" i="1"/>
  <c r="S274" i="1"/>
  <c r="AT274" i="1" s="1"/>
  <c r="CW262" i="1"/>
  <c r="AD468" i="1"/>
  <c r="AB309" i="4" s="1"/>
  <c r="AA309" i="4"/>
  <c r="R295" i="1"/>
  <c r="BU295" i="1" s="1"/>
  <c r="V259" i="1"/>
  <c r="EC259" i="1" s="1"/>
  <c r="AS284" i="1"/>
  <c r="AS274" i="1"/>
  <c r="AV257" i="1"/>
  <c r="AU272" i="1"/>
  <c r="BX251" i="1"/>
  <c r="AA478" i="1"/>
  <c r="BA225" i="1" a="1"/>
  <c r="BA225" i="1" s="1"/>
  <c r="AB478" i="1" s="1"/>
  <c r="Z319" i="4" s="1"/>
  <c r="CV286" i="1"/>
  <c r="EB252" i="1" l="1"/>
  <c r="CD240" i="1" a="1"/>
  <c r="CD240" i="1" s="1"/>
  <c r="E493" i="1" s="1"/>
  <c r="F334" i="4" s="1"/>
  <c r="CA240" i="1"/>
  <c r="BZ240" i="1"/>
  <c r="CB240" i="1" a="1"/>
  <c r="CB240" i="1" s="1"/>
  <c r="C493" i="1" s="1"/>
  <c r="D334" i="4" s="1"/>
  <c r="AI322" i="1"/>
  <c r="AL322" i="1" s="1"/>
  <c r="CB241" i="1" a="1"/>
  <c r="CB241" i="1" s="1"/>
  <c r="CC241" i="1" s="1" a="1"/>
  <c r="CC241" i="1" s="1"/>
  <c r="D494" i="1" s="1"/>
  <c r="E335" i="4" s="1"/>
  <c r="Y241" i="1" a="1"/>
  <c r="Y241" i="1" s="1"/>
  <c r="Z241" i="1" a="1"/>
  <c r="Z241" i="1" s="1"/>
  <c r="CZ260" i="1"/>
  <c r="DA241" i="1"/>
  <c r="CZ244" i="1"/>
  <c r="EC241" i="1"/>
  <c r="EF248" i="1" s="1"/>
  <c r="X241" i="1"/>
  <c r="BZ241" i="1"/>
  <c r="AV260" i="1"/>
  <c r="CZ263" i="1"/>
  <c r="W241" i="1"/>
  <c r="AW241" i="1"/>
  <c r="T284" i="1"/>
  <c r="AU284" i="1" s="1"/>
  <c r="AW245" i="1"/>
  <c r="BB245" i="1" s="1" a="1"/>
  <c r="BB245" i="1" s="1"/>
  <c r="AC498" i="1" s="1"/>
  <c r="AD498" i="1" s="1"/>
  <c r="AB339" i="4" s="1"/>
  <c r="AT283" i="1"/>
  <c r="BZ244" i="1"/>
  <c r="Z245" i="1" a="1"/>
  <c r="Z245" i="1" s="1"/>
  <c r="CB244" i="1" a="1"/>
  <c r="CB244" i="1" s="1"/>
  <c r="C497" i="1" s="1"/>
  <c r="D338" i="4" s="1"/>
  <c r="BX254" i="1"/>
  <c r="CZ254" i="1" s="1"/>
  <c r="BY245" i="1"/>
  <c r="DA245" i="1" s="1"/>
  <c r="V255" i="1"/>
  <c r="BY255" i="1" s="1"/>
  <c r="CB255" i="1" s="1" a="1"/>
  <c r="CB255" i="1" s="1"/>
  <c r="X245" i="1"/>
  <c r="EB254" i="1"/>
  <c r="CA244" i="1"/>
  <c r="W245" i="1"/>
  <c r="Y245" i="1" a="1"/>
  <c r="Y245" i="1" s="1"/>
  <c r="BB244" i="1" a="1"/>
  <c r="BB244" i="1" s="1"/>
  <c r="AC497" i="1" s="1"/>
  <c r="AA338" i="4" s="1"/>
  <c r="V253" i="1"/>
  <c r="BY253" i="1" s="1"/>
  <c r="CD253" i="1" s="1" a="1"/>
  <c r="CD253" i="1" s="1"/>
  <c r="E506" i="1" s="1"/>
  <c r="BX252" i="1"/>
  <c r="F331" i="4"/>
  <c r="CX283" i="1"/>
  <c r="DZ283" i="1"/>
  <c r="F332" i="4"/>
  <c r="AA489" i="1"/>
  <c r="Y330" i="4" s="1"/>
  <c r="F489" i="1"/>
  <c r="G330" i="4" s="1"/>
  <c r="N321" i="1"/>
  <c r="O151" i="4" s="1"/>
  <c r="C490" i="1"/>
  <c r="D331" i="4" s="1"/>
  <c r="F316" i="4"/>
  <c r="F317" i="4"/>
  <c r="CC222" i="1" a="1"/>
  <c r="CC222" i="1" s="1"/>
  <c r="D475" i="1" s="1"/>
  <c r="E316" i="4" s="1"/>
  <c r="CC223" i="1" a="1"/>
  <c r="CC223" i="1" s="1"/>
  <c r="D476" i="1" s="1"/>
  <c r="E317" i="4" s="1"/>
  <c r="C489" i="1"/>
  <c r="D330" i="4" s="1"/>
  <c r="BA238" i="1" a="1"/>
  <c r="BA238" i="1" s="1"/>
  <c r="AB491" i="1" s="1"/>
  <c r="Z332" i="4" s="1"/>
  <c r="AV264" i="1"/>
  <c r="CD246" i="1" a="1"/>
  <c r="CD246" i="1" s="1"/>
  <c r="E499" i="1" s="1"/>
  <c r="F499" i="1" s="1"/>
  <c r="G340" i="4" s="1"/>
  <c r="AA334" i="4"/>
  <c r="AD489" i="1"/>
  <c r="AB330" i="4" s="1"/>
  <c r="AA327" i="4"/>
  <c r="AD491" i="1"/>
  <c r="AB332" i="4" s="1"/>
  <c r="AY242" i="1"/>
  <c r="AW260" i="1"/>
  <c r="DZ281" i="1"/>
  <c r="DY287" i="1"/>
  <c r="AA476" i="1"/>
  <c r="Y317" i="4" s="1"/>
  <c r="AZ248" i="1" a="1"/>
  <c r="AZ248" i="1" s="1"/>
  <c r="AA501" i="1" s="1"/>
  <c r="Y342" i="4" s="1"/>
  <c r="F486" i="1"/>
  <c r="G327" i="4" s="1"/>
  <c r="BX273" i="1"/>
  <c r="CZ273" i="1" s="1"/>
  <c r="BV285" i="1"/>
  <c r="CX285" i="1" s="1"/>
  <c r="AT278" i="1"/>
  <c r="AX244" i="1"/>
  <c r="AU285" i="1"/>
  <c r="BU286" i="1"/>
  <c r="CW286" i="1" s="1"/>
  <c r="AA475" i="1"/>
  <c r="Y316" i="4" s="1"/>
  <c r="CA245" i="1"/>
  <c r="AX248" i="1"/>
  <c r="BZ246" i="1"/>
  <c r="I69" i="7"/>
  <c r="EA284" i="1"/>
  <c r="AY248" i="1"/>
  <c r="CA246" i="1"/>
  <c r="AT281" i="1"/>
  <c r="CB246" i="1" a="1"/>
  <c r="CB246" i="1" s="1"/>
  <c r="CC246" i="1" s="1" a="1"/>
  <c r="CC246" i="1" s="1"/>
  <c r="D499" i="1" s="1"/>
  <c r="E340" i="4" s="1"/>
  <c r="BV280" i="1"/>
  <c r="CX280" i="1" s="1"/>
  <c r="AW264" i="1"/>
  <c r="AS287" i="1"/>
  <c r="EB272" i="1"/>
  <c r="AZ244" i="1" a="1"/>
  <c r="AZ244" i="1" s="1"/>
  <c r="BA244" i="1" s="1" a="1"/>
  <c r="BA244" i="1" s="1"/>
  <c r="AB497" i="1" s="1"/>
  <c r="Z338" i="4" s="1"/>
  <c r="BB242" i="1" a="1"/>
  <c r="BB242" i="1" s="1"/>
  <c r="AC495" i="1" s="1"/>
  <c r="AA336" i="4" s="1"/>
  <c r="BX269" i="1"/>
  <c r="CZ269" i="1" s="1"/>
  <c r="AA317" i="4"/>
  <c r="DY295" i="1"/>
  <c r="AV272" i="1"/>
  <c r="BU292" i="1"/>
  <c r="CW292" i="1" s="1"/>
  <c r="AY244" i="1"/>
  <c r="BB249" i="1" a="1"/>
  <c r="BB249" i="1" s="1"/>
  <c r="AC502" i="1" s="1"/>
  <c r="AD502" i="1" s="1"/>
  <c r="AB343" i="4" s="1"/>
  <c r="AZ242" i="1" a="1"/>
  <c r="AZ242" i="1" s="1"/>
  <c r="AA495" i="1" s="1"/>
  <c r="Y336" i="4" s="1"/>
  <c r="AV273" i="1"/>
  <c r="DA256" i="1"/>
  <c r="BY260" i="1"/>
  <c r="DA260" i="1" s="1"/>
  <c r="BY264" i="1"/>
  <c r="DA264" i="1" s="1"/>
  <c r="AV270" i="1"/>
  <c r="EB269" i="1"/>
  <c r="AS289" i="1"/>
  <c r="BW264" i="1"/>
  <c r="CY264" i="1" s="1"/>
  <c r="J324" i="1"/>
  <c r="K324" i="1" s="1"/>
  <c r="EC253" i="1"/>
  <c r="DZ291" i="1"/>
  <c r="AU283" i="1"/>
  <c r="BU289" i="1"/>
  <c r="CW289" i="1" s="1"/>
  <c r="AT285" i="1"/>
  <c r="DZ278" i="1"/>
  <c r="BY251" i="1"/>
  <c r="BZ251" i="1" s="1"/>
  <c r="BX270" i="1"/>
  <c r="CZ270" i="1" s="1"/>
  <c r="BX274" i="1"/>
  <c r="CZ274" i="1" s="1"/>
  <c r="BV291" i="1"/>
  <c r="CX291" i="1" s="1"/>
  <c r="DD236" i="1"/>
  <c r="P324" i="1" s="1"/>
  <c r="BW283" i="1"/>
  <c r="CY283" i="1" s="1"/>
  <c r="BY262" i="1"/>
  <c r="DA262" i="1" s="1"/>
  <c r="BX268" i="1"/>
  <c r="CZ268" i="1" s="1"/>
  <c r="DA254" i="1"/>
  <c r="AZ249" i="1" a="1"/>
  <c r="AZ249" i="1" s="1"/>
  <c r="AA502" i="1" s="1"/>
  <c r="BV286" i="1"/>
  <c r="CX286" i="1" s="1"/>
  <c r="CW295" i="1"/>
  <c r="CX275" i="1"/>
  <c r="BZ253" i="1"/>
  <c r="CY265" i="1"/>
  <c r="DA250" i="1"/>
  <c r="CZ249" i="1"/>
  <c r="CD243" i="1" a="1"/>
  <c r="CD243" i="1" s="1"/>
  <c r="E496" i="1" s="1"/>
  <c r="CA243" i="1"/>
  <c r="CB243" i="1" a="1"/>
  <c r="CB243" i="1" s="1"/>
  <c r="BZ243" i="1"/>
  <c r="DA243" i="1"/>
  <c r="CZ256" i="1"/>
  <c r="AD499" i="1"/>
  <c r="AB340" i="4" s="1"/>
  <c r="AA340" i="4"/>
  <c r="AA328" i="4"/>
  <c r="AD487" i="1"/>
  <c r="AB328" i="4" s="1"/>
  <c r="Z261" i="1" a="1"/>
  <c r="Z261" i="1" s="1"/>
  <c r="W261" i="1"/>
  <c r="Y261" i="1" a="1"/>
  <c r="Y261" i="1" s="1"/>
  <c r="X261" i="1"/>
  <c r="Y258" i="1" a="1"/>
  <c r="Y258" i="1" s="1"/>
  <c r="X258" i="1"/>
  <c r="Z258" i="1" a="1"/>
  <c r="Z258" i="1" s="1"/>
  <c r="W258" i="1"/>
  <c r="U265" i="1"/>
  <c r="AV265" i="1" s="1"/>
  <c r="Z262" i="1" a="1"/>
  <c r="Z262" i="1" s="1"/>
  <c r="X262" i="1"/>
  <c r="Y262" i="1" a="1"/>
  <c r="Y262" i="1" s="1"/>
  <c r="W262" i="1"/>
  <c r="F484" i="1"/>
  <c r="G325" i="4" s="1"/>
  <c r="F325" i="4"/>
  <c r="U286" i="1"/>
  <c r="AV286" i="1" s="1"/>
  <c r="AY241" i="1"/>
  <c r="AZ241" i="1" a="1"/>
  <c r="AZ241" i="1" s="1"/>
  <c r="BB241" i="1" a="1"/>
  <c r="BB241" i="1" s="1"/>
  <c r="AC494" i="1" s="1"/>
  <c r="AX241" i="1"/>
  <c r="X257" i="1"/>
  <c r="Y257" i="1" a="1"/>
  <c r="Y257" i="1" s="1"/>
  <c r="Z257" i="1" a="1"/>
  <c r="Z257" i="1" s="1"/>
  <c r="W257" i="1"/>
  <c r="AX249" i="1"/>
  <c r="AA333" i="4"/>
  <c r="AD492" i="1"/>
  <c r="AB333" i="4" s="1"/>
  <c r="F488" i="1"/>
  <c r="G329" i="4" s="1"/>
  <c r="F329" i="4"/>
  <c r="Z254" i="1" a="1"/>
  <c r="Z254" i="1" s="1"/>
  <c r="X254" i="1"/>
  <c r="Y254" i="1" a="1"/>
  <c r="Y254" i="1" s="1"/>
  <c r="W254" i="1"/>
  <c r="Q322" i="1" a="1"/>
  <c r="Q322" i="1" s="1"/>
  <c r="Q152" i="4" s="1"/>
  <c r="V267" i="1"/>
  <c r="AW267" i="1" s="1"/>
  <c r="Z250" i="1" a="1"/>
  <c r="Z250" i="1" s="1"/>
  <c r="W250" i="1"/>
  <c r="Y250" i="1" a="1"/>
  <c r="Y250" i="1" s="1"/>
  <c r="X250" i="1"/>
  <c r="AA342" i="4"/>
  <c r="AD501" i="1"/>
  <c r="AB342" i="4" s="1"/>
  <c r="V272" i="1"/>
  <c r="AW272" i="1" s="1"/>
  <c r="BA231" i="1" a="1"/>
  <c r="BA231" i="1" s="1"/>
  <c r="AB484" i="1" s="1"/>
  <c r="Z325" i="4" s="1"/>
  <c r="AA484" i="1"/>
  <c r="Y325" i="4" s="1"/>
  <c r="AT286" i="1"/>
  <c r="CZ253" i="1"/>
  <c r="Y256" i="1" a="1"/>
  <c r="Y256" i="1" s="1"/>
  <c r="Z256" i="1" a="1"/>
  <c r="Z256" i="1" s="1"/>
  <c r="X256" i="1"/>
  <c r="W256" i="1"/>
  <c r="T281" i="1"/>
  <c r="EA281" i="1" s="1"/>
  <c r="V269" i="1"/>
  <c r="AW269" i="1" s="1"/>
  <c r="Z251" i="1" a="1"/>
  <c r="Z251" i="1" s="1"/>
  <c r="Y251" i="1" a="1"/>
  <c r="Y251" i="1" s="1"/>
  <c r="X251" i="1"/>
  <c r="W251" i="1"/>
  <c r="AD477" i="1"/>
  <c r="AB318" i="4" s="1"/>
  <c r="AA318" i="4"/>
  <c r="Y331" i="4"/>
  <c r="V271" i="1"/>
  <c r="EC271" i="1" s="1"/>
  <c r="S288" i="1"/>
  <c r="AT288" i="1" s="1"/>
  <c r="Y301" i="4"/>
  <c r="AO322" i="1" a="1"/>
  <c r="AO322" i="1" s="1"/>
  <c r="AR152" i="4" s="1"/>
  <c r="F487" i="1"/>
  <c r="G328" i="4" s="1"/>
  <c r="F328" i="4"/>
  <c r="C479" i="1"/>
  <c r="D320" i="4" s="1"/>
  <c r="CC226" i="1" a="1"/>
  <c r="CC226" i="1" s="1"/>
  <c r="D479" i="1" s="1"/>
  <c r="E320" i="4" s="1"/>
  <c r="AD481" i="1"/>
  <c r="AB322" i="4" s="1"/>
  <c r="AA322" i="4"/>
  <c r="AD482" i="1"/>
  <c r="AB323" i="4" s="1"/>
  <c r="AA323" i="4"/>
  <c r="F342" i="4"/>
  <c r="F501" i="1"/>
  <c r="G342" i="4" s="1"/>
  <c r="CA249" i="1"/>
  <c r="H70" i="7"/>
  <c r="G71" i="7" s="1"/>
  <c r="I70" i="7"/>
  <c r="Y319" i="4"/>
  <c r="X259" i="1"/>
  <c r="W259" i="1"/>
  <c r="Y259" i="1" a="1"/>
  <c r="Y259" i="1" s="1"/>
  <c r="Z259" i="1" a="1"/>
  <c r="Z259" i="1" s="1"/>
  <c r="T275" i="1"/>
  <c r="EA275" i="1" s="1"/>
  <c r="T290" i="1"/>
  <c r="EA290" i="1" s="1"/>
  <c r="DC236" i="1"/>
  <c r="O324" i="1" s="1"/>
  <c r="CX279" i="1"/>
  <c r="CX278" i="1"/>
  <c r="CW277" i="1"/>
  <c r="CY285" i="1"/>
  <c r="CX284" i="1"/>
  <c r="C492" i="1"/>
  <c r="D333" i="4" s="1"/>
  <c r="CC239" i="1" a="1"/>
  <c r="CC239" i="1" s="1"/>
  <c r="D492" i="1" s="1"/>
  <c r="E333" i="4" s="1"/>
  <c r="CY270" i="1"/>
  <c r="BB261" i="1" a="1"/>
  <c r="BB261" i="1" s="1"/>
  <c r="AC514" i="1" s="1"/>
  <c r="AY261" i="1"/>
  <c r="AX261" i="1"/>
  <c r="AZ261" i="1" a="1"/>
  <c r="AZ261" i="1" s="1"/>
  <c r="CW279" i="1"/>
  <c r="BA232" i="1" a="1"/>
  <c r="BA232" i="1" s="1"/>
  <c r="AB485" i="1" s="1"/>
  <c r="Z326" i="4" s="1"/>
  <c r="AA485" i="1"/>
  <c r="Y326" i="4" s="1"/>
  <c r="Y252" i="1" a="1"/>
  <c r="Y252" i="1" s="1"/>
  <c r="X252" i="1"/>
  <c r="Z252" i="1" a="1"/>
  <c r="Z252" i="1" s="1"/>
  <c r="W252" i="1"/>
  <c r="BZ258" i="1"/>
  <c r="CB258" i="1" a="1"/>
  <c r="CB258" i="1" s="1"/>
  <c r="CA258" i="1"/>
  <c r="CD258" i="1" a="1"/>
  <c r="CD258" i="1" s="1"/>
  <c r="E511" i="1" s="1"/>
  <c r="T276" i="1"/>
  <c r="AU276" i="1" s="1"/>
  <c r="T295" i="1"/>
  <c r="EA295" i="1" s="1"/>
  <c r="CC228" i="1" a="1"/>
  <c r="CC228" i="1" s="1"/>
  <c r="D481" i="1" s="1"/>
  <c r="E322" i="4" s="1"/>
  <c r="C481" i="1"/>
  <c r="D322" i="4" s="1"/>
  <c r="CC232" i="1" a="1"/>
  <c r="CC232" i="1" s="1"/>
  <c r="D485" i="1" s="1"/>
  <c r="E326" i="4" s="1"/>
  <c r="C485" i="1"/>
  <c r="D326" i="4" s="1"/>
  <c r="AR296" i="1"/>
  <c r="AW257" i="1"/>
  <c r="AA492" i="1"/>
  <c r="Y333" i="4" s="1"/>
  <c r="BA239" i="1" a="1"/>
  <c r="BA239" i="1" s="1"/>
  <c r="AB492" i="1" s="1"/>
  <c r="Z333" i="4" s="1"/>
  <c r="CD254" i="1" a="1"/>
  <c r="CD254" i="1" s="1"/>
  <c r="E507" i="1" s="1"/>
  <c r="T280" i="1"/>
  <c r="BW280" i="1" s="1"/>
  <c r="CA250" i="1"/>
  <c r="CD250" i="1" a="1"/>
  <c r="CD250" i="1" s="1"/>
  <c r="E503" i="1" s="1"/>
  <c r="CB250" i="1" a="1"/>
  <c r="CB250" i="1" s="1"/>
  <c r="BZ250" i="1"/>
  <c r="AL151" i="4"/>
  <c r="AL321" i="1"/>
  <c r="AA325" i="4"/>
  <c r="AD484" i="1"/>
  <c r="AB325" i="4" s="1"/>
  <c r="AA483" i="1"/>
  <c r="Y324" i="4" s="1"/>
  <c r="BA230" i="1" a="1"/>
  <c r="BA230" i="1" s="1"/>
  <c r="AB483" i="1" s="1"/>
  <c r="Z324" i="4" s="1"/>
  <c r="CD256" i="1" a="1"/>
  <c r="CD256" i="1" s="1"/>
  <c r="E509" i="1" s="1"/>
  <c r="CA256" i="1"/>
  <c r="CB256" i="1" a="1"/>
  <c r="CB256" i="1" s="1"/>
  <c r="BZ256" i="1"/>
  <c r="S295" i="1"/>
  <c r="BV295" i="1" s="1"/>
  <c r="U278" i="1"/>
  <c r="EB278" i="1" s="1"/>
  <c r="U267" i="1"/>
  <c r="AV267" i="1" s="1"/>
  <c r="T278" i="1"/>
  <c r="EA278" i="1" s="1"/>
  <c r="C483" i="1"/>
  <c r="D324" i="4" s="1"/>
  <c r="CC230" i="1" a="1"/>
  <c r="CC230" i="1" s="1"/>
  <c r="D483" i="1" s="1"/>
  <c r="E324" i="4" s="1"/>
  <c r="C487" i="1"/>
  <c r="D328" i="4" s="1"/>
  <c r="CC234" i="1" a="1"/>
  <c r="CC234" i="1" s="1"/>
  <c r="D487" i="1" s="1"/>
  <c r="E328" i="4" s="1"/>
  <c r="V263" i="1"/>
  <c r="EC263" i="1" s="1"/>
  <c r="U275" i="1"/>
  <c r="AV275" i="1" s="1"/>
  <c r="T293" i="1"/>
  <c r="EA293" i="1" s="1"/>
  <c r="AA482" i="1"/>
  <c r="Y323" i="4" s="1"/>
  <c r="BA229" i="1" a="1"/>
  <c r="BA229" i="1" s="1"/>
  <c r="AB482" i="1" s="1"/>
  <c r="Z323" i="4" s="1"/>
  <c r="AA320" i="4"/>
  <c r="AD479" i="1"/>
  <c r="AB320" i="4" s="1"/>
  <c r="AA337" i="4"/>
  <c r="AD496" i="1"/>
  <c r="AB337" i="4" s="1"/>
  <c r="F495" i="1"/>
  <c r="G336" i="4" s="1"/>
  <c r="F336" i="4"/>
  <c r="AH323" i="1"/>
  <c r="CD249" i="1" a="1"/>
  <c r="CD249" i="1" s="1"/>
  <c r="E502" i="1" s="1"/>
  <c r="J69" i="7"/>
  <c r="AD176" i="4" s="1"/>
  <c r="AE176" i="4" s="1"/>
  <c r="AC176" i="4"/>
  <c r="BY259" i="1"/>
  <c r="S296" i="1"/>
  <c r="BV296" i="1" s="1"/>
  <c r="CX296" i="1" s="1"/>
  <c r="DZ274" i="1"/>
  <c r="V275" i="1"/>
  <c r="EC275" i="1" s="1"/>
  <c r="AT289" i="1"/>
  <c r="CD247" i="1" a="1"/>
  <c r="CD247" i="1" s="1"/>
  <c r="E500" i="1" s="1"/>
  <c r="CA247" i="1"/>
  <c r="CB247" i="1" a="1"/>
  <c r="CB247" i="1" s="1"/>
  <c r="BZ247" i="1"/>
  <c r="F492" i="1"/>
  <c r="G333" i="4" s="1"/>
  <c r="F333" i="4"/>
  <c r="S293" i="1"/>
  <c r="DZ293" i="1" s="1"/>
  <c r="BA246" i="1" a="1"/>
  <c r="BA246" i="1" s="1"/>
  <c r="AB499" i="1" s="1"/>
  <c r="Z340" i="4" s="1"/>
  <c r="AA499" i="1"/>
  <c r="Y340" i="4" s="1"/>
  <c r="V265" i="1"/>
  <c r="BY265" i="1" s="1"/>
  <c r="EC261" i="1"/>
  <c r="CY267" i="1"/>
  <c r="AD485" i="1"/>
  <c r="AB326" i="4" s="1"/>
  <c r="AA326" i="4"/>
  <c r="BY252" i="1"/>
  <c r="DA252" i="1" s="1"/>
  <c r="EC258" i="1"/>
  <c r="DZ275" i="1"/>
  <c r="C482" i="1"/>
  <c r="D323" i="4" s="1"/>
  <c r="CC229" i="1" a="1"/>
  <c r="CC229" i="1" s="1"/>
  <c r="D482" i="1" s="1"/>
  <c r="E323" i="4" s="1"/>
  <c r="AT294" i="1"/>
  <c r="F322" i="4"/>
  <c r="F481" i="1"/>
  <c r="G322" i="4" s="1"/>
  <c r="CW278" i="1"/>
  <c r="F326" i="4"/>
  <c r="F485" i="1"/>
  <c r="G326" i="4" s="1"/>
  <c r="S287" i="1"/>
  <c r="AT287" i="1" s="1"/>
  <c r="BT296" i="1"/>
  <c r="CV296" i="1" s="1"/>
  <c r="EC257" i="1"/>
  <c r="AY249" i="1"/>
  <c r="EC254" i="1"/>
  <c r="AG322" i="1"/>
  <c r="AI152" i="4" s="1"/>
  <c r="DZ279" i="1"/>
  <c r="BX266" i="1"/>
  <c r="EC250" i="1"/>
  <c r="T279" i="1"/>
  <c r="AU279" i="1" s="1"/>
  <c r="CZ251" i="1"/>
  <c r="F318" i="4"/>
  <c r="F477" i="1"/>
  <c r="G318" i="4" s="1"/>
  <c r="BX271" i="1"/>
  <c r="AA324" i="4"/>
  <c r="AD483" i="1"/>
  <c r="AB324" i="4" s="1"/>
  <c r="AW256" i="1"/>
  <c r="AT280" i="1"/>
  <c r="EB268" i="1"/>
  <c r="AW251" i="1"/>
  <c r="AD175" i="4"/>
  <c r="AE175" i="4" s="1"/>
  <c r="AS294" i="1"/>
  <c r="AU277" i="1"/>
  <c r="AU266" i="1"/>
  <c r="AT277" i="1"/>
  <c r="BX262" i="1"/>
  <c r="BA228" i="1" a="1"/>
  <c r="BA228" i="1" s="1"/>
  <c r="AB481" i="1" s="1"/>
  <c r="Z322" i="4" s="1"/>
  <c r="AA481" i="1"/>
  <c r="Y322" i="4" s="1"/>
  <c r="AU274" i="1"/>
  <c r="AT292" i="1"/>
  <c r="AA479" i="1"/>
  <c r="Y320" i="4" s="1"/>
  <c r="BA226" i="1" a="1"/>
  <c r="BA226" i="1" s="1"/>
  <c r="AB479" i="1" s="1"/>
  <c r="Z320" i="4" s="1"/>
  <c r="CX281" i="1"/>
  <c r="CW280" i="1"/>
  <c r="AA500" i="1"/>
  <c r="Y341" i="4" s="1"/>
  <c r="BA247" i="1" a="1"/>
  <c r="BA247" i="1" s="1"/>
  <c r="AB500" i="1" s="1"/>
  <c r="Z341" i="4" s="1"/>
  <c r="J323" i="1"/>
  <c r="F494" i="1"/>
  <c r="G335" i="4" s="1"/>
  <c r="F335" i="4"/>
  <c r="CB249" i="1" a="1"/>
  <c r="CB249" i="1" s="1"/>
  <c r="L69" i="7"/>
  <c r="AW259" i="1"/>
  <c r="AS295" i="1"/>
  <c r="BV274" i="1"/>
  <c r="AV274" i="1"/>
  <c r="T292" i="1"/>
  <c r="BW292" i="1" s="1"/>
  <c r="U284" i="1"/>
  <c r="BX284" i="1" s="1"/>
  <c r="BV289" i="1"/>
  <c r="V273" i="1"/>
  <c r="BY273" i="1" s="1"/>
  <c r="S290" i="1"/>
  <c r="BV290" i="1" s="1"/>
  <c r="CW284" i="1"/>
  <c r="AS292" i="1"/>
  <c r="AA487" i="1"/>
  <c r="Y328" i="4" s="1"/>
  <c r="BA234" i="1" a="1"/>
  <c r="BA234" i="1" s="1"/>
  <c r="AB487" i="1" s="1"/>
  <c r="Z328" i="4" s="1"/>
  <c r="BX264" i="1"/>
  <c r="BY261" i="1"/>
  <c r="CZ250" i="1"/>
  <c r="DA247" i="1"/>
  <c r="T282" i="1"/>
  <c r="EA282" i="1" s="1"/>
  <c r="AH324" i="1"/>
  <c r="AW252" i="1"/>
  <c r="AW258" i="1"/>
  <c r="AT275" i="1"/>
  <c r="EA264" i="1"/>
  <c r="F482" i="1"/>
  <c r="G323" i="4" s="1"/>
  <c r="F323" i="4"/>
  <c r="BV294" i="1"/>
  <c r="AW262" i="1"/>
  <c r="CC231" i="1" a="1"/>
  <c r="CC231" i="1" s="1"/>
  <c r="D484" i="1" s="1"/>
  <c r="E325" i="4" s="1"/>
  <c r="C484" i="1"/>
  <c r="D325" i="4" s="1"/>
  <c r="EA285" i="1"/>
  <c r="AS286" i="1"/>
  <c r="BY257" i="1"/>
  <c r="DA257" i="1" s="1"/>
  <c r="D319" i="4"/>
  <c r="V274" i="1"/>
  <c r="AW274" i="1" s="1"/>
  <c r="T286" i="1"/>
  <c r="EA286" i="1" s="1"/>
  <c r="K322" i="1"/>
  <c r="K152" i="4"/>
  <c r="F338" i="4"/>
  <c r="F497" i="1"/>
  <c r="G338" i="4" s="1"/>
  <c r="CC235" i="1" a="1"/>
  <c r="CC235" i="1" s="1"/>
  <c r="D488" i="1" s="1"/>
  <c r="E329" i="4" s="1"/>
  <c r="C488" i="1"/>
  <c r="D329" i="4" s="1"/>
  <c r="AW254" i="1"/>
  <c r="I322" i="1"/>
  <c r="J152" i="4" s="1"/>
  <c r="CZ272" i="1"/>
  <c r="AT279" i="1"/>
  <c r="EB266" i="1"/>
  <c r="AW250" i="1"/>
  <c r="DC224" i="1"/>
  <c r="O323" i="1" s="1"/>
  <c r="DD224" i="1"/>
  <c r="P323" i="1" s="1"/>
  <c r="C477" i="1"/>
  <c r="CC224" i="1" a="1"/>
  <c r="CC224" i="1" s="1"/>
  <c r="D477" i="1" s="1"/>
  <c r="E318" i="4" s="1"/>
  <c r="AV271" i="1"/>
  <c r="T287" i="1"/>
  <c r="BW287" i="1" s="1"/>
  <c r="EC256" i="1"/>
  <c r="AA477" i="1"/>
  <c r="Y318" i="4" s="1"/>
  <c r="BA224" i="1" a="1"/>
  <c r="BA224" i="1" s="1"/>
  <c r="AB477" i="1" s="1"/>
  <c r="Z318" i="4" s="1"/>
  <c r="X260" i="1"/>
  <c r="Z260" i="1" a="1"/>
  <c r="Z260" i="1" s="1"/>
  <c r="Y260" i="1" a="1"/>
  <c r="Y260" i="1" s="1"/>
  <c r="W260" i="1"/>
  <c r="Y264" i="1" a="1"/>
  <c r="Y264" i="1" s="1"/>
  <c r="Z264" i="1" a="1"/>
  <c r="Z264" i="1" s="1"/>
  <c r="X264" i="1"/>
  <c r="W264" i="1"/>
  <c r="BU294" i="1"/>
  <c r="BW277" i="1"/>
  <c r="V270" i="1"/>
  <c r="AW270" i="1" s="1"/>
  <c r="BW266" i="1"/>
  <c r="BV277" i="1"/>
  <c r="F483" i="1"/>
  <c r="G324" i="4" s="1"/>
  <c r="F324" i="4"/>
  <c r="F479" i="1"/>
  <c r="G320" i="4" s="1"/>
  <c r="F320" i="4"/>
  <c r="AV262" i="1"/>
  <c r="BW274" i="1"/>
  <c r="BV292" i="1"/>
  <c r="DA258" i="1"/>
  <c r="C501" i="1"/>
  <c r="D342" i="4" s="1"/>
  <c r="CC248" i="1" a="1"/>
  <c r="CC248" i="1" s="1"/>
  <c r="D501" i="1" s="1"/>
  <c r="E342" i="4" s="1"/>
  <c r="AA341" i="4"/>
  <c r="AD500" i="1"/>
  <c r="AB341" i="4" s="1"/>
  <c r="AA496" i="1"/>
  <c r="Y337" i="4" s="1"/>
  <c r="BA243" i="1" a="1"/>
  <c r="BA243" i="1" s="1"/>
  <c r="AB496" i="1" s="1"/>
  <c r="Z337" i="4" s="1"/>
  <c r="CC242" i="1" a="1"/>
  <c r="CC242" i="1" s="1"/>
  <c r="D495" i="1" s="1"/>
  <c r="E336" i="4" s="1"/>
  <c r="C495" i="1"/>
  <c r="D336" i="4" s="1"/>
  <c r="BZ249" i="1"/>
  <c r="F493" i="1" l="1"/>
  <c r="G334" i="4" s="1"/>
  <c r="AL152" i="4"/>
  <c r="BZ254" i="1"/>
  <c r="EE248" i="1"/>
  <c r="CC240" i="1" a="1"/>
  <c r="CC240" i="1" s="1"/>
  <c r="D493" i="1" s="1"/>
  <c r="E334" i="4" s="1"/>
  <c r="CC244" i="1" a="1"/>
  <c r="CC244" i="1" s="1"/>
  <c r="D497" i="1" s="1"/>
  <c r="E338" i="4" s="1"/>
  <c r="C494" i="1"/>
  <c r="D335" i="4" s="1"/>
  <c r="AZ260" i="1" a="1"/>
  <c r="AZ260" i="1" s="1"/>
  <c r="BA260" i="1" s="1" a="1"/>
  <c r="BA260" i="1" s="1"/>
  <c r="AB513" i="1" s="1"/>
  <c r="Z354" i="4" s="1"/>
  <c r="DA255" i="1"/>
  <c r="W255" i="1"/>
  <c r="BW284" i="1"/>
  <c r="CY284" i="1" s="1"/>
  <c r="X255" i="1"/>
  <c r="CD255" i="1" a="1"/>
  <c r="CD255" i="1" s="1"/>
  <c r="E508" i="1" s="1"/>
  <c r="F349" i="4" s="1"/>
  <c r="AZ245" i="1" a="1"/>
  <c r="AZ245" i="1" s="1"/>
  <c r="BA245" i="1" s="1" a="1"/>
  <c r="BA245" i="1" s="1"/>
  <c r="AB498" i="1" s="1"/>
  <c r="Z339" i="4" s="1"/>
  <c r="U285" i="1"/>
  <c r="EB285" i="1" s="1"/>
  <c r="CB253" i="1" a="1"/>
  <c r="CB253" i="1" s="1"/>
  <c r="C506" i="1" s="1"/>
  <c r="D347" i="4" s="1"/>
  <c r="Z253" i="1" a="1"/>
  <c r="Z253" i="1" s="1"/>
  <c r="CA254" i="1"/>
  <c r="BZ245" i="1"/>
  <c r="AY245" i="1"/>
  <c r="AX245" i="1"/>
  <c r="X253" i="1"/>
  <c r="CD245" i="1" a="1"/>
  <c r="CD245" i="1" s="1"/>
  <c r="E498" i="1" s="1"/>
  <c r="F339" i="4" s="1"/>
  <c r="Z255" i="1" a="1"/>
  <c r="Z255" i="1" s="1"/>
  <c r="BZ255" i="1"/>
  <c r="EC255" i="1"/>
  <c r="EF260" i="1" s="1"/>
  <c r="Y255" i="1" a="1"/>
  <c r="Y255" i="1" s="1"/>
  <c r="CA255" i="1"/>
  <c r="AW255" i="1"/>
  <c r="BB255" i="1" s="1" a="1"/>
  <c r="BB255" i="1" s="1"/>
  <c r="AC508" i="1" s="1"/>
  <c r="AA349" i="4" s="1"/>
  <c r="CB254" i="1" a="1"/>
  <c r="CB254" i="1" s="1"/>
  <c r="CC254" i="1" s="1" a="1"/>
  <c r="CC254" i="1" s="1"/>
  <c r="D507" i="1" s="1"/>
  <c r="E348" i="4" s="1"/>
  <c r="AD497" i="1"/>
  <c r="AB338" i="4" s="1"/>
  <c r="CB245" i="1" a="1"/>
  <c r="CB245" i="1" s="1"/>
  <c r="CC245" i="1" s="1" a="1"/>
  <c r="CC245" i="1" s="1"/>
  <c r="D498" i="1" s="1"/>
  <c r="E339" i="4" s="1"/>
  <c r="Y253" i="1" a="1"/>
  <c r="Y253" i="1" s="1"/>
  <c r="CA253" i="1"/>
  <c r="W253" i="1"/>
  <c r="AW253" i="1"/>
  <c r="AX253" i="1" s="1"/>
  <c r="DA253" i="1"/>
  <c r="CZ252" i="1"/>
  <c r="AA339" i="4"/>
  <c r="BA248" i="1" a="1"/>
  <c r="BA248" i="1" s="1"/>
  <c r="AB501" i="1" s="1"/>
  <c r="Z342" i="4" s="1"/>
  <c r="F340" i="4"/>
  <c r="CA251" i="1"/>
  <c r="AD495" i="1"/>
  <c r="AB336" i="4" s="1"/>
  <c r="CB260" i="1" a="1"/>
  <c r="CB260" i="1" s="1"/>
  <c r="C513" i="1" s="1"/>
  <c r="D354" i="4" s="1"/>
  <c r="AY264" i="1"/>
  <c r="AZ264" i="1" a="1"/>
  <c r="AZ264" i="1" s="1"/>
  <c r="BA264" i="1" s="1" a="1"/>
  <c r="BA264" i="1" s="1"/>
  <c r="AB517" i="1" s="1"/>
  <c r="Z358" i="4" s="1"/>
  <c r="AX260" i="1"/>
  <c r="BB260" i="1" a="1"/>
  <c r="BB260" i="1" s="1"/>
  <c r="AC513" i="1" s="1"/>
  <c r="AA354" i="4" s="1"/>
  <c r="BA242" i="1" a="1"/>
  <c r="BA242" i="1" s="1"/>
  <c r="AB495" i="1" s="1"/>
  <c r="Z336" i="4" s="1"/>
  <c r="AY260" i="1"/>
  <c r="BY263" i="1"/>
  <c r="DA263" i="1" s="1"/>
  <c r="AA497" i="1"/>
  <c r="Y338" i="4" s="1"/>
  <c r="EC272" i="1"/>
  <c r="EC267" i="1"/>
  <c r="BX286" i="1"/>
  <c r="CZ286" i="1" s="1"/>
  <c r="BA249" i="1" a="1"/>
  <c r="BA249" i="1" s="1"/>
  <c r="AB502" i="1" s="1"/>
  <c r="Z343" i="4" s="1"/>
  <c r="CZ284" i="1"/>
  <c r="AH325" i="1"/>
  <c r="AI325" i="1" s="1"/>
  <c r="K154" i="4"/>
  <c r="CY292" i="1"/>
  <c r="BB264" i="1" a="1"/>
  <c r="BB264" i="1" s="1"/>
  <c r="AC517" i="1" s="1"/>
  <c r="AD517" i="1" s="1"/>
  <c r="AB358" i="4" s="1"/>
  <c r="CA260" i="1"/>
  <c r="DD248" i="1"/>
  <c r="P325" i="1" s="1"/>
  <c r="AX264" i="1"/>
  <c r="CD260" i="1" a="1"/>
  <c r="CD260" i="1" s="1"/>
  <c r="E513" i="1" s="1"/>
  <c r="F354" i="4" s="1"/>
  <c r="AA343" i="4"/>
  <c r="CD262" i="1" a="1"/>
  <c r="CD262" i="1" s="1"/>
  <c r="E515" i="1" s="1"/>
  <c r="F515" i="1" s="1"/>
  <c r="G356" i="4" s="1"/>
  <c r="BZ260" i="1"/>
  <c r="CA264" i="1"/>
  <c r="C499" i="1"/>
  <c r="D340" i="4" s="1"/>
  <c r="DA251" i="1"/>
  <c r="BX275" i="1"/>
  <c r="CZ275" i="1" s="1"/>
  <c r="AU278" i="1"/>
  <c r="AU295" i="1"/>
  <c r="BW276" i="1"/>
  <c r="CY276" i="1" s="1"/>
  <c r="BV288" i="1"/>
  <c r="CX288" i="1" s="1"/>
  <c r="AU292" i="1"/>
  <c r="EB286" i="1"/>
  <c r="AU293" i="1"/>
  <c r="BX267" i="1"/>
  <c r="CZ267" i="1" s="1"/>
  <c r="BX265" i="1"/>
  <c r="CZ265" i="1" s="1"/>
  <c r="EB284" i="1"/>
  <c r="BY275" i="1"/>
  <c r="DA275" i="1" s="1"/>
  <c r="AU280" i="1"/>
  <c r="EB265" i="1"/>
  <c r="AU287" i="1"/>
  <c r="BW279" i="1"/>
  <c r="CY279" i="1" s="1"/>
  <c r="CB251" i="1" a="1"/>
  <c r="CB251" i="1" s="1"/>
  <c r="CC251" i="1" s="1" a="1"/>
  <c r="CC251" i="1" s="1"/>
  <c r="D504" i="1" s="1"/>
  <c r="E345" i="4" s="1"/>
  <c r="L70" i="7"/>
  <c r="DZ288" i="1"/>
  <c r="EC269" i="1"/>
  <c r="BY272" i="1"/>
  <c r="DA272" i="1" s="1"/>
  <c r="BY270" i="1"/>
  <c r="DA270" i="1" s="1"/>
  <c r="AW273" i="1"/>
  <c r="AY273" i="1" s="1"/>
  <c r="EA279" i="1"/>
  <c r="AT293" i="1"/>
  <c r="CD251" i="1" a="1"/>
  <c r="CD251" i="1" s="1"/>
  <c r="E504" i="1" s="1"/>
  <c r="F504" i="1" s="1"/>
  <c r="G345" i="4" s="1"/>
  <c r="AU275" i="1"/>
  <c r="EA276" i="1"/>
  <c r="CD273" i="1" a="1"/>
  <c r="CD273" i="1" s="1"/>
  <c r="E526" i="1" s="1"/>
  <c r="CB273" i="1" a="1"/>
  <c r="CB273" i="1" s="1"/>
  <c r="CA273" i="1"/>
  <c r="BZ273" i="1"/>
  <c r="DA273" i="1"/>
  <c r="AZ270" i="1" a="1"/>
  <c r="AZ270" i="1" s="1"/>
  <c r="AY270" i="1"/>
  <c r="BB270" i="1" a="1"/>
  <c r="BB270" i="1" s="1"/>
  <c r="AC523" i="1" s="1"/>
  <c r="AX270" i="1"/>
  <c r="BB274" i="1" a="1"/>
  <c r="BB274" i="1" s="1"/>
  <c r="AC527" i="1" s="1"/>
  <c r="AX274" i="1"/>
  <c r="AY274" i="1"/>
  <c r="AZ274" i="1" a="1"/>
  <c r="AZ274" i="1" s="1"/>
  <c r="CX290" i="1"/>
  <c r="BB267" i="1" a="1"/>
  <c r="BB267" i="1" s="1"/>
  <c r="AC520" i="1" s="1"/>
  <c r="AX267" i="1"/>
  <c r="AZ267" i="1" a="1"/>
  <c r="AZ267" i="1" s="1"/>
  <c r="AY267" i="1"/>
  <c r="CY266" i="1"/>
  <c r="CX295" i="1"/>
  <c r="CW294" i="1"/>
  <c r="U288" i="1"/>
  <c r="EB288" i="1" s="1"/>
  <c r="BW286" i="1"/>
  <c r="EC274" i="1"/>
  <c r="I324" i="1"/>
  <c r="J154" i="4" s="1"/>
  <c r="CX294" i="1"/>
  <c r="BX285" i="1"/>
  <c r="AZ258" i="1" a="1"/>
  <c r="AZ258" i="1" s="1"/>
  <c r="AY258" i="1"/>
  <c r="BB258" i="1" a="1"/>
  <c r="BB258" i="1" s="1"/>
  <c r="AC511" i="1" s="1"/>
  <c r="AX258" i="1"/>
  <c r="BW282" i="1"/>
  <c r="AT290" i="1"/>
  <c r="CX289" i="1"/>
  <c r="V285" i="1"/>
  <c r="BY285" i="1" s="1"/>
  <c r="U293" i="1"/>
  <c r="AV293" i="1" s="1"/>
  <c r="AX259" i="1"/>
  <c r="BB259" i="1" a="1"/>
  <c r="BB259" i="1" s="1"/>
  <c r="AC512" i="1" s="1"/>
  <c r="AZ259" i="1" a="1"/>
  <c r="AZ259" i="1" s="1"/>
  <c r="AY259" i="1"/>
  <c r="AY256" i="1"/>
  <c r="AZ256" i="1" a="1"/>
  <c r="AZ256" i="1" s="1"/>
  <c r="BB256" i="1" a="1"/>
  <c r="BB256" i="1" s="1"/>
  <c r="AC509" i="1" s="1"/>
  <c r="AX256" i="1"/>
  <c r="BV287" i="1"/>
  <c r="EC265" i="1"/>
  <c r="F500" i="1"/>
  <c r="G341" i="4" s="1"/>
  <c r="F341" i="4"/>
  <c r="AT296" i="1"/>
  <c r="F502" i="1"/>
  <c r="G343" i="4" s="1"/>
  <c r="F343" i="4"/>
  <c r="DC248" i="1"/>
  <c r="O325" i="1" s="1"/>
  <c r="BX278" i="1"/>
  <c r="CZ278" i="1" s="1"/>
  <c r="AT295" i="1"/>
  <c r="AO323" i="1" a="1"/>
  <c r="AO323" i="1" s="1"/>
  <c r="AR153" i="4" s="1"/>
  <c r="U281" i="1"/>
  <c r="BX281" i="1" s="1"/>
  <c r="CZ281" i="1" s="1"/>
  <c r="F507" i="1"/>
  <c r="G348" i="4" s="1"/>
  <c r="F348" i="4"/>
  <c r="BB257" i="1" a="1"/>
  <c r="BB257" i="1" s="1"/>
  <c r="AC510" i="1" s="1"/>
  <c r="AX257" i="1"/>
  <c r="AY257" i="1"/>
  <c r="AZ257" i="1" a="1"/>
  <c r="AZ257" i="1" s="1"/>
  <c r="BZ262" i="1"/>
  <c r="F511" i="1"/>
  <c r="G352" i="4" s="1"/>
  <c r="F352" i="4"/>
  <c r="BW290" i="1"/>
  <c r="AG324" i="1"/>
  <c r="AI154" i="4" s="1"/>
  <c r="AC177" i="4"/>
  <c r="J70" i="7"/>
  <c r="T289" i="1"/>
  <c r="EA289" i="1" s="1"/>
  <c r="BZ264" i="1"/>
  <c r="Z269" i="1" a="1"/>
  <c r="Z269" i="1" s="1"/>
  <c r="X269" i="1"/>
  <c r="Y269" i="1" a="1"/>
  <c r="Y269" i="1" s="1"/>
  <c r="W269" i="1"/>
  <c r="BW281" i="1"/>
  <c r="Z272" i="1" a="1"/>
  <c r="Z272" i="1" s="1"/>
  <c r="Y272" i="1" a="1"/>
  <c r="Y272" i="1" s="1"/>
  <c r="X272" i="1"/>
  <c r="W272" i="1"/>
  <c r="V287" i="1"/>
  <c r="EC287" i="1" s="1"/>
  <c r="V266" i="1"/>
  <c r="AW266" i="1" s="1"/>
  <c r="Z270" i="1" a="1"/>
  <c r="Z270" i="1" s="1"/>
  <c r="X270" i="1"/>
  <c r="Y270" i="1" a="1"/>
  <c r="Y270" i="1" s="1"/>
  <c r="W270" i="1"/>
  <c r="AX250" i="1"/>
  <c r="BB250" i="1" a="1"/>
  <c r="BB250" i="1" s="1"/>
  <c r="AC503" i="1" s="1"/>
  <c r="AY250" i="1"/>
  <c r="AZ250" i="1" a="1"/>
  <c r="AZ250" i="1" s="1"/>
  <c r="AZ252" i="1" a="1"/>
  <c r="AZ252" i="1" s="1"/>
  <c r="BB252" i="1" a="1"/>
  <c r="BB252" i="1" s="1"/>
  <c r="AC505" i="1" s="1"/>
  <c r="AY252" i="1"/>
  <c r="AX252" i="1"/>
  <c r="X273" i="1"/>
  <c r="Y273" i="1" a="1"/>
  <c r="Y273" i="1" s="1"/>
  <c r="W273" i="1"/>
  <c r="Z273" i="1" a="1"/>
  <c r="Z273" i="1" s="1"/>
  <c r="K323" i="1"/>
  <c r="K153" i="4"/>
  <c r="BB251" i="1" a="1"/>
  <c r="BB251" i="1" s="1"/>
  <c r="AC504" i="1" s="1"/>
  <c r="AY251" i="1"/>
  <c r="AX251" i="1"/>
  <c r="AZ251" i="1" a="1"/>
  <c r="AZ251" i="1" s="1"/>
  <c r="T294" i="1"/>
  <c r="EA294" i="1" s="1"/>
  <c r="X275" i="1"/>
  <c r="Y275" i="1" a="1"/>
  <c r="Y275" i="1" s="1"/>
  <c r="Z275" i="1" a="1"/>
  <c r="Z275" i="1" s="1"/>
  <c r="W275" i="1"/>
  <c r="DZ296" i="1"/>
  <c r="U294" i="1"/>
  <c r="EB294" i="1" s="1"/>
  <c r="V276" i="1"/>
  <c r="X263" i="1"/>
  <c r="Z263" i="1" a="1"/>
  <c r="Z263" i="1" s="1"/>
  <c r="Y263" i="1" a="1"/>
  <c r="Y263" i="1" s="1"/>
  <c r="W263" i="1"/>
  <c r="U279" i="1"/>
  <c r="V268" i="1"/>
  <c r="F350" i="4"/>
  <c r="F509" i="1"/>
  <c r="G350" i="4" s="1"/>
  <c r="U296" i="1"/>
  <c r="EB296" i="1" s="1"/>
  <c r="AA355" i="4"/>
  <c r="AD514" i="1"/>
  <c r="AB355" i="4" s="1"/>
  <c r="U276" i="1"/>
  <c r="BX276" i="1" s="1"/>
  <c r="H71" i="7"/>
  <c r="L71" i="7" s="1"/>
  <c r="I71" i="7"/>
  <c r="Y271" i="1" a="1"/>
  <c r="Y271" i="1" s="1"/>
  <c r="X271" i="1"/>
  <c r="Z271" i="1" a="1"/>
  <c r="Z271" i="1" s="1"/>
  <c r="W271" i="1"/>
  <c r="CD264" i="1" a="1"/>
  <c r="CD264" i="1" s="1"/>
  <c r="E517" i="1" s="1"/>
  <c r="AX269" i="1"/>
  <c r="AZ269" i="1" a="1"/>
  <c r="AZ269" i="1" s="1"/>
  <c r="AY269" i="1"/>
  <c r="BB269" i="1" a="1"/>
  <c r="BB269" i="1" s="1"/>
  <c r="AC522" i="1" s="1"/>
  <c r="CC255" i="1" a="1"/>
  <c r="CC255" i="1" s="1"/>
  <c r="D508" i="1" s="1"/>
  <c r="E349" i="4" s="1"/>
  <c r="C508" i="1"/>
  <c r="D349" i="4" s="1"/>
  <c r="C496" i="1"/>
  <c r="D337" i="4" s="1"/>
  <c r="CC243" i="1" a="1"/>
  <c r="CC243" i="1" s="1"/>
  <c r="D496" i="1" s="1"/>
  <c r="E337" i="4" s="1"/>
  <c r="CX292" i="1"/>
  <c r="BB254" i="1" a="1"/>
  <c r="BB254" i="1" s="1"/>
  <c r="AC507" i="1" s="1"/>
  <c r="AZ254" i="1" a="1"/>
  <c r="AZ254" i="1" s="1"/>
  <c r="AY254" i="1"/>
  <c r="AX254" i="1"/>
  <c r="N322" i="1"/>
  <c r="O152" i="4" s="1"/>
  <c r="L152" i="4"/>
  <c r="U287" i="1"/>
  <c r="Z274" i="1" a="1"/>
  <c r="Z274" i="1" s="1"/>
  <c r="X274" i="1"/>
  <c r="Y274" i="1" a="1"/>
  <c r="Y274" i="1" s="1"/>
  <c r="W274" i="1"/>
  <c r="CD257" i="1" a="1"/>
  <c r="CD257" i="1" s="1"/>
  <c r="E510" i="1" s="1"/>
  <c r="CA257" i="1"/>
  <c r="CB257" i="1" a="1"/>
  <c r="CB257" i="1" s="1"/>
  <c r="BZ257" i="1"/>
  <c r="AI324" i="1"/>
  <c r="AK154" i="4"/>
  <c r="U283" i="1"/>
  <c r="AV283" i="1" s="1"/>
  <c r="CD261" i="1" a="1"/>
  <c r="CD261" i="1" s="1"/>
  <c r="E514" i="1" s="1"/>
  <c r="CB261" i="1" a="1"/>
  <c r="CB261" i="1" s="1"/>
  <c r="CA261" i="1"/>
  <c r="BZ261" i="1"/>
  <c r="DA261" i="1"/>
  <c r="T291" i="1"/>
  <c r="EA291" i="1" s="1"/>
  <c r="CX274" i="1"/>
  <c r="C502" i="1"/>
  <c r="CC249" i="1" a="1"/>
  <c r="CC249" i="1" s="1"/>
  <c r="D502" i="1" s="1"/>
  <c r="E343" i="4" s="1"/>
  <c r="CZ262" i="1"/>
  <c r="T288" i="1"/>
  <c r="EA288" i="1" s="1"/>
  <c r="Z265" i="1" a="1"/>
  <c r="Z265" i="1" s="1"/>
  <c r="X265" i="1"/>
  <c r="W265" i="1"/>
  <c r="Y265" i="1" a="1"/>
  <c r="Y265" i="1" s="1"/>
  <c r="N324" i="1"/>
  <c r="O154" i="4" s="1"/>
  <c r="L154" i="4"/>
  <c r="C500" i="1"/>
  <c r="D341" i="4" s="1"/>
  <c r="CC247" i="1" a="1"/>
  <c r="CC247" i="1" s="1"/>
  <c r="D500" i="1" s="1"/>
  <c r="E341" i="4" s="1"/>
  <c r="V279" i="1"/>
  <c r="EC279" i="1" s="1"/>
  <c r="T296" i="1"/>
  <c r="BW296" i="1" s="1"/>
  <c r="CY296" i="1" s="1"/>
  <c r="CY287" i="1"/>
  <c r="C503" i="1"/>
  <c r="D344" i="4" s="1"/>
  <c r="CC250" i="1" a="1"/>
  <c r="CC250" i="1" s="1"/>
  <c r="D503" i="1" s="1"/>
  <c r="E344" i="4" s="1"/>
  <c r="CB262" i="1" a="1"/>
  <c r="CB262" i="1" s="1"/>
  <c r="C511" i="1"/>
  <c r="D352" i="4" s="1"/>
  <c r="CC258" i="1" a="1"/>
  <c r="CC258" i="1" s="1"/>
  <c r="D511" i="1" s="1"/>
  <c r="E352" i="4" s="1"/>
  <c r="BA261" i="1" a="1"/>
  <c r="BA261" i="1" s="1"/>
  <c r="AB514" i="1" s="1"/>
  <c r="Z355" i="4" s="1"/>
  <c r="AA514" i="1"/>
  <c r="U291" i="1"/>
  <c r="EB291" i="1" s="1"/>
  <c r="BY271" i="1"/>
  <c r="U282" i="1"/>
  <c r="BX282" i="1" s="1"/>
  <c r="AZ272" i="1" a="1"/>
  <c r="AZ272" i="1" s="1"/>
  <c r="BB272" i="1" a="1"/>
  <c r="BB272" i="1" s="1"/>
  <c r="AC525" i="1" s="1"/>
  <c r="AY272" i="1"/>
  <c r="AX272" i="1"/>
  <c r="Y267" i="1" a="1"/>
  <c r="Y267" i="1" s="1"/>
  <c r="Z267" i="1" a="1"/>
  <c r="Z267" i="1" s="1"/>
  <c r="X267" i="1"/>
  <c r="W267" i="1"/>
  <c r="AD494" i="1"/>
  <c r="AB335" i="4" s="1"/>
  <c r="AA335" i="4"/>
  <c r="F506" i="1"/>
  <c r="G347" i="4" s="1"/>
  <c r="F347" i="4"/>
  <c r="CY274" i="1"/>
  <c r="CX277" i="1"/>
  <c r="EC270" i="1"/>
  <c r="CY277" i="1"/>
  <c r="EA287" i="1"/>
  <c r="D318" i="4"/>
  <c r="I323" i="1"/>
  <c r="J153" i="4" s="1"/>
  <c r="Q323" i="1" a="1"/>
  <c r="Q323" i="1" s="1"/>
  <c r="Q153" i="4" s="1"/>
  <c r="AG323" i="1"/>
  <c r="AI153" i="4" s="1"/>
  <c r="AU286" i="1"/>
  <c r="BY274" i="1"/>
  <c r="Q324" i="1" a="1"/>
  <c r="Q324" i="1" s="1"/>
  <c r="Q154" i="4" s="1"/>
  <c r="AX262" i="1"/>
  <c r="BB262" i="1" a="1"/>
  <c r="BB262" i="1" s="1"/>
  <c r="AC515" i="1" s="1"/>
  <c r="AY262" i="1"/>
  <c r="AZ262" i="1" a="1"/>
  <c r="AZ262" i="1" s="1"/>
  <c r="AU282" i="1"/>
  <c r="DA265" i="1"/>
  <c r="CZ264" i="1"/>
  <c r="DZ290" i="1"/>
  <c r="EC273" i="1"/>
  <c r="AV284" i="1"/>
  <c r="EA292" i="1"/>
  <c r="U280" i="1"/>
  <c r="AV280" i="1" s="1"/>
  <c r="DZ287" i="1"/>
  <c r="CD252" i="1" a="1"/>
  <c r="CD252" i="1" s="1"/>
  <c r="E505" i="1" s="1"/>
  <c r="CA252" i="1"/>
  <c r="CB252" i="1" a="1"/>
  <c r="CB252" i="1" s="1"/>
  <c r="BZ252" i="1"/>
  <c r="AW265" i="1"/>
  <c r="BV293" i="1"/>
  <c r="AW275" i="1"/>
  <c r="CD259" i="1" a="1"/>
  <c r="CD259" i="1" s="1"/>
  <c r="E512" i="1" s="1"/>
  <c r="CB259" i="1" a="1"/>
  <c r="CB259" i="1" s="1"/>
  <c r="CA259" i="1"/>
  <c r="BZ259" i="1"/>
  <c r="DA259" i="1"/>
  <c r="AK153" i="4"/>
  <c r="AI323" i="1"/>
  <c r="BW293" i="1"/>
  <c r="CY293" i="1" s="1"/>
  <c r="EB275" i="1"/>
  <c r="AW263" i="1"/>
  <c r="BW278" i="1"/>
  <c r="CY278" i="1" s="1"/>
  <c r="EB267" i="1"/>
  <c r="AV278" i="1"/>
  <c r="DZ295" i="1"/>
  <c r="CC256" i="1" a="1"/>
  <c r="CC256" i="1" s="1"/>
  <c r="D509" i="1" s="1"/>
  <c r="E350" i="4" s="1"/>
  <c r="C509" i="1"/>
  <c r="D350" i="4" s="1"/>
  <c r="F503" i="1"/>
  <c r="G344" i="4" s="1"/>
  <c r="F344" i="4"/>
  <c r="EA280" i="1"/>
  <c r="Y343" i="4"/>
  <c r="CA262" i="1"/>
  <c r="BW295" i="1"/>
  <c r="U277" i="1"/>
  <c r="BX277" i="1" s="1"/>
  <c r="CZ271" i="1"/>
  <c r="AU290" i="1"/>
  <c r="BW275" i="1"/>
  <c r="AO324" i="1" a="1"/>
  <c r="AO324" i="1" s="1"/>
  <c r="AR154" i="4" s="1"/>
  <c r="AW271" i="1"/>
  <c r="CB264" i="1" a="1"/>
  <c r="CB264" i="1" s="1"/>
  <c r="BY269" i="1"/>
  <c r="AU281" i="1"/>
  <c r="BY267" i="1"/>
  <c r="BA241" i="1" a="1"/>
  <c r="BA241" i="1" s="1"/>
  <c r="AB494" i="1" s="1"/>
  <c r="Z335" i="4" s="1"/>
  <c r="AA494" i="1"/>
  <c r="Y335" i="4" s="1"/>
  <c r="F496" i="1"/>
  <c r="G337" i="4" s="1"/>
  <c r="F337" i="4"/>
  <c r="CZ266" i="1"/>
  <c r="CY280" i="1"/>
  <c r="AA513" i="1" l="1"/>
  <c r="Y354" i="4" s="1"/>
  <c r="V286" i="1"/>
  <c r="C498" i="1"/>
  <c r="D339" i="4" s="1"/>
  <c r="F508" i="1"/>
  <c r="G349" i="4" s="1"/>
  <c r="AD508" i="1"/>
  <c r="AB349" i="4" s="1"/>
  <c r="C507" i="1"/>
  <c r="D348" i="4" s="1"/>
  <c r="CC253" i="1" a="1"/>
  <c r="CC253" i="1" s="1"/>
  <c r="D506" i="1" s="1"/>
  <c r="E347" i="4" s="1"/>
  <c r="AA517" i="1"/>
  <c r="Y358" i="4" s="1"/>
  <c r="AA498" i="1"/>
  <c r="Y339" i="4" s="1"/>
  <c r="AV285" i="1"/>
  <c r="F498" i="1"/>
  <c r="G339" i="4" s="1"/>
  <c r="J325" i="1"/>
  <c r="K325" i="1" s="1"/>
  <c r="AX255" i="1"/>
  <c r="AY255" i="1"/>
  <c r="AZ255" i="1" a="1"/>
  <c r="AZ255" i="1" s="1"/>
  <c r="AA508" i="1" s="1"/>
  <c r="Y349" i="4" s="1"/>
  <c r="EE260" i="1"/>
  <c r="BB253" i="1" a="1"/>
  <c r="BB253" i="1" s="1"/>
  <c r="AC506" i="1" s="1"/>
  <c r="AA347" i="4" s="1"/>
  <c r="AY253" i="1"/>
  <c r="AZ253" i="1" a="1"/>
  <c r="AZ253" i="1" s="1"/>
  <c r="AA506" i="1" s="1"/>
  <c r="Y347" i="4" s="1"/>
  <c r="BZ272" i="1"/>
  <c r="CC260" i="1" a="1"/>
  <c r="CC260" i="1" s="1"/>
  <c r="D513" i="1" s="1"/>
  <c r="E354" i="4" s="1"/>
  <c r="CA263" i="1"/>
  <c r="AD513" i="1"/>
  <c r="AB354" i="4" s="1"/>
  <c r="BZ263" i="1"/>
  <c r="AA358" i="4"/>
  <c r="CB263" i="1" a="1"/>
  <c r="CB263" i="1" s="1"/>
  <c r="C516" i="1" s="1"/>
  <c r="D357" i="4" s="1"/>
  <c r="BZ275" i="1"/>
  <c r="CD263" i="1" a="1"/>
  <c r="CD263" i="1" s="1"/>
  <c r="E516" i="1" s="1"/>
  <c r="F357" i="4" s="1"/>
  <c r="CB272" i="1" a="1"/>
  <c r="CB272" i="1" s="1"/>
  <c r="C525" i="1" s="1"/>
  <c r="D366" i="4" s="1"/>
  <c r="C504" i="1"/>
  <c r="D345" i="4" s="1"/>
  <c r="CA272" i="1"/>
  <c r="CD272" i="1" a="1"/>
  <c r="CD272" i="1" s="1"/>
  <c r="E525" i="1" s="1"/>
  <c r="F525" i="1" s="1"/>
  <c r="G366" i="4" s="1"/>
  <c r="CD265" i="1" a="1"/>
  <c r="CD265" i="1" s="1"/>
  <c r="E518" i="1" s="1"/>
  <c r="F518" i="1" s="1"/>
  <c r="G359" i="4" s="1"/>
  <c r="F356" i="4"/>
  <c r="CA270" i="1"/>
  <c r="BZ265" i="1"/>
  <c r="CD270" i="1" a="1"/>
  <c r="CD270" i="1" s="1"/>
  <c r="E523" i="1" s="1"/>
  <c r="F523" i="1" s="1"/>
  <c r="G364" i="4" s="1"/>
  <c r="F345" i="4"/>
  <c r="BZ270" i="1"/>
  <c r="CB270" i="1" a="1"/>
  <c r="CB270" i="1" s="1"/>
  <c r="CC270" i="1" s="1" a="1"/>
  <c r="CC270" i="1" s="1"/>
  <c r="D523" i="1" s="1"/>
  <c r="E364" i="4" s="1"/>
  <c r="CA265" i="1"/>
  <c r="AV288" i="1"/>
  <c r="G72" i="7"/>
  <c r="H72" i="7" s="1"/>
  <c r="L72" i="7" s="1"/>
  <c r="AV291" i="1"/>
  <c r="CB265" i="1" a="1"/>
  <c r="CB265" i="1" s="1"/>
  <c r="C518" i="1" s="1"/>
  <c r="D359" i="4" s="1"/>
  <c r="F513" i="1"/>
  <c r="G354" i="4" s="1"/>
  <c r="AK155" i="4"/>
  <c r="BX294" i="1"/>
  <c r="CZ294" i="1" s="1"/>
  <c r="DC260" i="1"/>
  <c r="O326" i="1" s="1"/>
  <c r="EB277" i="1"/>
  <c r="AV276" i="1"/>
  <c r="EB282" i="1"/>
  <c r="BB273" i="1" a="1"/>
  <c r="BB273" i="1" s="1"/>
  <c r="AC526" i="1" s="1"/>
  <c r="AA367" i="4" s="1"/>
  <c r="CZ277" i="1"/>
  <c r="AZ273" i="1" a="1"/>
  <c r="AZ273" i="1" s="1"/>
  <c r="AA526" i="1" s="1"/>
  <c r="AV294" i="1"/>
  <c r="AX273" i="1"/>
  <c r="EB276" i="1"/>
  <c r="AV277" i="1"/>
  <c r="AV296" i="1"/>
  <c r="CB275" i="1" a="1"/>
  <c r="CB275" i="1" s="1"/>
  <c r="CC275" i="1" s="1" a="1"/>
  <c r="CC275" i="1" s="1"/>
  <c r="D528" i="1" s="1"/>
  <c r="E369" i="4" s="1"/>
  <c r="EB281" i="1"/>
  <c r="BX293" i="1"/>
  <c r="CZ293" i="1" s="1"/>
  <c r="BX288" i="1"/>
  <c r="CZ288" i="1" s="1"/>
  <c r="AV281" i="1"/>
  <c r="J326" i="1"/>
  <c r="K156" i="4" s="1"/>
  <c r="CD275" i="1" a="1"/>
  <c r="CD275" i="1" s="1"/>
  <c r="E528" i="1" s="1"/>
  <c r="F528" i="1" s="1"/>
  <c r="G369" i="4" s="1"/>
  <c r="EB283" i="1"/>
  <c r="EB293" i="1"/>
  <c r="AX266" i="1"/>
  <c r="AY266" i="1"/>
  <c r="AZ266" i="1" a="1"/>
  <c r="AZ266" i="1" s="1"/>
  <c r="BB266" i="1" a="1"/>
  <c r="BB266" i="1" s="1"/>
  <c r="AC519" i="1" s="1"/>
  <c r="AY263" i="1"/>
  <c r="BB263" i="1" a="1"/>
  <c r="BB263" i="1" s="1"/>
  <c r="AC516" i="1" s="1"/>
  <c r="AX263" i="1"/>
  <c r="AZ263" i="1" a="1"/>
  <c r="AZ263" i="1" s="1"/>
  <c r="AL324" i="1"/>
  <c r="AL154" i="4"/>
  <c r="Z286" i="1" a="1"/>
  <c r="Z286" i="1" s="1"/>
  <c r="W286" i="1"/>
  <c r="X286" i="1"/>
  <c r="Y286" i="1" a="1"/>
  <c r="Y286" i="1" s="1"/>
  <c r="F510" i="1"/>
  <c r="G351" i="4" s="1"/>
  <c r="F351" i="4"/>
  <c r="V288" i="1"/>
  <c r="EC288" i="1" s="1"/>
  <c r="Z268" i="1" a="1"/>
  <c r="Z268" i="1" s="1"/>
  <c r="X268" i="1"/>
  <c r="Y268" i="1" a="1"/>
  <c r="Y268" i="1" s="1"/>
  <c r="W268" i="1"/>
  <c r="V280" i="1"/>
  <c r="EC280" i="1" s="1"/>
  <c r="X276" i="1"/>
  <c r="Z276" i="1" a="1"/>
  <c r="Z276" i="1" s="1"/>
  <c r="Y276" i="1" a="1"/>
  <c r="Y276" i="1" s="1"/>
  <c r="W276" i="1"/>
  <c r="L153" i="4"/>
  <c r="N323" i="1"/>
  <c r="O153" i="4" s="1"/>
  <c r="CD285" i="1" a="1"/>
  <c r="CD285" i="1" s="1"/>
  <c r="E538" i="1" s="1"/>
  <c r="CB285" i="1" a="1"/>
  <c r="CB285" i="1" s="1"/>
  <c r="CA285" i="1"/>
  <c r="BZ285" i="1"/>
  <c r="I325" i="1"/>
  <c r="J155" i="4" s="1"/>
  <c r="CC259" i="1" a="1"/>
  <c r="CC259" i="1" s="1"/>
  <c r="D512" i="1" s="1"/>
  <c r="E353" i="4" s="1"/>
  <c r="C512" i="1"/>
  <c r="D353" i="4" s="1"/>
  <c r="V281" i="1"/>
  <c r="BY281" i="1" s="1"/>
  <c r="CD271" i="1" a="1"/>
  <c r="CD271" i="1" s="1"/>
  <c r="E524" i="1" s="1"/>
  <c r="BZ271" i="1"/>
  <c r="CA271" i="1"/>
  <c r="CB271" i="1" a="1"/>
  <c r="CB271" i="1" s="1"/>
  <c r="DA271" i="1"/>
  <c r="U289" i="1"/>
  <c r="EB289" i="1" s="1"/>
  <c r="D343" i="4"/>
  <c r="U292" i="1"/>
  <c r="AV292" i="1" s="1"/>
  <c r="AA507" i="1"/>
  <c r="Y348" i="4" s="1"/>
  <c r="BA254" i="1" a="1"/>
  <c r="BA254" i="1" s="1"/>
  <c r="AB507" i="1" s="1"/>
  <c r="Z348" i="4" s="1"/>
  <c r="BA269" i="1" a="1"/>
  <c r="BA269" i="1" s="1"/>
  <c r="AB522" i="1" s="1"/>
  <c r="Z363" i="4" s="1"/>
  <c r="AA522" i="1"/>
  <c r="Y363" i="4" s="1"/>
  <c r="EB279" i="1"/>
  <c r="BY276" i="1"/>
  <c r="U295" i="1"/>
  <c r="AV295" i="1" s="1"/>
  <c r="AA503" i="1"/>
  <c r="BA250" i="1" a="1"/>
  <c r="BA250" i="1" s="1"/>
  <c r="AB503" i="1" s="1"/>
  <c r="Z344" i="4" s="1"/>
  <c r="Y266" i="1" a="1"/>
  <c r="Y266" i="1" s="1"/>
  <c r="X266" i="1"/>
  <c r="Z266" i="1" a="1"/>
  <c r="Z266" i="1" s="1"/>
  <c r="W266" i="1"/>
  <c r="U290" i="1"/>
  <c r="CX287" i="1"/>
  <c r="AA350" i="4"/>
  <c r="AD509" i="1"/>
  <c r="AB350" i="4" s="1"/>
  <c r="BA259" i="1" a="1"/>
  <c r="BA259" i="1" s="1"/>
  <c r="AB512" i="1" s="1"/>
  <c r="Z353" i="4" s="1"/>
  <c r="AA512" i="1"/>
  <c r="Y353" i="4" s="1"/>
  <c r="Y285" i="1" a="1"/>
  <c r="Y285" i="1" s="1"/>
  <c r="X285" i="1"/>
  <c r="W285" i="1"/>
  <c r="Z285" i="1" a="1"/>
  <c r="Z285" i="1" s="1"/>
  <c r="CY290" i="1"/>
  <c r="AD511" i="1"/>
  <c r="AB352" i="4" s="1"/>
  <c r="AA352" i="4"/>
  <c r="CZ285" i="1"/>
  <c r="AA520" i="1"/>
  <c r="Y361" i="4" s="1"/>
  <c r="BA267" i="1" a="1"/>
  <c r="BA267" i="1" s="1"/>
  <c r="AB520" i="1" s="1"/>
  <c r="Z361" i="4" s="1"/>
  <c r="AA368" i="4"/>
  <c r="AD527" i="1"/>
  <c r="AB368" i="4" s="1"/>
  <c r="AA364" i="4"/>
  <c r="AD523" i="1"/>
  <c r="AB364" i="4" s="1"/>
  <c r="C526" i="1"/>
  <c r="CC273" i="1" a="1"/>
  <c r="CC273" i="1" s="1"/>
  <c r="D526" i="1" s="1"/>
  <c r="E367" i="4" s="1"/>
  <c r="AY265" i="1"/>
  <c r="AX265" i="1"/>
  <c r="AZ265" i="1" a="1"/>
  <c r="AZ265" i="1" s="1"/>
  <c r="BB265" i="1" a="1"/>
  <c r="BB265" i="1" s="1"/>
  <c r="AC518" i="1" s="1"/>
  <c r="BA262" i="1" a="1"/>
  <c r="BA262" i="1" s="1"/>
  <c r="AB515" i="1" s="1"/>
  <c r="Z356" i="4" s="1"/>
  <c r="AA515" i="1"/>
  <c r="Y356" i="4" s="1"/>
  <c r="EA296" i="1"/>
  <c r="X279" i="1"/>
  <c r="Z279" i="1" a="1"/>
  <c r="Z279" i="1" s="1"/>
  <c r="Y279" i="1" a="1"/>
  <c r="Y279" i="1" s="1"/>
  <c r="W279" i="1"/>
  <c r="C514" i="1"/>
  <c r="CC261" i="1" a="1"/>
  <c r="CC261" i="1" s="1"/>
  <c r="D514" i="1" s="1"/>
  <c r="E355" i="4" s="1"/>
  <c r="BY286" i="1"/>
  <c r="BY268" i="1"/>
  <c r="Z287" i="1" a="1"/>
  <c r="Z287" i="1" s="1"/>
  <c r="X287" i="1"/>
  <c r="Y287" i="1" a="1"/>
  <c r="Y287" i="1" s="1"/>
  <c r="W287" i="1"/>
  <c r="AZ275" i="1" a="1"/>
  <c r="AZ275" i="1" s="1"/>
  <c r="BB275" i="1" a="1"/>
  <c r="BB275" i="1" s="1"/>
  <c r="AC528" i="1" s="1"/>
  <c r="AY275" i="1"/>
  <c r="AX275" i="1"/>
  <c r="CC252" i="1" a="1"/>
  <c r="CC252" i="1" s="1"/>
  <c r="D505" i="1" s="1"/>
  <c r="E346" i="4" s="1"/>
  <c r="C505" i="1"/>
  <c r="D346" i="4" s="1"/>
  <c r="BX280" i="1"/>
  <c r="AA356" i="4"/>
  <c r="AD515" i="1"/>
  <c r="AB356" i="4" s="1"/>
  <c r="AD525" i="1"/>
  <c r="AB366" i="4" s="1"/>
  <c r="AA366" i="4"/>
  <c r="V283" i="1"/>
  <c r="EC283" i="1" s="1"/>
  <c r="V292" i="1"/>
  <c r="EC292" i="1" s="1"/>
  <c r="AU296" i="1"/>
  <c r="BY279" i="1"/>
  <c r="AU288" i="1"/>
  <c r="AU291" i="1"/>
  <c r="F514" i="1"/>
  <c r="G355" i="4" s="1"/>
  <c r="F355" i="4"/>
  <c r="V284" i="1"/>
  <c r="AW284" i="1" s="1"/>
  <c r="EC286" i="1"/>
  <c r="C510" i="1"/>
  <c r="D351" i="4" s="1"/>
  <c r="CC257" i="1" a="1"/>
  <c r="CC257" i="1" s="1"/>
  <c r="D510" i="1" s="1"/>
  <c r="E351" i="4" s="1"/>
  <c r="AV287" i="1"/>
  <c r="AD507" i="1"/>
  <c r="AB348" i="4" s="1"/>
  <c r="AA348" i="4"/>
  <c r="BX296" i="1"/>
  <c r="CZ296" i="1" s="1"/>
  <c r="AW268" i="1"/>
  <c r="AV279" i="1"/>
  <c r="AW276" i="1"/>
  <c r="AU294" i="1"/>
  <c r="BA251" i="1" a="1"/>
  <c r="BA251" i="1" s="1"/>
  <c r="AB504" i="1" s="1"/>
  <c r="Z345" i="4" s="1"/>
  <c r="AA504" i="1"/>
  <c r="Y345" i="4" s="1"/>
  <c r="DA285" i="1"/>
  <c r="AA346" i="4"/>
  <c r="AD505" i="1"/>
  <c r="AB346" i="4" s="1"/>
  <c r="BY266" i="1"/>
  <c r="BY287" i="1"/>
  <c r="DD260" i="1"/>
  <c r="P326" i="1" s="1"/>
  <c r="AU289" i="1"/>
  <c r="AD177" i="4"/>
  <c r="AE177" i="4" s="1"/>
  <c r="AA351" i="4"/>
  <c r="AD510" i="1"/>
  <c r="AB351" i="4" s="1"/>
  <c r="BA256" i="1" a="1"/>
  <c r="BA256" i="1" s="1"/>
  <c r="AB509" i="1" s="1"/>
  <c r="Z350" i="4" s="1"/>
  <c r="AA509" i="1"/>
  <c r="Y350" i="4" s="1"/>
  <c r="AD512" i="1"/>
  <c r="AB353" i="4" s="1"/>
  <c r="AA353" i="4"/>
  <c r="V294" i="1"/>
  <c r="AW294" i="1" s="1"/>
  <c r="AW285" i="1"/>
  <c r="CY286" i="1"/>
  <c r="V289" i="1"/>
  <c r="AW289" i="1" s="1"/>
  <c r="AA527" i="1"/>
  <c r="Y368" i="4" s="1"/>
  <c r="BA274" i="1" a="1"/>
  <c r="BA274" i="1" s="1"/>
  <c r="AB527" i="1" s="1"/>
  <c r="Z368" i="4" s="1"/>
  <c r="F526" i="1"/>
  <c r="G367" i="4" s="1"/>
  <c r="F367" i="4"/>
  <c r="BB271" i="1" a="1"/>
  <c r="BB271" i="1" s="1"/>
  <c r="AC524" i="1" s="1"/>
  <c r="AX271" i="1"/>
  <c r="AZ271" i="1" a="1"/>
  <c r="AZ271" i="1" s="1"/>
  <c r="AY271" i="1"/>
  <c r="F346" i="4"/>
  <c r="F505" i="1"/>
  <c r="G346" i="4" s="1"/>
  <c r="K155" i="4"/>
  <c r="F512" i="1"/>
  <c r="G353" i="4" s="1"/>
  <c r="F353" i="4"/>
  <c r="CD274" i="1" a="1"/>
  <c r="CD274" i="1" s="1"/>
  <c r="E527" i="1" s="1"/>
  <c r="CA274" i="1"/>
  <c r="CB274" i="1" a="1"/>
  <c r="CB274" i="1" s="1"/>
  <c r="BZ274" i="1"/>
  <c r="DA274" i="1"/>
  <c r="EB287" i="1"/>
  <c r="F358" i="4"/>
  <c r="F517" i="1"/>
  <c r="G358" i="4" s="1"/>
  <c r="AD504" i="1"/>
  <c r="AB345" i="4" s="1"/>
  <c r="AA345" i="4"/>
  <c r="CZ276" i="1"/>
  <c r="CA267" i="1"/>
  <c r="CD267" i="1" a="1"/>
  <c r="CD267" i="1" s="1"/>
  <c r="E520" i="1" s="1"/>
  <c r="CB267" i="1" a="1"/>
  <c r="CB267" i="1" s="1"/>
  <c r="BZ267" i="1"/>
  <c r="CA269" i="1"/>
  <c r="CD269" i="1" a="1"/>
  <c r="CD269" i="1" s="1"/>
  <c r="E522" i="1" s="1"/>
  <c r="CB269" i="1" a="1"/>
  <c r="CB269" i="1" s="1"/>
  <c r="BZ269" i="1"/>
  <c r="DA269" i="1"/>
  <c r="C517" i="1"/>
  <c r="D358" i="4" s="1"/>
  <c r="CC264" i="1" a="1"/>
  <c r="CC264" i="1" s="1"/>
  <c r="D517" i="1" s="1"/>
  <c r="E358" i="4" s="1"/>
  <c r="V278" i="1"/>
  <c r="EC278" i="1" s="1"/>
  <c r="AL323" i="1"/>
  <c r="AL153" i="4"/>
  <c r="CX293" i="1"/>
  <c r="EB280" i="1"/>
  <c r="AA525" i="1"/>
  <c r="Y366" i="4" s="1"/>
  <c r="BA272" i="1" a="1"/>
  <c r="BA272" i="1" s="1"/>
  <c r="AB525" i="1" s="1"/>
  <c r="Z366" i="4" s="1"/>
  <c r="AV282" i="1"/>
  <c r="BX291" i="1"/>
  <c r="CZ291" i="1" s="1"/>
  <c r="Y355" i="4"/>
  <c r="C515" i="1"/>
  <c r="D356" i="4" s="1"/>
  <c r="CC262" i="1" a="1"/>
  <c r="CC262" i="1" s="1"/>
  <c r="D515" i="1" s="1"/>
  <c r="E356" i="4" s="1"/>
  <c r="AW279" i="1"/>
  <c r="CA275" i="1"/>
  <c r="BW288" i="1"/>
  <c r="CY275" i="1"/>
  <c r="BW291" i="1"/>
  <c r="BX283" i="1"/>
  <c r="AW286" i="1"/>
  <c r="BX287" i="1"/>
  <c r="AA363" i="4"/>
  <c r="AD522" i="1"/>
  <c r="AB363" i="4" s="1"/>
  <c r="J71" i="7"/>
  <c r="AD178" i="4" s="1"/>
  <c r="AE178" i="4" s="1"/>
  <c r="AC178" i="4"/>
  <c r="V277" i="1"/>
  <c r="BY277" i="1" s="1"/>
  <c r="EC268" i="1"/>
  <c r="BX279" i="1"/>
  <c r="CZ279" i="1" s="1"/>
  <c r="EC276" i="1"/>
  <c r="V295" i="1"/>
  <c r="EC295" i="1" s="1"/>
  <c r="BW294" i="1"/>
  <c r="DA267" i="1"/>
  <c r="BA252" i="1" a="1"/>
  <c r="BA252" i="1" s="1"/>
  <c r="AB505" i="1" s="1"/>
  <c r="Z346" i="4" s="1"/>
  <c r="AA505" i="1"/>
  <c r="Y346" i="4" s="1"/>
  <c r="AD503" i="1"/>
  <c r="AB344" i="4" s="1"/>
  <c r="AA344" i="4"/>
  <c r="EC266" i="1"/>
  <c r="AW287" i="1"/>
  <c r="CZ282" i="1"/>
  <c r="CY281" i="1"/>
  <c r="BW289" i="1"/>
  <c r="AA510" i="1"/>
  <c r="Y351" i="4" s="1"/>
  <c r="BA257" i="1" a="1"/>
  <c r="BA257" i="1" s="1"/>
  <c r="AB510" i="1" s="1"/>
  <c r="Z351" i="4" s="1"/>
  <c r="V282" i="1"/>
  <c r="AW282" i="1" s="1"/>
  <c r="AL155" i="4"/>
  <c r="AL325" i="1"/>
  <c r="EC285" i="1"/>
  <c r="CY282" i="1"/>
  <c r="AA511" i="1"/>
  <c r="Y352" i="4" s="1"/>
  <c r="BA258" i="1" a="1"/>
  <c r="BA258" i="1" s="1"/>
  <c r="AB511" i="1" s="1"/>
  <c r="Z352" i="4" s="1"/>
  <c r="CY295" i="1"/>
  <c r="AD520" i="1"/>
  <c r="AB361" i="4" s="1"/>
  <c r="AA361" i="4"/>
  <c r="BA270" i="1" a="1"/>
  <c r="BA270" i="1" s="1"/>
  <c r="AB523" i="1" s="1"/>
  <c r="Z364" i="4" s="1"/>
  <c r="AA523" i="1"/>
  <c r="Y364" i="4" s="1"/>
  <c r="Q325" i="1" l="1" a="1"/>
  <c r="Q325" i="1" s="1"/>
  <c r="Q155" i="4" s="1"/>
  <c r="AG325" i="1"/>
  <c r="AI155" i="4" s="1"/>
  <c r="AH326" i="1"/>
  <c r="AO325" i="1" a="1"/>
  <c r="AO325" i="1" s="1"/>
  <c r="AR155" i="4" s="1"/>
  <c r="BA255" i="1" a="1"/>
  <c r="BA255" i="1" s="1"/>
  <c r="AB508" i="1" s="1"/>
  <c r="Z349" i="4" s="1"/>
  <c r="C523" i="1"/>
  <c r="D364" i="4" s="1"/>
  <c r="K326" i="1"/>
  <c r="N326" i="1" s="1"/>
  <c r="O156" i="4" s="1"/>
  <c r="I72" i="7"/>
  <c r="BA253" i="1" a="1"/>
  <c r="BA253" i="1" s="1"/>
  <c r="AB506" i="1" s="1"/>
  <c r="Z347" i="4" s="1"/>
  <c r="AD506" i="1"/>
  <c r="AB347" i="4" s="1"/>
  <c r="F516" i="1"/>
  <c r="G357" i="4" s="1"/>
  <c r="AD526" i="1"/>
  <c r="AB367" i="4" s="1"/>
  <c r="CC263" i="1" a="1"/>
  <c r="CC263" i="1" s="1"/>
  <c r="D516" i="1" s="1"/>
  <c r="E357" i="4" s="1"/>
  <c r="CC272" i="1" a="1"/>
  <c r="CC272" i="1" s="1"/>
  <c r="D525" i="1" s="1"/>
  <c r="E366" i="4" s="1"/>
  <c r="F359" i="4"/>
  <c r="F366" i="4"/>
  <c r="C528" i="1"/>
  <c r="D369" i="4" s="1"/>
  <c r="F364" i="4"/>
  <c r="CC265" i="1" a="1"/>
  <c r="CC265" i="1" s="1"/>
  <c r="D518" i="1" s="1"/>
  <c r="E359" i="4" s="1"/>
  <c r="BY282" i="1"/>
  <c r="DA282" i="1" s="1"/>
  <c r="AW278" i="1"/>
  <c r="AZ278" i="1" s="1" a="1"/>
  <c r="AZ278" i="1" s="1"/>
  <c r="EC294" i="1"/>
  <c r="F369" i="4"/>
  <c r="BA273" i="1" a="1"/>
  <c r="BA273" i="1" s="1"/>
  <c r="AB526" i="1" s="1"/>
  <c r="Z367" i="4" s="1"/>
  <c r="AW280" i="1"/>
  <c r="AY280" i="1" s="1"/>
  <c r="BY283" i="1"/>
  <c r="DA283" i="1" s="1"/>
  <c r="EC284" i="1"/>
  <c r="AW283" i="1"/>
  <c r="AZ283" i="1" s="1" a="1"/>
  <c r="AZ283" i="1" s="1"/>
  <c r="EC289" i="1"/>
  <c r="EC282" i="1"/>
  <c r="BY289" i="1"/>
  <c r="DA289" i="1" s="1"/>
  <c r="EB295" i="1"/>
  <c r="AV289" i="1"/>
  <c r="AY289" i="1" s="1"/>
  <c r="AW277" i="1"/>
  <c r="AX277" i="1" s="1"/>
  <c r="EC277" i="1"/>
  <c r="BY278" i="1"/>
  <c r="DA278" i="1" s="1"/>
  <c r="BY284" i="1"/>
  <c r="DA284" i="1" s="1"/>
  <c r="BY292" i="1"/>
  <c r="DA292" i="1" s="1"/>
  <c r="BY294" i="1"/>
  <c r="BZ294" i="1" s="1"/>
  <c r="AW292" i="1"/>
  <c r="AX292" i="1" s="1"/>
  <c r="BX295" i="1"/>
  <c r="CZ295" i="1" s="1"/>
  <c r="BX289" i="1"/>
  <c r="CZ289" i="1" s="1"/>
  <c r="AY294" i="1"/>
  <c r="AX294" i="1"/>
  <c r="BB294" i="1" a="1"/>
  <c r="BB294" i="1" s="1"/>
  <c r="AC547" i="1" s="1"/>
  <c r="AZ294" i="1" a="1"/>
  <c r="AZ294" i="1" s="1"/>
  <c r="CD294" i="1" a="1"/>
  <c r="CD294" i="1" s="1"/>
  <c r="E547" i="1" s="1"/>
  <c r="AA369" i="4"/>
  <c r="AD528" i="1"/>
  <c r="AB369" i="4" s="1"/>
  <c r="CD268" i="1" a="1"/>
  <c r="CD268" i="1" s="1"/>
  <c r="E521" i="1" s="1"/>
  <c r="CB268" i="1" a="1"/>
  <c r="CB268" i="1" s="1"/>
  <c r="BZ268" i="1"/>
  <c r="CA268" i="1"/>
  <c r="DA268" i="1"/>
  <c r="BA265" i="1" a="1"/>
  <c r="BA265" i="1" s="1"/>
  <c r="AB518" i="1" s="1"/>
  <c r="Z359" i="4" s="1"/>
  <c r="AA518" i="1"/>
  <c r="Y359" i="4" s="1"/>
  <c r="D367" i="4"/>
  <c r="V291" i="1"/>
  <c r="CD276" i="1" a="1"/>
  <c r="CD276" i="1" s="1"/>
  <c r="E529" i="1" s="1"/>
  <c r="CB276" i="1" a="1"/>
  <c r="CB276" i="1" s="1"/>
  <c r="CA276" i="1"/>
  <c r="BZ276" i="1"/>
  <c r="DA276" i="1"/>
  <c r="C524" i="1"/>
  <c r="D365" i="4" s="1"/>
  <c r="CC271" i="1" a="1"/>
  <c r="CC271" i="1" s="1"/>
  <c r="D524" i="1" s="1"/>
  <c r="E365" i="4" s="1"/>
  <c r="CD281" i="1" a="1"/>
  <c r="CD281" i="1" s="1"/>
  <c r="E534" i="1" s="1"/>
  <c r="CB281" i="1" a="1"/>
  <c r="CB281" i="1" s="1"/>
  <c r="CA281" i="1"/>
  <c r="BZ281" i="1"/>
  <c r="F538" i="1"/>
  <c r="G379" i="4" s="1"/>
  <c r="F379" i="4"/>
  <c r="AA360" i="4"/>
  <c r="AD519" i="1"/>
  <c r="AB360" i="4" s="1"/>
  <c r="Y367" i="4"/>
  <c r="BB282" i="1" a="1"/>
  <c r="BB282" i="1" s="1"/>
  <c r="AC535" i="1" s="1"/>
  <c r="AX282" i="1"/>
  <c r="AY282" i="1"/>
  <c r="AZ282" i="1" a="1"/>
  <c r="AZ282" i="1" s="1"/>
  <c r="C522" i="1"/>
  <c r="D363" i="4" s="1"/>
  <c r="CC269" i="1" a="1"/>
  <c r="CC269" i="1" s="1"/>
  <c r="D522" i="1" s="1"/>
  <c r="E363" i="4" s="1"/>
  <c r="C520" i="1"/>
  <c r="D361" i="4" s="1"/>
  <c r="CC267" i="1" a="1"/>
  <c r="CC267" i="1" s="1"/>
  <c r="D520" i="1" s="1"/>
  <c r="E361" i="4" s="1"/>
  <c r="F527" i="1"/>
  <c r="G368" i="4" s="1"/>
  <c r="F368" i="4"/>
  <c r="AA524" i="1"/>
  <c r="Y365" i="4" s="1"/>
  <c r="BA271" i="1" a="1"/>
  <c r="BA271" i="1" s="1"/>
  <c r="AB524" i="1" s="1"/>
  <c r="Z365" i="4" s="1"/>
  <c r="J72" i="7"/>
  <c r="AD179" i="4" s="1"/>
  <c r="AE179" i="4" s="1"/>
  <c r="AC179" i="4"/>
  <c r="BA275" i="1" a="1"/>
  <c r="BA275" i="1" s="1"/>
  <c r="AB528" i="1" s="1"/>
  <c r="Z369" i="4" s="1"/>
  <c r="AA528" i="1"/>
  <c r="Y369" i="4" s="1"/>
  <c r="CD286" i="1" a="1"/>
  <c r="CD286" i="1" s="1"/>
  <c r="E539" i="1" s="1"/>
  <c r="CA286" i="1"/>
  <c r="CB286" i="1" a="1"/>
  <c r="CB286" i="1" s="1"/>
  <c r="BZ286" i="1"/>
  <c r="AV290" i="1"/>
  <c r="V293" i="1"/>
  <c r="Z281" i="1" a="1"/>
  <c r="Z281" i="1" s="1"/>
  <c r="Y281" i="1" a="1"/>
  <c r="Y281" i="1" s="1"/>
  <c r="X281" i="1"/>
  <c r="W281" i="1"/>
  <c r="Z288" i="1" a="1"/>
  <c r="Z288" i="1" s="1"/>
  <c r="Y288" i="1" a="1"/>
  <c r="Y288" i="1" s="1"/>
  <c r="X288" i="1"/>
  <c r="W288" i="1"/>
  <c r="AD516" i="1"/>
  <c r="AB357" i="4" s="1"/>
  <c r="AA357" i="4"/>
  <c r="BA266" i="1" a="1"/>
  <c r="BA266" i="1" s="1"/>
  <c r="AB519" i="1" s="1"/>
  <c r="Z360" i="4" s="1"/>
  <c r="AA519" i="1"/>
  <c r="Y360" i="4" s="1"/>
  <c r="AX268" i="1"/>
  <c r="BB268" i="1" a="1"/>
  <c r="BB268" i="1" s="1"/>
  <c r="AC521" i="1" s="1"/>
  <c r="AZ268" i="1" a="1"/>
  <c r="AZ268" i="1" s="1"/>
  <c r="AY268" i="1"/>
  <c r="AZ284" i="1" a="1"/>
  <c r="AZ284" i="1" s="1"/>
  <c r="BB284" i="1" a="1"/>
  <c r="BB284" i="1" s="1"/>
  <c r="AC537" i="1" s="1"/>
  <c r="AY284" i="1"/>
  <c r="AX284" i="1"/>
  <c r="BB287" i="1" a="1"/>
  <c r="BB287" i="1" s="1"/>
  <c r="AC540" i="1" s="1"/>
  <c r="AY287" i="1"/>
  <c r="AZ287" i="1" a="1"/>
  <c r="AZ287" i="1" s="1"/>
  <c r="AX287" i="1"/>
  <c r="Z295" i="1" a="1"/>
  <c r="Z295" i="1" s="1"/>
  <c r="X295" i="1"/>
  <c r="Y295" i="1" a="1"/>
  <c r="Y295" i="1" s="1"/>
  <c r="W295" i="1"/>
  <c r="CD277" i="1" a="1"/>
  <c r="CD277" i="1" s="1"/>
  <c r="E530" i="1" s="1"/>
  <c r="CA277" i="1"/>
  <c r="CB277" i="1" a="1"/>
  <c r="CB277" i="1" s="1"/>
  <c r="BZ277" i="1"/>
  <c r="CY291" i="1"/>
  <c r="BB279" i="1" a="1"/>
  <c r="BB279" i="1" s="1"/>
  <c r="AC532" i="1" s="1"/>
  <c r="AZ279" i="1" a="1"/>
  <c r="AZ279" i="1" s="1"/>
  <c r="AY279" i="1"/>
  <c r="AX279" i="1"/>
  <c r="Z282" i="1" a="1"/>
  <c r="Z282" i="1" s="1"/>
  <c r="X282" i="1"/>
  <c r="Y282" i="1" a="1"/>
  <c r="Y282" i="1" s="1"/>
  <c r="W282" i="1"/>
  <c r="CY289" i="1"/>
  <c r="EE272" i="1"/>
  <c r="EF272" i="1"/>
  <c r="BY295" i="1"/>
  <c r="Y277" i="1" a="1"/>
  <c r="Y277" i="1" s="1"/>
  <c r="W277" i="1"/>
  <c r="X277" i="1"/>
  <c r="Z277" i="1" a="1"/>
  <c r="Z277" i="1" s="1"/>
  <c r="CY294" i="1"/>
  <c r="Z278" i="1" a="1"/>
  <c r="Z278" i="1" s="1"/>
  <c r="X278" i="1"/>
  <c r="Y278" i="1" a="1"/>
  <c r="Y278" i="1" s="1"/>
  <c r="W278" i="1"/>
  <c r="F522" i="1"/>
  <c r="G363" i="4" s="1"/>
  <c r="F363" i="4"/>
  <c r="F520" i="1"/>
  <c r="G361" i="4" s="1"/>
  <c r="F361" i="4"/>
  <c r="X289" i="1"/>
  <c r="Y289" i="1" a="1"/>
  <c r="Y289" i="1" s="1"/>
  <c r="Z289" i="1" a="1"/>
  <c r="Z289" i="1" s="1"/>
  <c r="W289" i="1"/>
  <c r="CZ287" i="1"/>
  <c r="CD287" i="1" a="1"/>
  <c r="CD287" i="1" s="1"/>
  <c r="E540" i="1" s="1"/>
  <c r="CB287" i="1" a="1"/>
  <c r="CB287" i="1" s="1"/>
  <c r="CA287" i="1"/>
  <c r="BZ287" i="1"/>
  <c r="DA287" i="1"/>
  <c r="BB276" i="1" a="1"/>
  <c r="BB276" i="1" s="1"/>
  <c r="AC529" i="1" s="1"/>
  <c r="AZ276" i="1" a="1"/>
  <c r="AZ276" i="1" s="1"/>
  <c r="AY276" i="1"/>
  <c r="AX276" i="1"/>
  <c r="G73" i="7"/>
  <c r="Y284" i="1" a="1"/>
  <c r="Y284" i="1" s="1"/>
  <c r="X284" i="1"/>
  <c r="Z284" i="1" a="1"/>
  <c r="Z284" i="1" s="1"/>
  <c r="W284" i="1"/>
  <c r="CD279" i="1" a="1"/>
  <c r="CD279" i="1" s="1"/>
  <c r="E532" i="1" s="1"/>
  <c r="CA279" i="1"/>
  <c r="CB279" i="1" a="1"/>
  <c r="CB279" i="1" s="1"/>
  <c r="BZ279" i="1"/>
  <c r="DA286" i="1"/>
  <c r="BX290" i="1"/>
  <c r="CZ290" i="1" s="1"/>
  <c r="BX292" i="1"/>
  <c r="I326" i="1"/>
  <c r="J156" i="4" s="1"/>
  <c r="AW281" i="1"/>
  <c r="DA279" i="1"/>
  <c r="X280" i="1"/>
  <c r="Y280" i="1" a="1"/>
  <c r="Y280" i="1" s="1"/>
  <c r="Z280" i="1" a="1"/>
  <c r="Z280" i="1" s="1"/>
  <c r="W280" i="1"/>
  <c r="BY288" i="1"/>
  <c r="CZ283" i="1"/>
  <c r="AK156" i="4"/>
  <c r="AI326" i="1"/>
  <c r="AW295" i="1"/>
  <c r="AZ286" i="1" a="1"/>
  <c r="AZ286" i="1" s="1"/>
  <c r="BB286" i="1" a="1"/>
  <c r="BB286" i="1" s="1"/>
  <c r="AC539" i="1" s="1"/>
  <c r="AX286" i="1"/>
  <c r="AY286" i="1"/>
  <c r="C527" i="1"/>
  <c r="D368" i="4" s="1"/>
  <c r="CC274" i="1" a="1"/>
  <c r="CC274" i="1" s="1"/>
  <c r="D527" i="1" s="1"/>
  <c r="E368" i="4" s="1"/>
  <c r="L155" i="4"/>
  <c r="N325" i="1"/>
  <c r="O155" i="4" s="1"/>
  <c r="AD524" i="1"/>
  <c r="AB365" i="4" s="1"/>
  <c r="AA365" i="4"/>
  <c r="AX285" i="1"/>
  <c r="BB285" i="1" a="1"/>
  <c r="BB285" i="1" s="1"/>
  <c r="AC538" i="1" s="1"/>
  <c r="AY285" i="1"/>
  <c r="AZ285" i="1" a="1"/>
  <c r="AZ285" i="1" s="1"/>
  <c r="X294" i="1"/>
  <c r="Z294" i="1" a="1"/>
  <c r="Z294" i="1" s="1"/>
  <c r="Y294" i="1" a="1"/>
  <c r="Y294" i="1" s="1"/>
  <c r="W294" i="1"/>
  <c r="CA266" i="1"/>
  <c r="CB266" i="1" a="1"/>
  <c r="CB266" i="1" s="1"/>
  <c r="CD266" i="1" a="1"/>
  <c r="CD266" i="1" s="1"/>
  <c r="E519" i="1" s="1"/>
  <c r="BZ266" i="1"/>
  <c r="DA266" i="1"/>
  <c r="X292" i="1"/>
  <c r="W292" i="1"/>
  <c r="Z292" i="1" a="1"/>
  <c r="Z292" i="1" s="1"/>
  <c r="Y292" i="1" a="1"/>
  <c r="Y292" i="1" s="1"/>
  <c r="X283" i="1"/>
  <c r="Y283" i="1" a="1"/>
  <c r="Y283" i="1" s="1"/>
  <c r="Z283" i="1" a="1"/>
  <c r="Z283" i="1" s="1"/>
  <c r="W283" i="1"/>
  <c r="DA281" i="1"/>
  <c r="CZ280" i="1"/>
  <c r="D355" i="4"/>
  <c r="AA359" i="4"/>
  <c r="AD518" i="1"/>
  <c r="AB359" i="4" s="1"/>
  <c r="CY288" i="1"/>
  <c r="EB290" i="1"/>
  <c r="Y344" i="4"/>
  <c r="AG326" i="1"/>
  <c r="AI156" i="4" s="1"/>
  <c r="V296" i="1"/>
  <c r="EB292" i="1"/>
  <c r="Q326" i="1" a="1"/>
  <c r="Q326" i="1" s="1"/>
  <c r="Q156" i="4" s="1"/>
  <c r="V290" i="1"/>
  <c r="AW290" i="1" s="1"/>
  <c r="F524" i="1"/>
  <c r="G365" i="4" s="1"/>
  <c r="F365" i="4"/>
  <c r="EC281" i="1"/>
  <c r="C538" i="1"/>
  <c r="CC285" i="1" a="1"/>
  <c r="CC285" i="1" s="1"/>
  <c r="D538" i="1" s="1"/>
  <c r="E379" i="4" s="1"/>
  <c r="BY280" i="1"/>
  <c r="DA277" i="1"/>
  <c r="AW288" i="1"/>
  <c r="AA516" i="1"/>
  <c r="BA263" i="1" a="1"/>
  <c r="BA263" i="1" s="1"/>
  <c r="AB516" i="1" s="1"/>
  <c r="Z357" i="4" s="1"/>
  <c r="L156" i="4" l="1"/>
  <c r="AO326" i="1" a="1"/>
  <c r="AO326" i="1" s="1"/>
  <c r="AR156" i="4" s="1"/>
  <c r="CA282" i="1"/>
  <c r="CA278" i="1"/>
  <c r="CB282" i="1" a="1"/>
  <c r="CB282" i="1" s="1"/>
  <c r="CC282" i="1" s="1" a="1"/>
  <c r="CC282" i="1" s="1"/>
  <c r="D535" i="1" s="1"/>
  <c r="E376" i="4" s="1"/>
  <c r="AZ292" i="1" a="1"/>
  <c r="AZ292" i="1" s="1"/>
  <c r="AA545" i="1" s="1"/>
  <c r="Y386" i="4" s="1"/>
  <c r="BZ282" i="1"/>
  <c r="CD282" i="1" a="1"/>
  <c r="CD282" i="1" s="1"/>
  <c r="E535" i="1" s="1"/>
  <c r="F535" i="1" s="1"/>
  <c r="G376" i="4" s="1"/>
  <c r="BB283" i="1" a="1"/>
  <c r="BB283" i="1" s="1"/>
  <c r="AC536" i="1" s="1"/>
  <c r="AD536" i="1" s="1"/>
  <c r="AB377" i="4" s="1"/>
  <c r="BB278" i="1" a="1"/>
  <c r="BB278" i="1" s="1"/>
  <c r="AC531" i="1" s="1"/>
  <c r="AD531" i="1" s="1"/>
  <c r="AB372" i="4" s="1"/>
  <c r="AX278" i="1"/>
  <c r="BB280" i="1" a="1"/>
  <c r="BB280" i="1" s="1"/>
  <c r="AC533" i="1" s="1"/>
  <c r="AD533" i="1" s="1"/>
  <c r="AB374" i="4" s="1"/>
  <c r="AX289" i="1"/>
  <c r="AY278" i="1"/>
  <c r="AX280" i="1"/>
  <c r="AZ280" i="1" a="1"/>
  <c r="AZ280" i="1" s="1"/>
  <c r="AA533" i="1" s="1"/>
  <c r="Y374" i="4" s="1"/>
  <c r="CD284" i="1" a="1"/>
  <c r="CD284" i="1" s="1"/>
  <c r="E537" i="1" s="1"/>
  <c r="F378" i="4" s="1"/>
  <c r="BZ283" i="1"/>
  <c r="CB292" i="1" a="1"/>
  <c r="CB292" i="1" s="1"/>
  <c r="C545" i="1" s="1"/>
  <c r="D386" i="4" s="1"/>
  <c r="AZ277" i="1" a="1"/>
  <c r="AZ277" i="1" s="1"/>
  <c r="BA277" i="1" s="1" a="1"/>
  <c r="BA277" i="1" s="1"/>
  <c r="AB530" i="1" s="1"/>
  <c r="Z371" i="4" s="1"/>
  <c r="BZ289" i="1"/>
  <c r="AY277" i="1"/>
  <c r="CB283" i="1" a="1"/>
  <c r="CB283" i="1" s="1"/>
  <c r="C536" i="1" s="1"/>
  <c r="D377" i="4" s="1"/>
  <c r="CB289" i="1" a="1"/>
  <c r="CB289" i="1" s="1"/>
  <c r="C542" i="1" s="1"/>
  <c r="D383" i="4" s="1"/>
  <c r="BB277" i="1" a="1"/>
  <c r="BB277" i="1" s="1"/>
  <c r="AC530" i="1" s="1"/>
  <c r="AD530" i="1" s="1"/>
  <c r="AB371" i="4" s="1"/>
  <c r="CA283" i="1"/>
  <c r="CA289" i="1"/>
  <c r="EF284" i="1"/>
  <c r="CD283" i="1" a="1"/>
  <c r="CD283" i="1" s="1"/>
  <c r="E536" i="1" s="1"/>
  <c r="F536" i="1" s="1"/>
  <c r="G377" i="4" s="1"/>
  <c r="CD289" i="1" a="1"/>
  <c r="CD289" i="1" s="1"/>
  <c r="E542" i="1" s="1"/>
  <c r="F542" i="1" s="1"/>
  <c r="G383" i="4" s="1"/>
  <c r="DA294" i="1"/>
  <c r="AX283" i="1"/>
  <c r="AY283" i="1"/>
  <c r="CD278" i="1" a="1"/>
  <c r="CD278" i="1" s="1"/>
  <c r="E531" i="1" s="1"/>
  <c r="F372" i="4" s="1"/>
  <c r="BZ278" i="1"/>
  <c r="CB278" i="1" a="1"/>
  <c r="CB278" i="1" s="1"/>
  <c r="CC278" i="1" s="1" a="1"/>
  <c r="CC278" i="1" s="1"/>
  <c r="D531" i="1" s="1"/>
  <c r="E372" i="4" s="1"/>
  <c r="AY292" i="1"/>
  <c r="BZ284" i="1"/>
  <c r="BB289" i="1" a="1"/>
  <c r="BB289" i="1" s="1"/>
  <c r="AC542" i="1" s="1"/>
  <c r="AA383" i="4" s="1"/>
  <c r="BB292" i="1" a="1"/>
  <c r="BB292" i="1" s="1"/>
  <c r="AC545" i="1" s="1"/>
  <c r="AA386" i="4" s="1"/>
  <c r="AZ289" i="1" a="1"/>
  <c r="AZ289" i="1" s="1"/>
  <c r="BA289" i="1" s="1" a="1"/>
  <c r="BA289" i="1" s="1"/>
  <c r="AB542" i="1" s="1"/>
  <c r="Z383" i="4" s="1"/>
  <c r="CA284" i="1"/>
  <c r="CB284" i="1" a="1"/>
  <c r="CB284" i="1" s="1"/>
  <c r="C537" i="1" s="1"/>
  <c r="D378" i="4" s="1"/>
  <c r="CB294" i="1" a="1"/>
  <c r="CB294" i="1" s="1"/>
  <c r="CC294" i="1" s="1" a="1"/>
  <c r="CC294" i="1" s="1"/>
  <c r="D547" i="1" s="1"/>
  <c r="E388" i="4" s="1"/>
  <c r="CA294" i="1"/>
  <c r="BY290" i="1"/>
  <c r="DA290" i="1" s="1"/>
  <c r="EC290" i="1"/>
  <c r="Z296" i="1" a="1"/>
  <c r="Z296" i="1" s="1"/>
  <c r="Y296" i="1" a="1"/>
  <c r="Y296" i="1" s="1"/>
  <c r="X296" i="1"/>
  <c r="W296" i="1"/>
  <c r="F519" i="1"/>
  <c r="G360" i="4" s="1"/>
  <c r="F360" i="4"/>
  <c r="J327" i="1"/>
  <c r="BA276" i="1" a="1"/>
  <c r="BA276" i="1" s="1"/>
  <c r="AB529" i="1" s="1"/>
  <c r="Z370" i="4" s="1"/>
  <c r="AA529" i="1"/>
  <c r="Y370" i="4" s="1"/>
  <c r="AD537" i="1"/>
  <c r="AB378" i="4" s="1"/>
  <c r="AA378" i="4"/>
  <c r="AD521" i="1"/>
  <c r="AB362" i="4" s="1"/>
  <c r="AA362" i="4"/>
  <c r="Z293" i="1" a="1"/>
  <c r="Z293" i="1" s="1"/>
  <c r="X293" i="1"/>
  <c r="Y293" i="1" a="1"/>
  <c r="Y293" i="1" s="1"/>
  <c r="W293" i="1"/>
  <c r="F539" i="1"/>
  <c r="G380" i="4" s="1"/>
  <c r="F380" i="4"/>
  <c r="EE284" i="1"/>
  <c r="AA535" i="1"/>
  <c r="Y376" i="4" s="1"/>
  <c r="BA282" i="1" a="1"/>
  <c r="BA282" i="1" s="1"/>
  <c r="AB535" i="1" s="1"/>
  <c r="Z376" i="4" s="1"/>
  <c r="F534" i="1"/>
  <c r="G375" i="4" s="1"/>
  <c r="F375" i="4"/>
  <c r="Y291" i="1" a="1"/>
  <c r="Y291" i="1" s="1"/>
  <c r="Z291" i="1" a="1"/>
  <c r="Z291" i="1" s="1"/>
  <c r="X291" i="1"/>
  <c r="W291" i="1"/>
  <c r="F362" i="4"/>
  <c r="F521" i="1"/>
  <c r="G362" i="4" s="1"/>
  <c r="BA294" i="1" a="1"/>
  <c r="BA294" i="1" s="1"/>
  <c r="AB547" i="1" s="1"/>
  <c r="Z388" i="4" s="1"/>
  <c r="AA547" i="1"/>
  <c r="Y388" i="4" s="1"/>
  <c r="C519" i="1"/>
  <c r="CC266" i="1" a="1"/>
  <c r="CC266" i="1" s="1"/>
  <c r="D519" i="1" s="1"/>
  <c r="E360" i="4" s="1"/>
  <c r="BA286" i="1" a="1"/>
  <c r="BA286" i="1" s="1"/>
  <c r="AB539" i="1" s="1"/>
  <c r="Z380" i="4" s="1"/>
  <c r="AA539" i="1"/>
  <c r="Y380" i="4" s="1"/>
  <c r="CD288" i="1" a="1"/>
  <c r="CD288" i="1" s="1"/>
  <c r="E541" i="1" s="1"/>
  <c r="CA288" i="1"/>
  <c r="CB288" i="1" a="1"/>
  <c r="CB288" i="1" s="1"/>
  <c r="BZ288" i="1"/>
  <c r="C532" i="1"/>
  <c r="D373" i="4" s="1"/>
  <c r="CC279" i="1" a="1"/>
  <c r="CC279" i="1" s="1"/>
  <c r="D532" i="1" s="1"/>
  <c r="E373" i="4" s="1"/>
  <c r="H73" i="7"/>
  <c r="I73" i="7"/>
  <c r="AD529" i="1"/>
  <c r="AB370" i="4" s="1"/>
  <c r="AA370" i="4"/>
  <c r="C540" i="1"/>
  <c r="D381" i="4" s="1"/>
  <c r="CC287" i="1" a="1"/>
  <c r="CC287" i="1" s="1"/>
  <c r="D540" i="1" s="1"/>
  <c r="E381" i="4" s="1"/>
  <c r="CZ292" i="1"/>
  <c r="F530" i="1"/>
  <c r="G371" i="4" s="1"/>
  <c r="F371" i="4"/>
  <c r="AA381" i="4"/>
  <c r="AD540" i="1"/>
  <c r="AB381" i="4" s="1"/>
  <c r="BA284" i="1" a="1"/>
  <c r="BA284" i="1" s="1"/>
  <c r="AB537" i="1" s="1"/>
  <c r="Z378" i="4" s="1"/>
  <c r="AA537" i="1"/>
  <c r="Y378" i="4" s="1"/>
  <c r="AW293" i="1"/>
  <c r="BA283" i="1" a="1"/>
  <c r="BA283" i="1" s="1"/>
  <c r="AB536" i="1" s="1"/>
  <c r="Z377" i="4" s="1"/>
  <c r="AA536" i="1"/>
  <c r="Y377" i="4" s="1"/>
  <c r="BY291" i="1"/>
  <c r="DA291" i="1" s="1"/>
  <c r="CA292" i="1"/>
  <c r="AD547" i="1"/>
  <c r="AB388" i="4" s="1"/>
  <c r="AA388" i="4"/>
  <c r="AD539" i="1"/>
  <c r="AB380" i="4" s="1"/>
  <c r="AA380" i="4"/>
  <c r="AL326" i="1"/>
  <c r="AL156" i="4"/>
  <c r="CD280" i="1" a="1"/>
  <c r="CD280" i="1" s="1"/>
  <c r="E533" i="1" s="1"/>
  <c r="CA280" i="1"/>
  <c r="CB280" i="1" a="1"/>
  <c r="CB280" i="1" s="1"/>
  <c r="BZ280" i="1"/>
  <c r="AY290" i="1"/>
  <c r="BB290" i="1" a="1"/>
  <c r="BB290" i="1" s="1"/>
  <c r="AC543" i="1" s="1"/>
  <c r="AZ290" i="1" a="1"/>
  <c r="AZ290" i="1" s="1"/>
  <c r="AX290" i="1"/>
  <c r="BY296" i="1"/>
  <c r="AD538" i="1"/>
  <c r="AB379" i="4" s="1"/>
  <c r="AA379" i="4"/>
  <c r="Y357" i="4"/>
  <c r="X290" i="1"/>
  <c r="Y290" i="1" a="1"/>
  <c r="Y290" i="1" s="1"/>
  <c r="Z290" i="1" a="1"/>
  <c r="Z290" i="1" s="1"/>
  <c r="W290" i="1"/>
  <c r="AW296" i="1"/>
  <c r="DD272" i="1"/>
  <c r="P327" i="1" s="1"/>
  <c r="DC272" i="1"/>
  <c r="O327" i="1" s="1"/>
  <c r="DA280" i="1"/>
  <c r="DC284" i="1" s="1"/>
  <c r="O328" i="1" s="1"/>
  <c r="F540" i="1"/>
  <c r="G381" i="4" s="1"/>
  <c r="F381" i="4"/>
  <c r="DA288" i="1"/>
  <c r="BA279" i="1" a="1"/>
  <c r="BA279" i="1" s="1"/>
  <c r="AB532" i="1" s="1"/>
  <c r="Z373" i="4" s="1"/>
  <c r="AA532" i="1"/>
  <c r="Y373" i="4" s="1"/>
  <c r="AH327" i="1"/>
  <c r="EC293" i="1"/>
  <c r="C539" i="1"/>
  <c r="D380" i="4" s="1"/>
  <c r="CC286" i="1" a="1"/>
  <c r="CC286" i="1" s="1"/>
  <c r="D539" i="1" s="1"/>
  <c r="E380" i="4" s="1"/>
  <c r="C529" i="1"/>
  <c r="D370" i="4" s="1"/>
  <c r="CC276" i="1" a="1"/>
  <c r="CC276" i="1" s="1"/>
  <c r="D529" i="1" s="1"/>
  <c r="E370" i="4" s="1"/>
  <c r="AW291" i="1"/>
  <c r="CD292" i="1" a="1"/>
  <c r="CD292" i="1" s="1"/>
  <c r="E545" i="1" s="1"/>
  <c r="BB288" i="1" a="1"/>
  <c r="BB288" i="1" s="1"/>
  <c r="AC541" i="1" s="1"/>
  <c r="AZ288" i="1" a="1"/>
  <c r="AZ288" i="1" s="1"/>
  <c r="AY288" i="1"/>
  <c r="AX288" i="1"/>
  <c r="D379" i="4"/>
  <c r="EC296" i="1"/>
  <c r="BA285" i="1" a="1"/>
  <c r="BA285" i="1" s="1"/>
  <c r="AB538" i="1" s="1"/>
  <c r="Z379" i="4" s="1"/>
  <c r="AA538" i="1"/>
  <c r="BB295" i="1" a="1"/>
  <c r="BB295" i="1" s="1"/>
  <c r="AC548" i="1" s="1"/>
  <c r="AZ295" i="1" a="1"/>
  <c r="AZ295" i="1" s="1"/>
  <c r="AY295" i="1"/>
  <c r="AX295" i="1"/>
  <c r="AX281" i="1"/>
  <c r="AZ281" i="1" a="1"/>
  <c r="AZ281" i="1" s="1"/>
  <c r="BB281" i="1" a="1"/>
  <c r="BB281" i="1" s="1"/>
  <c r="AC534" i="1" s="1"/>
  <c r="AY281" i="1"/>
  <c r="F532" i="1"/>
  <c r="G373" i="4" s="1"/>
  <c r="F373" i="4"/>
  <c r="CD295" i="1" a="1"/>
  <c r="CD295" i="1" s="1"/>
  <c r="E548" i="1" s="1"/>
  <c r="CA295" i="1"/>
  <c r="CB295" i="1" a="1"/>
  <c r="CB295" i="1" s="1"/>
  <c r="BZ295" i="1"/>
  <c r="DA295" i="1"/>
  <c r="AA373" i="4"/>
  <c r="AD532" i="1"/>
  <c r="AB373" i="4" s="1"/>
  <c r="C530" i="1"/>
  <c r="D371" i="4" s="1"/>
  <c r="CC277" i="1" a="1"/>
  <c r="CC277" i="1" s="1"/>
  <c r="D530" i="1" s="1"/>
  <c r="E371" i="4" s="1"/>
  <c r="AA540" i="1"/>
  <c r="Y381" i="4" s="1"/>
  <c r="BA287" i="1" a="1"/>
  <c r="BA287" i="1" s="1"/>
  <c r="AB540" i="1" s="1"/>
  <c r="Z381" i="4" s="1"/>
  <c r="AA521" i="1"/>
  <c r="Y362" i="4" s="1"/>
  <c r="BA268" i="1" a="1"/>
  <c r="BA268" i="1" s="1"/>
  <c r="AB521" i="1" s="1"/>
  <c r="Z362" i="4" s="1"/>
  <c r="BY293" i="1"/>
  <c r="AA531" i="1"/>
  <c r="Y372" i="4" s="1"/>
  <c r="BA278" i="1" a="1"/>
  <c r="BA278" i="1" s="1"/>
  <c r="AB531" i="1" s="1"/>
  <c r="Z372" i="4" s="1"/>
  <c r="AA376" i="4"/>
  <c r="AD535" i="1"/>
  <c r="AB376" i="4" s="1"/>
  <c r="C534" i="1"/>
  <c r="D375" i="4" s="1"/>
  <c r="CC281" i="1" a="1"/>
  <c r="CC281" i="1" s="1"/>
  <c r="D534" i="1" s="1"/>
  <c r="E375" i="4" s="1"/>
  <c r="F370" i="4"/>
  <c r="F529" i="1"/>
  <c r="G370" i="4" s="1"/>
  <c r="EC291" i="1"/>
  <c r="C521" i="1"/>
  <c r="D362" i="4" s="1"/>
  <c r="CC268" i="1" a="1"/>
  <c r="CC268" i="1" s="1"/>
  <c r="D521" i="1" s="1"/>
  <c r="E362" i="4" s="1"/>
  <c r="BZ292" i="1"/>
  <c r="F547" i="1"/>
  <c r="G388" i="4" s="1"/>
  <c r="F388" i="4"/>
  <c r="AA372" i="4" l="1"/>
  <c r="C535" i="1"/>
  <c r="D376" i="4" s="1"/>
  <c r="BA292" i="1" a="1"/>
  <c r="BA292" i="1" s="1"/>
  <c r="AB545" i="1" s="1"/>
  <c r="Z386" i="4" s="1"/>
  <c r="AA377" i="4"/>
  <c r="C547" i="1"/>
  <c r="D388" i="4" s="1"/>
  <c r="F376" i="4"/>
  <c r="AA374" i="4"/>
  <c r="BA280" i="1" a="1"/>
  <c r="BA280" i="1" s="1"/>
  <c r="AB533" i="1" s="1"/>
  <c r="Z374" i="4" s="1"/>
  <c r="DD284" i="1"/>
  <c r="P328" i="1" s="1"/>
  <c r="AD542" i="1"/>
  <c r="AB383" i="4" s="1"/>
  <c r="C531" i="1"/>
  <c r="D372" i="4" s="1"/>
  <c r="CC283" i="1" a="1"/>
  <c r="CC283" i="1" s="1"/>
  <c r="D536" i="1" s="1"/>
  <c r="E377" i="4" s="1"/>
  <c r="CC284" i="1" a="1"/>
  <c r="CC284" i="1" s="1"/>
  <c r="D537" i="1" s="1"/>
  <c r="E378" i="4" s="1"/>
  <c r="CC292" i="1" a="1"/>
  <c r="CC292" i="1" s="1"/>
  <c r="D545" i="1" s="1"/>
  <c r="E386" i="4" s="1"/>
  <c r="F537" i="1"/>
  <c r="G378" i="4" s="1"/>
  <c r="CD290" i="1" a="1"/>
  <c r="CD290" i="1" s="1"/>
  <c r="E543" i="1" s="1"/>
  <c r="F543" i="1" s="1"/>
  <c r="G384" i="4" s="1"/>
  <c r="F383" i="4"/>
  <c r="F531" i="1"/>
  <c r="G372" i="4" s="1"/>
  <c r="AA530" i="1"/>
  <c r="Y371" i="4" s="1"/>
  <c r="CC289" i="1" a="1"/>
  <c r="CC289" i="1" s="1"/>
  <c r="D542" i="1" s="1"/>
  <c r="E383" i="4" s="1"/>
  <c r="AA371" i="4"/>
  <c r="AA542" i="1"/>
  <c r="Y383" i="4" s="1"/>
  <c r="F377" i="4"/>
  <c r="CA290" i="1"/>
  <c r="J328" i="1"/>
  <c r="K158" i="4" s="1"/>
  <c r="CB290" i="1" a="1"/>
  <c r="CB290" i="1" s="1"/>
  <c r="CC290" i="1" s="1" a="1"/>
  <c r="CC290" i="1" s="1"/>
  <c r="D543" i="1" s="1"/>
  <c r="E384" i="4" s="1"/>
  <c r="BZ290" i="1"/>
  <c r="AD545" i="1"/>
  <c r="AB386" i="4" s="1"/>
  <c r="AA389" i="4"/>
  <c r="AD548" i="1"/>
  <c r="AB389" i="4" s="1"/>
  <c r="AA541" i="1"/>
  <c r="Y382" i="4" s="1"/>
  <c r="BA288" i="1" a="1"/>
  <c r="BA288" i="1" s="1"/>
  <c r="AB541" i="1" s="1"/>
  <c r="Z382" i="4" s="1"/>
  <c r="F548" i="1"/>
  <c r="G389" i="4" s="1"/>
  <c r="F389" i="4"/>
  <c r="AD534" i="1"/>
  <c r="AB375" i="4" s="1"/>
  <c r="AA375" i="4"/>
  <c r="EF296" i="1"/>
  <c r="EE296" i="1"/>
  <c r="F386" i="4"/>
  <c r="F545" i="1"/>
  <c r="G386" i="4" s="1"/>
  <c r="AY296" i="1"/>
  <c r="AZ296" i="1" a="1"/>
  <c r="AZ296" i="1" s="1"/>
  <c r="BB296" i="1" a="1"/>
  <c r="BB296" i="1" s="1"/>
  <c r="AC549" i="1" s="1"/>
  <c r="AX296" i="1"/>
  <c r="AD543" i="1"/>
  <c r="AB384" i="4" s="1"/>
  <c r="AA384" i="4"/>
  <c r="AY293" i="1"/>
  <c r="AZ293" i="1" a="1"/>
  <c r="AZ293" i="1" s="1"/>
  <c r="BB293" i="1" a="1"/>
  <c r="BB293" i="1" s="1"/>
  <c r="AC546" i="1" s="1"/>
  <c r="AX293" i="1"/>
  <c r="AH328" i="1"/>
  <c r="CD293" i="1" a="1"/>
  <c r="CD293" i="1" s="1"/>
  <c r="E546" i="1" s="1"/>
  <c r="CB293" i="1" a="1"/>
  <c r="CB293" i="1" s="1"/>
  <c r="BZ293" i="1"/>
  <c r="CA293" i="1"/>
  <c r="AA534" i="1"/>
  <c r="BA281" i="1" a="1"/>
  <c r="BA281" i="1" s="1"/>
  <c r="AB534" i="1" s="1"/>
  <c r="Z375" i="4" s="1"/>
  <c r="AA548" i="1"/>
  <c r="Y389" i="4" s="1"/>
  <c r="BA295" i="1" a="1"/>
  <c r="BA295" i="1" s="1"/>
  <c r="AB548" i="1" s="1"/>
  <c r="Z389" i="4" s="1"/>
  <c r="Y379" i="4"/>
  <c r="AX291" i="1"/>
  <c r="BB291" i="1" a="1"/>
  <c r="BB291" i="1" s="1"/>
  <c r="AC544" i="1" s="1"/>
  <c r="AZ291" i="1" a="1"/>
  <c r="AZ291" i="1" s="1"/>
  <c r="AY291" i="1"/>
  <c r="AK157" i="4"/>
  <c r="AI327" i="1"/>
  <c r="AG327" i="1"/>
  <c r="AI157" i="4" s="1"/>
  <c r="CD296" i="1" a="1"/>
  <c r="CD296" i="1" s="1"/>
  <c r="E549" i="1" s="1"/>
  <c r="CA296" i="1"/>
  <c r="CB296" i="1" a="1"/>
  <c r="CB296" i="1" s="1"/>
  <c r="BZ296" i="1"/>
  <c r="DA296" i="1"/>
  <c r="F374" i="4"/>
  <c r="F533" i="1"/>
  <c r="G374" i="4" s="1"/>
  <c r="CD291" i="1" a="1"/>
  <c r="CD291" i="1" s="1"/>
  <c r="E544" i="1" s="1"/>
  <c r="CB291" i="1" a="1"/>
  <c r="CB291" i="1" s="1"/>
  <c r="CA291" i="1"/>
  <c r="BZ291" i="1"/>
  <c r="J73" i="7"/>
  <c r="AC180" i="4"/>
  <c r="DA293" i="1"/>
  <c r="F382" i="4"/>
  <c r="F541" i="1"/>
  <c r="G382" i="4" s="1"/>
  <c r="AO327" i="1" a="1"/>
  <c r="AO327" i="1" s="1"/>
  <c r="AR157" i="4" s="1"/>
  <c r="G74" i="7"/>
  <c r="K327" i="1"/>
  <c r="K157" i="4"/>
  <c r="C548" i="1"/>
  <c r="D389" i="4" s="1"/>
  <c r="CC295" i="1" a="1"/>
  <c r="CC295" i="1" s="1"/>
  <c r="D548" i="1" s="1"/>
  <c r="E389" i="4" s="1"/>
  <c r="AA382" i="4"/>
  <c r="AD541" i="1"/>
  <c r="AB382" i="4" s="1"/>
  <c r="BA290" i="1" a="1"/>
  <c r="BA290" i="1" s="1"/>
  <c r="AB543" i="1" s="1"/>
  <c r="Z384" i="4" s="1"/>
  <c r="AA543" i="1"/>
  <c r="Y384" i="4" s="1"/>
  <c r="C533" i="1"/>
  <c r="CC280" i="1" a="1"/>
  <c r="CC280" i="1" s="1"/>
  <c r="D533" i="1" s="1"/>
  <c r="E374" i="4" s="1"/>
  <c r="L73" i="7"/>
  <c r="C541" i="1"/>
  <c r="CC288" i="1" a="1"/>
  <c r="CC288" i="1" s="1"/>
  <c r="D541" i="1" s="1"/>
  <c r="E382" i="4" s="1"/>
  <c r="D360" i="4"/>
  <c r="Q327" i="1" a="1"/>
  <c r="Q327" i="1" s="1"/>
  <c r="Q157" i="4" s="1"/>
  <c r="I327" i="1"/>
  <c r="J157" i="4" s="1"/>
  <c r="K328" i="1" l="1"/>
  <c r="N328" i="1" s="1"/>
  <c r="O158" i="4" s="1"/>
  <c r="C543" i="1"/>
  <c r="D384" i="4" s="1"/>
  <c r="F384" i="4"/>
  <c r="AO328" i="1" a="1"/>
  <c r="AO328" i="1" s="1"/>
  <c r="AR158" i="4" s="1"/>
  <c r="C549" i="1"/>
  <c r="D390" i="4" s="1"/>
  <c r="CC296" i="1" a="1"/>
  <c r="CC296" i="1" s="1"/>
  <c r="D549" i="1" s="1"/>
  <c r="E390" i="4" s="1"/>
  <c r="AD546" i="1"/>
  <c r="AB387" i="4" s="1"/>
  <c r="AA387" i="4"/>
  <c r="AA549" i="1"/>
  <c r="Y390" i="4" s="1"/>
  <c r="BA296" i="1" a="1"/>
  <c r="BA296" i="1" s="1"/>
  <c r="AB549" i="1" s="1"/>
  <c r="Z390" i="4" s="1"/>
  <c r="H74" i="7"/>
  <c r="G75" i="7" s="1"/>
  <c r="I74" i="7"/>
  <c r="AD180" i="4"/>
  <c r="AE180" i="4" s="1"/>
  <c r="C544" i="1"/>
  <c r="D385" i="4" s="1"/>
  <c r="CC291" i="1" a="1"/>
  <c r="CC291" i="1" s="1"/>
  <c r="D544" i="1" s="1"/>
  <c r="E385" i="4" s="1"/>
  <c r="AA544" i="1"/>
  <c r="Y385" i="4" s="1"/>
  <c r="BA291" i="1" a="1"/>
  <c r="BA291" i="1" s="1"/>
  <c r="AB544" i="1" s="1"/>
  <c r="Z385" i="4" s="1"/>
  <c r="BA293" i="1" a="1"/>
  <c r="BA293" i="1" s="1"/>
  <c r="AB546" i="1" s="1"/>
  <c r="Z387" i="4" s="1"/>
  <c r="AA546" i="1"/>
  <c r="Y387" i="4" s="1"/>
  <c r="D382" i="4"/>
  <c r="D374" i="4"/>
  <c r="I328" i="1"/>
  <c r="J158" i="4" s="1"/>
  <c r="F544" i="1"/>
  <c r="G385" i="4" s="1"/>
  <c r="F385" i="4"/>
  <c r="DD296" i="1"/>
  <c r="P329" i="1" s="1"/>
  <c r="DC296" i="1"/>
  <c r="O329" i="1" s="1"/>
  <c r="F390" i="4"/>
  <c r="F549" i="1"/>
  <c r="G390" i="4" s="1"/>
  <c r="AL327" i="1"/>
  <c r="AL157" i="4"/>
  <c r="AA385" i="4"/>
  <c r="AD544" i="1"/>
  <c r="AB385" i="4" s="1"/>
  <c r="C546" i="1"/>
  <c r="D387" i="4" s="1"/>
  <c r="CC293" i="1" a="1"/>
  <c r="CC293" i="1" s="1"/>
  <c r="D546" i="1" s="1"/>
  <c r="E387" i="4" s="1"/>
  <c r="AK158" i="4"/>
  <c r="AI328" i="1"/>
  <c r="L158" i="4"/>
  <c r="L157" i="4"/>
  <c r="N327" i="1"/>
  <c r="O157" i="4" s="1"/>
  <c r="Y375" i="4"/>
  <c r="AG328" i="1"/>
  <c r="AI158" i="4" s="1"/>
  <c r="F546" i="1"/>
  <c r="G387" i="4" s="1"/>
  <c r="F387" i="4"/>
  <c r="Q328" i="1" a="1"/>
  <c r="Q328" i="1" s="1"/>
  <c r="Q158" i="4" s="1"/>
  <c r="AA390" i="4"/>
  <c r="AD549" i="1"/>
  <c r="AB390" i="4" s="1"/>
  <c r="J329" i="1"/>
  <c r="AH329" i="1"/>
  <c r="L74" i="7" l="1"/>
  <c r="AO329" i="1" a="1"/>
  <c r="AO329" i="1" s="1"/>
  <c r="AR159" i="4" s="1"/>
  <c r="I329" i="1"/>
  <c r="J159" i="4" s="1"/>
  <c r="J160" i="4" s="1"/>
  <c r="AI329" i="1"/>
  <c r="AK159" i="4"/>
  <c r="H75" i="7"/>
  <c r="G76" i="7" s="1"/>
  <c r="I75" i="7"/>
  <c r="K329" i="1"/>
  <c r="K159" i="4"/>
  <c r="AL328" i="1"/>
  <c r="AL158" i="4"/>
  <c r="AG329" i="1"/>
  <c r="AI159" i="4" s="1"/>
  <c r="AI160" i="4" s="1"/>
  <c r="J74" i="7"/>
  <c r="AC181" i="4"/>
  <c r="Q329" i="1" a="1"/>
  <c r="Q329" i="1" s="1"/>
  <c r="Q159" i="4" s="1"/>
  <c r="L75" i="7" l="1"/>
  <c r="H76" i="7"/>
  <c r="L76" i="7" s="1"/>
  <c r="I76" i="7"/>
  <c r="AD181" i="4"/>
  <c r="AE181" i="4" s="1"/>
  <c r="AL159" i="4"/>
  <c r="AL329" i="1"/>
  <c r="L159" i="4"/>
  <c r="N329" i="1"/>
  <c r="O159" i="4" s="1"/>
  <c r="AC182" i="4"/>
  <c r="J75" i="7"/>
  <c r="AD182" i="4" s="1"/>
  <c r="AE182" i="4" s="1"/>
  <c r="AC183" i="4" l="1"/>
  <c r="J76" i="7"/>
  <c r="AD183" i="4" s="1"/>
  <c r="AE183" i="4" s="1"/>
  <c r="G77" i="7"/>
  <c r="H77" i="7" l="1"/>
  <c r="G78" i="7" s="1"/>
  <c r="I77" i="7"/>
  <c r="L77" i="7" l="1"/>
  <c r="H78" i="7"/>
  <c r="I78" i="7"/>
  <c r="J77" i="7"/>
  <c r="AD184" i="4" s="1"/>
  <c r="AE184" i="4" s="1"/>
  <c r="AC184" i="4"/>
  <c r="J78" i="7" l="1"/>
  <c r="AD185" i="4" s="1"/>
  <c r="AE185" i="4" s="1"/>
  <c r="AC185" i="4"/>
  <c r="L78" i="7"/>
  <c r="G79" i="7"/>
  <c r="H79" i="7" l="1"/>
  <c r="G80" i="7" s="1"/>
  <c r="I79" i="7"/>
  <c r="Q46" i="7" s="1"/>
  <c r="R46" i="7" s="1"/>
  <c r="AZ142" i="4" s="1"/>
  <c r="H80" i="7" l="1"/>
  <c r="G81" i="7" s="1"/>
  <c r="I80" i="7"/>
  <c r="L79" i="7"/>
  <c r="S46" i="7" s="1"/>
  <c r="BA142" i="4" s="1"/>
  <c r="J79" i="7"/>
  <c r="AC186" i="4"/>
  <c r="O46" i="7"/>
  <c r="AJ142" i="4" s="1"/>
  <c r="L80" i="7" l="1"/>
  <c r="AD186" i="4"/>
  <c r="AE186" i="4" s="1"/>
  <c r="P46" i="7"/>
  <c r="AM142" i="4" s="1"/>
  <c r="AP142" i="4" s="1"/>
  <c r="H81" i="7"/>
  <c r="G82" i="7" s="1"/>
  <c r="I81" i="7"/>
  <c r="J80" i="7"/>
  <c r="AC187" i="4"/>
  <c r="L81" i="7" l="1"/>
  <c r="AD187" i="4"/>
  <c r="AE187" i="4" s="1"/>
  <c r="H82" i="7"/>
  <c r="L82" i="7" s="1"/>
  <c r="I82" i="7"/>
  <c r="AC188" i="4"/>
  <c r="J81" i="7"/>
  <c r="AD188" i="4" s="1"/>
  <c r="AE188" i="4" s="1"/>
  <c r="G83" i="7" l="1"/>
  <c r="H83" i="7" s="1"/>
  <c r="G84" i="7" s="1"/>
  <c r="AC189" i="4"/>
  <c r="J82" i="7"/>
  <c r="I83" i="7" l="1"/>
  <c r="AD189" i="4"/>
  <c r="AE189" i="4" s="1"/>
  <c r="J83" i="7"/>
  <c r="AD190" i="4" s="1"/>
  <c r="AE190" i="4" s="1"/>
  <c r="AC190" i="4"/>
  <c r="H84" i="7"/>
  <c r="I84" i="7"/>
  <c r="L83" i="7"/>
  <c r="J84" i="7" l="1"/>
  <c r="AD191" i="4" s="1"/>
  <c r="AE191" i="4" s="1"/>
  <c r="AC191" i="4"/>
  <c r="L84" i="7"/>
  <c r="G85" i="7"/>
  <c r="H85" i="7" l="1"/>
  <c r="G86" i="7" s="1"/>
  <c r="I85" i="7"/>
  <c r="L85" i="7" l="1"/>
  <c r="H86" i="7"/>
  <c r="L86" i="7" s="1"/>
  <c r="I86" i="7"/>
  <c r="J85" i="7"/>
  <c r="AC192" i="4"/>
  <c r="AC193" i="4" l="1"/>
  <c r="J86" i="7"/>
  <c r="AD193" i="4" s="1"/>
  <c r="AE193" i="4" s="1"/>
  <c r="AD192" i="4"/>
  <c r="AE192" i="4" s="1"/>
  <c r="G87" i="7"/>
  <c r="H87" i="7" l="1"/>
  <c r="I87" i="7"/>
  <c r="J87" i="7" l="1"/>
  <c r="AD194" i="4" s="1"/>
  <c r="AE194" i="4" s="1"/>
  <c r="AC194" i="4"/>
  <c r="L87" i="7"/>
  <c r="G88" i="7"/>
  <c r="H88" i="7" l="1"/>
  <c r="L88" i="7" s="1"/>
  <c r="I88" i="7"/>
  <c r="G89" i="7" l="1"/>
  <c r="H89" i="7" s="1"/>
  <c r="G90" i="7" s="1"/>
  <c r="AC195" i="4"/>
  <c r="J88" i="7"/>
  <c r="AD195" i="4" s="1"/>
  <c r="AE195" i="4" s="1"/>
  <c r="I89" i="7" l="1"/>
  <c r="L89" i="7"/>
  <c r="H90" i="7"/>
  <c r="G91" i="7" s="1"/>
  <c r="I90" i="7"/>
  <c r="J89" i="7"/>
  <c r="AD196" i="4" s="1"/>
  <c r="AE196" i="4" s="1"/>
  <c r="AC196" i="4"/>
  <c r="L90" i="7" l="1"/>
  <c r="J90" i="7"/>
  <c r="AD197" i="4" s="1"/>
  <c r="AE197" i="4" s="1"/>
  <c r="AC197" i="4"/>
  <c r="H91" i="7"/>
  <c r="I91" i="7"/>
  <c r="Q47" i="7" s="1"/>
  <c r="R47" i="7" s="1"/>
  <c r="AZ143" i="4" s="1"/>
  <c r="J91" i="7" l="1"/>
  <c r="AC198" i="4"/>
  <c r="O47" i="7"/>
  <c r="AJ143" i="4" s="1"/>
  <c r="G92" i="7"/>
  <c r="L91" i="7"/>
  <c r="S47" i="7" s="1"/>
  <c r="BA143" i="4" s="1"/>
  <c r="H92" i="7" l="1"/>
  <c r="L92" i="7" s="1"/>
  <c r="I92" i="7"/>
  <c r="AD198" i="4"/>
  <c r="AE198" i="4" s="1"/>
  <c r="P47" i="7"/>
  <c r="AM143" i="4" s="1"/>
  <c r="AP143" i="4" s="1"/>
  <c r="J92" i="7" l="1"/>
  <c r="AC199" i="4"/>
  <c r="G93" i="7"/>
  <c r="H93" i="7" l="1"/>
  <c r="L93" i="7" s="1"/>
  <c r="I93" i="7"/>
  <c r="AD199" i="4"/>
  <c r="AE199" i="4" s="1"/>
  <c r="J93" i="7" l="1"/>
  <c r="AC200" i="4"/>
  <c r="G94" i="7"/>
  <c r="AD200" i="4" l="1"/>
  <c r="AE200" i="4" s="1"/>
  <c r="H94" i="7"/>
  <c r="G95" i="7" s="1"/>
  <c r="I94" i="7"/>
  <c r="H95" i="7" l="1"/>
  <c r="G96" i="7" s="1"/>
  <c r="I95" i="7"/>
  <c r="AC201" i="4"/>
  <c r="J94" i="7"/>
  <c r="L94" i="7"/>
  <c r="L95" i="7" l="1"/>
  <c r="AD201" i="4"/>
  <c r="AE201" i="4" s="1"/>
  <c r="H96" i="7"/>
  <c r="I96" i="7"/>
  <c r="J95" i="7"/>
  <c r="AD202" i="4" s="1"/>
  <c r="AE202" i="4" s="1"/>
  <c r="AC202" i="4"/>
  <c r="J96" i="7" l="1"/>
  <c r="AD203" i="4" s="1"/>
  <c r="AE203" i="4" s="1"/>
  <c r="AC203" i="4"/>
  <c r="G97" i="7"/>
  <c r="L96" i="7"/>
  <c r="H97" i="7" l="1"/>
  <c r="L97" i="7" s="1"/>
  <c r="I97" i="7"/>
  <c r="J97" i="7" l="1"/>
  <c r="AC204" i="4"/>
  <c r="G98" i="7"/>
  <c r="H98" i="7" l="1"/>
  <c r="L98" i="7" s="1"/>
  <c r="I98" i="7"/>
  <c r="AD204" i="4"/>
  <c r="AE204" i="4" s="1"/>
  <c r="G99" i="7" l="1"/>
  <c r="H99" i="7" s="1"/>
  <c r="G100" i="7" s="1"/>
  <c r="AC205" i="4"/>
  <c r="J98" i="7"/>
  <c r="AD205" i="4" s="1"/>
  <c r="AE205" i="4" s="1"/>
  <c r="I99" i="7" l="1"/>
  <c r="L99" i="7"/>
  <c r="H100" i="7"/>
  <c r="L100" i="7" s="1"/>
  <c r="I100" i="7"/>
  <c r="J99" i="7"/>
  <c r="AD206" i="4" s="1"/>
  <c r="AE206" i="4" s="1"/>
  <c r="AC206" i="4"/>
  <c r="J100" i="7" l="1"/>
  <c r="AD207" i="4" s="1"/>
  <c r="AE207" i="4" s="1"/>
  <c r="AC207" i="4"/>
  <c r="G101" i="7"/>
  <c r="H101" i="7" l="1"/>
  <c r="G102" i="7" s="1"/>
  <c r="I101" i="7"/>
  <c r="L101" i="7" l="1"/>
  <c r="J101" i="7"/>
  <c r="AD208" i="4" s="1"/>
  <c r="AE208" i="4" s="1"/>
  <c r="AC208" i="4"/>
  <c r="H102" i="7"/>
  <c r="L102" i="7" s="1"/>
  <c r="I102" i="7"/>
  <c r="G103" i="7" l="1"/>
  <c r="H103" i="7" s="1"/>
  <c r="AC209" i="4"/>
  <c r="J102" i="7"/>
  <c r="AD209" i="4" s="1"/>
  <c r="AE209" i="4" s="1"/>
  <c r="I103" i="7" l="1"/>
  <c r="Q48" i="7" s="1"/>
  <c r="R48" i="7" s="1"/>
  <c r="AZ144" i="4" s="1"/>
  <c r="L103" i="7"/>
  <c r="S48" i="7" s="1"/>
  <c r="BA144" i="4" s="1"/>
  <c r="G104" i="7"/>
  <c r="J103" i="7"/>
  <c r="AC210" i="4"/>
  <c r="O48" i="7"/>
  <c r="AJ144" i="4" s="1"/>
  <c r="H104" i="7" l="1"/>
  <c r="L104" i="7" s="1"/>
  <c r="I104" i="7"/>
  <c r="AD210" i="4"/>
  <c r="AE210" i="4" s="1"/>
  <c r="P48" i="7"/>
  <c r="AM144" i="4" s="1"/>
  <c r="AP144" i="4" s="1"/>
  <c r="AC211" i="4" l="1"/>
  <c r="J104" i="7"/>
  <c r="AD211" i="4" s="1"/>
  <c r="AE211" i="4" s="1"/>
  <c r="G105" i="7"/>
  <c r="I105" i="7" s="1"/>
  <c r="H105" i="7" l="1"/>
  <c r="L105" i="7" s="1"/>
  <c r="G106" i="7" l="1"/>
  <c r="I106" i="7" s="1"/>
  <c r="J105" i="7"/>
  <c r="AD212" i="4" s="1"/>
  <c r="AE212" i="4" s="1"/>
  <c r="AC212" i="4"/>
  <c r="H106" i="7" l="1"/>
  <c r="L106" i="7" s="1"/>
  <c r="AC213" i="4" l="1"/>
  <c r="J106" i="7"/>
  <c r="AD213" i="4" s="1"/>
  <c r="AE213" i="4" s="1"/>
  <c r="G107" i="7"/>
  <c r="H107" i="7" s="1"/>
  <c r="J107" i="7" s="1"/>
  <c r="AD214" i="4" s="1"/>
  <c r="AE214" i="4" s="1"/>
  <c r="G108" i="7" l="1"/>
  <c r="I108" i="7" s="1"/>
  <c r="L107" i="7"/>
  <c r="AC214" i="4"/>
  <c r="I107" i="7"/>
  <c r="H108" i="7" l="1"/>
  <c r="G109" i="7" s="1"/>
  <c r="AC215" i="4" l="1"/>
  <c r="J108" i="7"/>
  <c r="AD215" i="4" s="1"/>
  <c r="AE215" i="4" s="1"/>
  <c r="H109" i="7"/>
  <c r="L109" i="7" s="1"/>
  <c r="I109" i="7"/>
  <c r="L108" i="7"/>
  <c r="G110" i="7" l="1"/>
  <c r="H110" i="7" s="1"/>
  <c r="L110" i="7" s="1"/>
  <c r="J109" i="7"/>
  <c r="AD216" i="4" s="1"/>
  <c r="AE216" i="4" s="1"/>
  <c r="AC216" i="4"/>
  <c r="I110" i="7" l="1"/>
  <c r="G111" i="7"/>
  <c r="I111" i="7" s="1"/>
  <c r="J110" i="7"/>
  <c r="AD217" i="4" s="1"/>
  <c r="AE217" i="4" s="1"/>
  <c r="AC217" i="4"/>
  <c r="H111" i="7" l="1"/>
  <c r="G112" i="7" s="1"/>
  <c r="L111" i="7" l="1"/>
  <c r="I112" i="7"/>
  <c r="H112" i="7"/>
  <c r="L112" i="7" s="1"/>
  <c r="J111" i="7"/>
  <c r="AD218" i="4" s="1"/>
  <c r="AE218" i="4" s="1"/>
  <c r="AC218" i="4"/>
  <c r="G113" i="7" l="1"/>
  <c r="AC219" i="4"/>
  <c r="J112" i="7"/>
  <c r="AD219" i="4" s="1"/>
  <c r="AE219" i="4" s="1"/>
  <c r="I113" i="7" l="1"/>
  <c r="H113" i="7"/>
  <c r="G114" i="7" s="1"/>
  <c r="L113" i="7" l="1"/>
  <c r="AC220" i="4"/>
  <c r="J113" i="7"/>
  <c r="AD220" i="4" s="1"/>
  <c r="AE220" i="4" s="1"/>
  <c r="H114" i="7"/>
  <c r="L114" i="7" s="1"/>
  <c r="I114" i="7"/>
  <c r="G115" i="7" l="1"/>
  <c r="I115" i="7" s="1"/>
  <c r="Q49" i="7" s="1"/>
  <c r="R49" i="7" s="1"/>
  <c r="AZ145" i="4" s="1"/>
  <c r="AC221" i="4"/>
  <c r="J114" i="7"/>
  <c r="AD221" i="4" s="1"/>
  <c r="AE221" i="4" s="1"/>
  <c r="H115" i="7" l="1"/>
  <c r="G116" i="7" s="1"/>
  <c r="O49" i="7" l="1"/>
  <c r="AJ145" i="4" s="1"/>
  <c r="AC222" i="4"/>
  <c r="J115" i="7"/>
  <c r="P49" i="7" s="1"/>
  <c r="AM145" i="4" s="1"/>
  <c r="AP145" i="4" s="1"/>
  <c r="L115" i="7"/>
  <c r="S49" i="7" s="1"/>
  <c r="BA145" i="4" s="1"/>
  <c r="H116" i="7"/>
  <c r="G117" i="7" s="1"/>
  <c r="I116" i="7"/>
  <c r="AD222" i="4" l="1"/>
  <c r="AE222" i="4" s="1"/>
  <c r="L116" i="7"/>
  <c r="J116" i="7"/>
  <c r="AD223" i="4" s="1"/>
  <c r="AE223" i="4" s="1"/>
  <c r="AC223" i="4"/>
  <c r="H117" i="7"/>
  <c r="G118" i="7" s="1"/>
  <c r="I117" i="7"/>
  <c r="L117" i="7" l="1"/>
  <c r="J117" i="7"/>
  <c r="AD224" i="4" s="1"/>
  <c r="AE224" i="4" s="1"/>
  <c r="AC224" i="4"/>
  <c r="I118" i="7"/>
  <c r="H118" i="7"/>
  <c r="G119" i="7" s="1"/>
  <c r="L118" i="7" l="1"/>
  <c r="I119" i="7"/>
  <c r="H119" i="7"/>
  <c r="G120" i="7" s="1"/>
  <c r="AC225" i="4"/>
  <c r="J118" i="7"/>
  <c r="AD225" i="4" s="1"/>
  <c r="AE225" i="4" s="1"/>
  <c r="I120" i="7" l="1"/>
  <c r="H120" i="7"/>
  <c r="G121" i="7" s="1"/>
  <c r="H121" i="7" s="1"/>
  <c r="L121" i="7" s="1"/>
  <c r="J119" i="7"/>
  <c r="AD226" i="4" s="1"/>
  <c r="AE226" i="4" s="1"/>
  <c r="AC226" i="4"/>
  <c r="L119" i="7"/>
  <c r="I121" i="7" l="1"/>
  <c r="L120" i="7"/>
  <c r="J120" i="7"/>
  <c r="AD227" i="4" s="1"/>
  <c r="AE227" i="4" s="1"/>
  <c r="AC227" i="4"/>
  <c r="J121" i="7"/>
  <c r="AC228" i="4"/>
  <c r="G122" i="7"/>
  <c r="H122" i="7" l="1"/>
  <c r="G123" i="7" s="1"/>
  <c r="I122" i="7"/>
  <c r="AD228" i="4"/>
  <c r="AE228" i="4" s="1"/>
  <c r="L122" i="7" l="1"/>
  <c r="H123" i="7"/>
  <c r="G124" i="7" s="1"/>
  <c r="I123" i="7"/>
  <c r="AC229" i="4"/>
  <c r="J122" i="7"/>
  <c r="AD229" i="4" s="1"/>
  <c r="AE229" i="4" s="1"/>
  <c r="L123" i="7" l="1"/>
  <c r="H124" i="7"/>
  <c r="L124" i="7" s="1"/>
  <c r="I124" i="7"/>
  <c r="J123" i="7"/>
  <c r="AD230" i="4" s="1"/>
  <c r="AE230" i="4" s="1"/>
  <c r="AC230" i="4"/>
  <c r="J124" i="7" l="1"/>
  <c r="AD231" i="4" s="1"/>
  <c r="AE231" i="4" s="1"/>
  <c r="AC231" i="4"/>
  <c r="G125" i="7"/>
  <c r="H125" i="7" l="1"/>
  <c r="L125" i="7" s="1"/>
  <c r="I125" i="7"/>
  <c r="J125" i="7" l="1"/>
  <c r="AD232" i="4" s="1"/>
  <c r="AE232" i="4" s="1"/>
  <c r="AC232" i="4"/>
  <c r="G126" i="7"/>
  <c r="H126" i="7" l="1"/>
  <c r="G127" i="7" s="1"/>
  <c r="I126" i="7"/>
  <c r="L126" i="7" l="1"/>
  <c r="H127" i="7"/>
  <c r="G128" i="7" s="1"/>
  <c r="I127" i="7"/>
  <c r="Q50" i="7" s="1"/>
  <c r="R50" i="7" s="1"/>
  <c r="AZ146" i="4" s="1"/>
  <c r="AC233" i="4"/>
  <c r="J126" i="7"/>
  <c r="AD233" i="4" s="1"/>
  <c r="AE233" i="4" s="1"/>
  <c r="L127" i="7" l="1"/>
  <c r="S50" i="7" s="1"/>
  <c r="BA146" i="4" s="1"/>
  <c r="H128" i="7"/>
  <c r="L128" i="7" s="1"/>
  <c r="I128" i="7"/>
  <c r="J127" i="7"/>
  <c r="AC234" i="4"/>
  <c r="O50" i="7"/>
  <c r="AJ146" i="4" s="1"/>
  <c r="G129" i="7" l="1"/>
  <c r="H129" i="7" s="1"/>
  <c r="AD234" i="4"/>
  <c r="AE234" i="4" s="1"/>
  <c r="P50" i="7"/>
  <c r="AM146" i="4" s="1"/>
  <c r="AP146" i="4" s="1"/>
  <c r="AC235" i="4"/>
  <c r="J128" i="7"/>
  <c r="I129" i="7" l="1"/>
  <c r="G130" i="7"/>
  <c r="H130" i="7" s="1"/>
  <c r="L130" i="7" s="1"/>
  <c r="AD235" i="4"/>
  <c r="AE235" i="4" s="1"/>
  <c r="J129" i="7"/>
  <c r="AD236" i="4" s="1"/>
  <c r="AE236" i="4" s="1"/>
  <c r="AC236" i="4"/>
  <c r="L129" i="7"/>
  <c r="I130" i="7" l="1"/>
  <c r="J130" i="7"/>
  <c r="AD237" i="4" s="1"/>
  <c r="AE237" i="4" s="1"/>
  <c r="AC237" i="4"/>
  <c r="G131" i="7"/>
  <c r="H131" i="7" l="1"/>
  <c r="I131" i="7"/>
  <c r="J131" i="7" l="1"/>
  <c r="AC238" i="4"/>
  <c r="L131" i="7"/>
  <c r="G132" i="7"/>
  <c r="H132" i="7" l="1"/>
  <c r="G133" i="7" s="1"/>
  <c r="I132" i="7"/>
  <c r="AD238" i="4"/>
  <c r="AE238" i="4" s="1"/>
  <c r="H133" i="7" l="1"/>
  <c r="G134" i="7" s="1"/>
  <c r="I133" i="7"/>
  <c r="AC239" i="4"/>
  <c r="J132" i="7"/>
  <c r="L132" i="7"/>
  <c r="L133" i="7" l="1"/>
  <c r="H134" i="7"/>
  <c r="L134" i="7" s="1"/>
  <c r="I134" i="7"/>
  <c r="AD239" i="4"/>
  <c r="AE239" i="4" s="1"/>
  <c r="J133" i="7"/>
  <c r="AD240" i="4" s="1"/>
  <c r="AE240" i="4" s="1"/>
  <c r="AC240" i="4"/>
  <c r="J134" i="7" l="1"/>
  <c r="AD241" i="4" s="1"/>
  <c r="AE241" i="4" s="1"/>
  <c r="AC241" i="4"/>
  <c r="G135" i="7"/>
  <c r="H135" i="7" l="1"/>
  <c r="L135" i="7" s="1"/>
  <c r="I135" i="7"/>
  <c r="J135" i="7" l="1"/>
  <c r="AD242" i="4" s="1"/>
  <c r="AE242" i="4" s="1"/>
  <c r="AC242" i="4"/>
  <c r="G136" i="7"/>
  <c r="H136" i="7" l="1"/>
  <c r="G137" i="7" s="1"/>
  <c r="I136" i="7"/>
  <c r="L136" i="7" l="1"/>
  <c r="H137" i="7"/>
  <c r="G138" i="7" s="1"/>
  <c r="I137" i="7"/>
  <c r="AC243" i="4"/>
  <c r="J136" i="7"/>
  <c r="AD243" i="4" s="1"/>
  <c r="AE243" i="4" s="1"/>
  <c r="L137" i="7" l="1"/>
  <c r="H138" i="7"/>
  <c r="L138" i="7" s="1"/>
  <c r="I138" i="7"/>
  <c r="J137" i="7"/>
  <c r="AD244" i="4" s="1"/>
  <c r="AE244" i="4" s="1"/>
  <c r="AC244" i="4"/>
  <c r="J138" i="7" l="1"/>
  <c r="AD245" i="4" s="1"/>
  <c r="AE245" i="4" s="1"/>
  <c r="AC245" i="4"/>
  <c r="G139" i="7"/>
  <c r="H139" i="7" l="1"/>
  <c r="L139" i="7" s="1"/>
  <c r="S51" i="7" s="1"/>
  <c r="BA147" i="4" s="1"/>
  <c r="I139" i="7"/>
  <c r="Q51" i="7" s="1"/>
  <c r="R51" i="7" s="1"/>
  <c r="AZ147" i="4" s="1"/>
  <c r="J139" i="7" l="1"/>
  <c r="AC246" i="4"/>
  <c r="O51" i="7"/>
  <c r="AJ147" i="4" s="1"/>
  <c r="G140" i="7"/>
  <c r="H140" i="7" l="1"/>
  <c r="L140" i="7" s="1"/>
  <c r="I140" i="7"/>
  <c r="AD246" i="4"/>
  <c r="AE246" i="4" s="1"/>
  <c r="P51" i="7"/>
  <c r="AM147" i="4" s="1"/>
  <c r="AP147" i="4" s="1"/>
  <c r="J140" i="7" l="1"/>
  <c r="AC247" i="4"/>
  <c r="G141" i="7"/>
  <c r="H141" i="7" l="1"/>
  <c r="L141" i="7" s="1"/>
  <c r="I141" i="7"/>
  <c r="AD247" i="4"/>
  <c r="AE247" i="4" s="1"/>
  <c r="J141" i="7" l="1"/>
  <c r="AC248" i="4"/>
  <c r="G142" i="7"/>
  <c r="AD248" i="4" l="1"/>
  <c r="AE248" i="4" s="1"/>
  <c r="H142" i="7"/>
  <c r="I142" i="7"/>
  <c r="AC249" i="4" l="1"/>
  <c r="J142" i="7"/>
  <c r="G143" i="7"/>
  <c r="L142" i="7"/>
  <c r="H143" i="7" l="1"/>
  <c r="G144" i="7" s="1"/>
  <c r="I143" i="7"/>
  <c r="AD249" i="4"/>
  <c r="AE249" i="4" s="1"/>
  <c r="L143" i="7" l="1"/>
  <c r="H144" i="7"/>
  <c r="L144" i="7" s="1"/>
  <c r="I144" i="7"/>
  <c r="J143" i="7"/>
  <c r="AC250" i="4"/>
  <c r="J144" i="7" l="1"/>
  <c r="AD251" i="4" s="1"/>
  <c r="AE251" i="4" s="1"/>
  <c r="AC251" i="4"/>
  <c r="AD250" i="4"/>
  <c r="AE250" i="4" s="1"/>
  <c r="G145" i="7"/>
  <c r="H145" i="7" l="1"/>
  <c r="L145" i="7" s="1"/>
  <c r="I145" i="7"/>
  <c r="J145" i="7" l="1"/>
  <c r="AC252" i="4"/>
  <c r="G146" i="7"/>
  <c r="H146" i="7" l="1"/>
  <c r="L146" i="7" s="1"/>
  <c r="I146" i="7"/>
  <c r="AD252" i="4"/>
  <c r="AE252" i="4" s="1"/>
  <c r="G147" i="7" l="1"/>
  <c r="H147" i="7" s="1"/>
  <c r="G148" i="7" s="1"/>
  <c r="AC253" i="4"/>
  <c r="J146" i="7"/>
  <c r="AD253" i="4" s="1"/>
  <c r="AE253" i="4" s="1"/>
  <c r="I147" i="7" l="1"/>
  <c r="L147" i="7"/>
  <c r="H148" i="7"/>
  <c r="G149" i="7" s="1"/>
  <c r="I148" i="7"/>
  <c r="J147" i="7"/>
  <c r="AD254" i="4" s="1"/>
  <c r="AE254" i="4" s="1"/>
  <c r="AC254" i="4"/>
  <c r="L148" i="7" l="1"/>
  <c r="J148" i="7"/>
  <c r="AD255" i="4" s="1"/>
  <c r="AE255" i="4" s="1"/>
  <c r="AC255" i="4"/>
  <c r="H149" i="7"/>
  <c r="I149" i="7"/>
  <c r="J149" i="7" l="1"/>
  <c r="AD256" i="4" s="1"/>
  <c r="AE256" i="4" s="1"/>
  <c r="AC256" i="4"/>
  <c r="G150" i="7"/>
  <c r="L149" i="7"/>
  <c r="H150" i="7" l="1"/>
  <c r="G151" i="7" s="1"/>
  <c r="I150" i="7"/>
  <c r="L150" i="7" l="1"/>
  <c r="H151" i="7"/>
  <c r="L151" i="7" s="1"/>
  <c r="I151" i="7"/>
  <c r="Q52" i="7" s="1"/>
  <c r="R52" i="7" s="1"/>
  <c r="AZ148" i="4" s="1"/>
  <c r="AC257" i="4"/>
  <c r="J150" i="7"/>
  <c r="AD257" i="4" s="1"/>
  <c r="AE257" i="4" s="1"/>
  <c r="S52" i="7" l="1"/>
  <c r="BA148" i="4" s="1"/>
  <c r="G152" i="7"/>
  <c r="H152" i="7" s="1"/>
  <c r="G153" i="7" s="1"/>
  <c r="J151" i="7"/>
  <c r="AC258" i="4"/>
  <c r="O52" i="7"/>
  <c r="AJ148" i="4" s="1"/>
  <c r="I152" i="7" l="1"/>
  <c r="L152" i="7"/>
  <c r="H153" i="7"/>
  <c r="G154" i="7" s="1"/>
  <c r="I153" i="7"/>
  <c r="AD258" i="4"/>
  <c r="AE258" i="4" s="1"/>
  <c r="P52" i="7"/>
  <c r="AM148" i="4" s="1"/>
  <c r="AP148" i="4" s="1"/>
  <c r="AC259" i="4"/>
  <c r="J152" i="7"/>
  <c r="H154" i="7" l="1"/>
  <c r="I154" i="7"/>
  <c r="J153" i="7"/>
  <c r="AD260" i="4" s="1"/>
  <c r="AE260" i="4" s="1"/>
  <c r="AC260" i="4"/>
  <c r="AD259" i="4"/>
  <c r="AE259" i="4" s="1"/>
  <c r="L153" i="7"/>
  <c r="J154" i="7" l="1"/>
  <c r="AC261" i="4"/>
  <c r="G155" i="7"/>
  <c r="L154" i="7"/>
  <c r="AD261" i="4" l="1"/>
  <c r="AE261" i="4" s="1"/>
  <c r="H155" i="7"/>
  <c r="L155" i="7" s="1"/>
  <c r="I155" i="7"/>
  <c r="G156" i="7" l="1"/>
  <c r="I156" i="7" s="1"/>
  <c r="J155" i="7"/>
  <c r="AC262" i="4"/>
  <c r="H156" i="7" l="1"/>
  <c r="G157" i="7" s="1"/>
  <c r="H157" i="7" s="1"/>
  <c r="L157" i="7" s="1"/>
  <c r="AD262" i="4"/>
  <c r="AE262" i="4" s="1"/>
  <c r="J156" i="7" l="1"/>
  <c r="AD263" i="4" s="1"/>
  <c r="AE263" i="4" s="1"/>
  <c r="AC263" i="4"/>
  <c r="L156" i="7"/>
  <c r="I157" i="7"/>
  <c r="G158" i="7"/>
  <c r="H158" i="7" s="1"/>
  <c r="J157" i="7"/>
  <c r="AD264" i="4" s="1"/>
  <c r="AE264" i="4" s="1"/>
  <c r="AC264" i="4"/>
  <c r="L158" i="7" l="1"/>
  <c r="I158" i="7"/>
  <c r="J158" i="7"/>
  <c r="AC265" i="4"/>
  <c r="G159" i="7"/>
  <c r="H159" i="7" l="1"/>
  <c r="G160" i="7" s="1"/>
  <c r="I159" i="7"/>
  <c r="AD265" i="4"/>
  <c r="AE265" i="4" s="1"/>
  <c r="L159" i="7" l="1"/>
  <c r="J159" i="7"/>
  <c r="AD266" i="4" s="1"/>
  <c r="AE266" i="4" s="1"/>
  <c r="AC266" i="4"/>
  <c r="H160" i="7"/>
  <c r="I160" i="7"/>
  <c r="AC267" i="4" l="1"/>
  <c r="J160" i="7"/>
  <c r="AD267" i="4" s="1"/>
  <c r="AE267" i="4" s="1"/>
  <c r="L160" i="7"/>
  <c r="G161" i="7"/>
  <c r="H161" i="7" l="1"/>
  <c r="G162" i="7" s="1"/>
  <c r="I161" i="7"/>
  <c r="L161" i="7" l="1"/>
  <c r="H162" i="7"/>
  <c r="L162" i="7" s="1"/>
  <c r="I162" i="7"/>
  <c r="J161" i="7"/>
  <c r="AD268" i="4" s="1"/>
  <c r="AE268" i="4" s="1"/>
  <c r="AC268" i="4"/>
  <c r="J162" i="7" l="1"/>
  <c r="AD269" i="4" s="1"/>
  <c r="AE269" i="4" s="1"/>
  <c r="AC269" i="4"/>
  <c r="G163" i="7"/>
  <c r="H163" i="7" l="1"/>
  <c r="G164" i="7" s="1"/>
  <c r="I163" i="7"/>
  <c r="Q53" i="7" s="1"/>
  <c r="R53" i="7" s="1"/>
  <c r="AZ149" i="4" s="1"/>
  <c r="L163" i="7" l="1"/>
  <c r="S53" i="7" s="1"/>
  <c r="BA149" i="4" s="1"/>
  <c r="H164" i="7"/>
  <c r="L164" i="7" s="1"/>
  <c r="I164" i="7"/>
  <c r="J163" i="7"/>
  <c r="AC270" i="4"/>
  <c r="O53" i="7"/>
  <c r="AJ149" i="4" s="1"/>
  <c r="AC271" i="4" l="1"/>
  <c r="J164" i="7"/>
  <c r="AD270" i="4"/>
  <c r="AE270" i="4" s="1"/>
  <c r="P53" i="7"/>
  <c r="AM149" i="4" s="1"/>
  <c r="AP149" i="4" s="1"/>
  <c r="G165" i="7"/>
  <c r="H165" i="7" l="1"/>
  <c r="G166" i="7" s="1"/>
  <c r="I165" i="7"/>
  <c r="AD271" i="4"/>
  <c r="AE271" i="4" s="1"/>
  <c r="L165" i="7" l="1"/>
  <c r="H166" i="7"/>
  <c r="I166" i="7"/>
  <c r="J165" i="7"/>
  <c r="AC272" i="4"/>
  <c r="AC273" i="4" l="1"/>
  <c r="J166" i="7"/>
  <c r="AD273" i="4" s="1"/>
  <c r="AE273" i="4" s="1"/>
  <c r="G167" i="7"/>
  <c r="AD272" i="4"/>
  <c r="AE272" i="4" s="1"/>
  <c r="L166" i="7"/>
  <c r="H167" i="7" l="1"/>
  <c r="G168" i="7" s="1"/>
  <c r="I167" i="7"/>
  <c r="L167" i="7" l="1"/>
  <c r="H168" i="7"/>
  <c r="L168" i="7" s="1"/>
  <c r="I168" i="7"/>
  <c r="J167" i="7"/>
  <c r="AC274" i="4"/>
  <c r="AC275" i="4" l="1"/>
  <c r="J168" i="7"/>
  <c r="AD275" i="4" s="1"/>
  <c r="AE275" i="4" s="1"/>
  <c r="AD274" i="4"/>
  <c r="AE274" i="4" s="1"/>
  <c r="G169" i="7"/>
  <c r="H169" i="7" l="1"/>
  <c r="G170" i="7" s="1"/>
  <c r="I169" i="7"/>
  <c r="L169" i="7" l="1"/>
  <c r="H170" i="7"/>
  <c r="L170" i="7" s="1"/>
  <c r="I170" i="7"/>
  <c r="J169" i="7"/>
  <c r="AC276" i="4"/>
  <c r="AC277" i="4" l="1"/>
  <c r="J170" i="7"/>
  <c r="AD277" i="4" s="1"/>
  <c r="AE277" i="4" s="1"/>
  <c r="AD276" i="4"/>
  <c r="AE276" i="4" s="1"/>
  <c r="G171" i="7"/>
  <c r="H171" i="7" l="1"/>
  <c r="L171" i="7" s="1"/>
  <c r="I171" i="7"/>
  <c r="G172" i="7" l="1"/>
  <c r="H172" i="7" s="1"/>
  <c r="L172" i="7" s="1"/>
  <c r="J171" i="7"/>
  <c r="AD278" i="4" s="1"/>
  <c r="AE278" i="4" s="1"/>
  <c r="AC278" i="4"/>
  <c r="I172" i="7" l="1"/>
  <c r="AC279" i="4"/>
  <c r="J172" i="7"/>
  <c r="AD279" i="4" s="1"/>
  <c r="AE279" i="4" s="1"/>
  <c r="G173" i="7"/>
  <c r="H173" i="7" l="1"/>
  <c r="G174" i="7" s="1"/>
  <c r="I173" i="7"/>
  <c r="L173" i="7" l="1"/>
  <c r="H174" i="7"/>
  <c r="L174" i="7" s="1"/>
  <c r="I174" i="7"/>
  <c r="J173" i="7"/>
  <c r="AD280" i="4" s="1"/>
  <c r="AE280" i="4" s="1"/>
  <c r="AC280" i="4"/>
  <c r="AC281" i="4" l="1"/>
  <c r="J174" i="7"/>
  <c r="AD281" i="4" s="1"/>
  <c r="AE281" i="4" s="1"/>
  <c r="G175" i="7"/>
  <c r="H175" i="7" l="1"/>
  <c r="G176" i="7" s="1"/>
  <c r="I175" i="7"/>
  <c r="Q54" i="7" s="1"/>
  <c r="R54" i="7" s="1"/>
  <c r="AZ150" i="4" s="1"/>
  <c r="L175" i="7" l="1"/>
  <c r="S54" i="7" s="1"/>
  <c r="BA150" i="4" s="1"/>
  <c r="H176" i="7"/>
  <c r="L176" i="7" s="1"/>
  <c r="I176" i="7"/>
  <c r="J175" i="7"/>
  <c r="AC282" i="4"/>
  <c r="O54" i="7"/>
  <c r="AJ150" i="4" s="1"/>
  <c r="G177" i="7" l="1"/>
  <c r="I177" i="7" s="1"/>
  <c r="AD282" i="4"/>
  <c r="AE282" i="4" s="1"/>
  <c r="P54" i="7"/>
  <c r="AM150" i="4" s="1"/>
  <c r="AP150" i="4" s="1"/>
  <c r="AC283" i="4"/>
  <c r="J176" i="7"/>
  <c r="H177" i="7" l="1"/>
  <c r="J177" i="7" s="1"/>
  <c r="AD284" i="4" s="1"/>
  <c r="AE284" i="4" s="1"/>
  <c r="AD283" i="4"/>
  <c r="AE283" i="4" s="1"/>
  <c r="G178" i="7" l="1"/>
  <c r="H178" i="7" s="1"/>
  <c r="L178" i="7" s="1"/>
  <c r="L177" i="7"/>
  <c r="AC284" i="4"/>
  <c r="I178" i="7" l="1"/>
  <c r="G179" i="7"/>
  <c r="H179" i="7" s="1"/>
  <c r="J178" i="7"/>
  <c r="AC285" i="4"/>
  <c r="I179" i="7" l="1"/>
  <c r="AC286" i="4"/>
  <c r="J179" i="7"/>
  <c r="AD286" i="4" s="1"/>
  <c r="AE286" i="4" s="1"/>
  <c r="AD285" i="4"/>
  <c r="AE285" i="4" s="1"/>
  <c r="G180" i="7"/>
  <c r="L179" i="7"/>
  <c r="H180" i="7" l="1"/>
  <c r="G181" i="7" s="1"/>
  <c r="I180" i="7"/>
  <c r="L180" i="7" l="1"/>
  <c r="H181" i="7"/>
  <c r="L181" i="7" s="1"/>
  <c r="I181" i="7"/>
  <c r="AC287" i="4"/>
  <c r="J180" i="7"/>
  <c r="AD287" i="4" l="1"/>
  <c r="AE287" i="4" s="1"/>
  <c r="AC288" i="4"/>
  <c r="J181" i="7"/>
  <c r="AD288" i="4" s="1"/>
  <c r="AE288" i="4" s="1"/>
  <c r="G182" i="7"/>
  <c r="H182" i="7" l="1"/>
  <c r="L182" i="7" s="1"/>
  <c r="I182" i="7"/>
  <c r="G183" i="7" l="1"/>
  <c r="H183" i="7" s="1"/>
  <c r="G184" i="7" s="1"/>
  <c r="J182" i="7"/>
  <c r="AD289" i="4" s="1"/>
  <c r="AE289" i="4" s="1"/>
  <c r="AC289" i="4"/>
  <c r="I183" i="7" l="1"/>
  <c r="L183" i="7"/>
  <c r="AC290" i="4"/>
  <c r="J183" i="7"/>
  <c r="AD290" i="4" s="1"/>
  <c r="AE290" i="4" s="1"/>
  <c r="H184" i="7"/>
  <c r="G185" i="7" s="1"/>
  <c r="I184" i="7"/>
  <c r="L184" i="7" l="1"/>
  <c r="H185" i="7"/>
  <c r="L185" i="7" s="1"/>
  <c r="I185" i="7"/>
  <c r="AC291" i="4"/>
  <c r="J184" i="7"/>
  <c r="AD291" i="4" s="1"/>
  <c r="AE291" i="4" s="1"/>
  <c r="AC292" i="4" l="1"/>
  <c r="J185" i="7"/>
  <c r="AD292" i="4" s="1"/>
  <c r="AE292" i="4" s="1"/>
  <c r="G186" i="7"/>
  <c r="H186" i="7" l="1"/>
  <c r="L186" i="7" s="1"/>
  <c r="I186" i="7"/>
  <c r="G187" i="7" l="1"/>
  <c r="H187" i="7" s="1"/>
  <c r="G188" i="7" s="1"/>
  <c r="J186" i="7"/>
  <c r="AD293" i="4" s="1"/>
  <c r="AE293" i="4" s="1"/>
  <c r="AC293" i="4"/>
  <c r="I187" i="7" l="1"/>
  <c r="Q55" i="7" s="1"/>
  <c r="R55" i="7" s="1"/>
  <c r="AZ151" i="4" s="1"/>
  <c r="L187" i="7"/>
  <c r="S55" i="7" s="1"/>
  <c r="BA151" i="4" s="1"/>
  <c r="H188" i="7"/>
  <c r="L188" i="7" s="1"/>
  <c r="I188" i="7"/>
  <c r="AC294" i="4"/>
  <c r="J187" i="7"/>
  <c r="O55" i="7"/>
  <c r="AJ151" i="4" s="1"/>
  <c r="AD294" i="4" l="1"/>
  <c r="AE294" i="4" s="1"/>
  <c r="P55" i="7"/>
  <c r="AM151" i="4" s="1"/>
  <c r="AP151" i="4" s="1"/>
  <c r="AC295" i="4"/>
  <c r="J188" i="7"/>
  <c r="G189" i="7"/>
  <c r="H189" i="7" l="1"/>
  <c r="L189" i="7" s="1"/>
  <c r="I189" i="7"/>
  <c r="AD295" i="4"/>
  <c r="AE295" i="4" s="1"/>
  <c r="G190" i="7" l="1"/>
  <c r="H190" i="7" s="1"/>
  <c r="J189" i="7"/>
  <c r="AC296" i="4"/>
  <c r="I190" i="7" l="1"/>
  <c r="AC297" i="4"/>
  <c r="J190" i="7"/>
  <c r="AD297" i="4" s="1"/>
  <c r="AE297" i="4" s="1"/>
  <c r="G191" i="7"/>
  <c r="AD296" i="4"/>
  <c r="AE296" i="4" s="1"/>
  <c r="L190" i="7"/>
  <c r="H191" i="7" l="1"/>
  <c r="G192" i="7" s="1"/>
  <c r="I191" i="7"/>
  <c r="L191" i="7" l="1"/>
  <c r="H192" i="7"/>
  <c r="L192" i="7" s="1"/>
  <c r="I192" i="7"/>
  <c r="J191" i="7"/>
  <c r="AC298" i="4"/>
  <c r="AC299" i="4" l="1"/>
  <c r="J192" i="7"/>
  <c r="AD299" i="4" s="1"/>
  <c r="AE299" i="4" s="1"/>
  <c r="AD298" i="4"/>
  <c r="AE298" i="4" s="1"/>
  <c r="G193" i="7"/>
  <c r="H193" i="7" l="1"/>
  <c r="G194" i="7" s="1"/>
  <c r="I193" i="7"/>
  <c r="L193" i="7" l="1"/>
  <c r="H194" i="7"/>
  <c r="L194" i="7" s="1"/>
  <c r="I194" i="7"/>
  <c r="J193" i="7"/>
  <c r="AC300" i="4"/>
  <c r="AC301" i="4" l="1"/>
  <c r="J194" i="7"/>
  <c r="AD301" i="4" s="1"/>
  <c r="AE301" i="4" s="1"/>
  <c r="AD300" i="4"/>
  <c r="AE300" i="4" s="1"/>
  <c r="G195" i="7"/>
  <c r="H195" i="7" l="1"/>
  <c r="L195" i="7" s="1"/>
  <c r="I195" i="7"/>
  <c r="G196" i="7" l="1"/>
  <c r="H196" i="7" s="1"/>
  <c r="J195" i="7"/>
  <c r="AD302" i="4" s="1"/>
  <c r="AE302" i="4" s="1"/>
  <c r="AC302" i="4"/>
  <c r="I196" i="7" l="1"/>
  <c r="L196" i="7"/>
  <c r="AC303" i="4"/>
  <c r="J196" i="7"/>
  <c r="AD303" i="4" s="1"/>
  <c r="AE303" i="4" s="1"/>
  <c r="G197" i="7"/>
  <c r="H197" i="7" l="1"/>
  <c r="G198" i="7" s="1"/>
  <c r="I197" i="7"/>
  <c r="L197" i="7" l="1"/>
  <c r="H198" i="7"/>
  <c r="L198" i="7" s="1"/>
  <c r="I198" i="7"/>
  <c r="J197" i="7"/>
  <c r="AD304" i="4" s="1"/>
  <c r="AE304" i="4" s="1"/>
  <c r="AC304" i="4"/>
  <c r="AC305" i="4" l="1"/>
  <c r="J198" i="7"/>
  <c r="AD305" i="4" s="1"/>
  <c r="AE305" i="4" s="1"/>
  <c r="G199" i="7"/>
  <c r="H199" i="7" l="1"/>
  <c r="G200" i="7" s="1"/>
  <c r="I199" i="7"/>
  <c r="Q56" i="7" s="1"/>
  <c r="R56" i="7" s="1"/>
  <c r="AZ152" i="4" s="1"/>
  <c r="L199" i="7" l="1"/>
  <c r="S56" i="7" s="1"/>
  <c r="BA152" i="4" s="1"/>
  <c r="H200" i="7"/>
  <c r="L200" i="7" s="1"/>
  <c r="I200" i="7"/>
  <c r="J199" i="7"/>
  <c r="AC306" i="4"/>
  <c r="O56" i="7"/>
  <c r="AJ152" i="4" s="1"/>
  <c r="G201" i="7" l="1"/>
  <c r="H201" i="7" s="1"/>
  <c r="AD306" i="4"/>
  <c r="AE306" i="4" s="1"/>
  <c r="P56" i="7"/>
  <c r="AM152" i="4" s="1"/>
  <c r="AP152" i="4" s="1"/>
  <c r="J200" i="7"/>
  <c r="AC307" i="4"/>
  <c r="I201" i="7" l="1"/>
  <c r="AC308" i="4"/>
  <c r="J201" i="7"/>
  <c r="AD308" i="4" s="1"/>
  <c r="AE308" i="4" s="1"/>
  <c r="G202" i="7"/>
  <c r="AD307" i="4"/>
  <c r="AE307" i="4" s="1"/>
  <c r="L201" i="7"/>
  <c r="H202" i="7" l="1"/>
  <c r="G203" i="7" s="1"/>
  <c r="I202" i="7"/>
  <c r="AC309" i="4" l="1"/>
  <c r="J202" i="7"/>
  <c r="H203" i="7"/>
  <c r="L203" i="7" s="1"/>
  <c r="I203" i="7"/>
  <c r="L202" i="7"/>
  <c r="G204" i="7" l="1"/>
  <c r="AD309" i="4"/>
  <c r="AE309" i="4" s="1"/>
  <c r="AC310" i="4"/>
  <c r="J203" i="7"/>
  <c r="AD310" i="4" s="1"/>
  <c r="AE310" i="4" s="1"/>
  <c r="I204" i="7" l="1"/>
  <c r="H204" i="7"/>
  <c r="G205" i="7" s="1"/>
  <c r="H205" i="7" l="1"/>
  <c r="L205" i="7" s="1"/>
  <c r="I205" i="7"/>
  <c r="J204" i="7"/>
  <c r="AD311" i="4" s="1"/>
  <c r="AE311" i="4" s="1"/>
  <c r="L204" i="7"/>
  <c r="AC311" i="4"/>
  <c r="G206" i="7" l="1"/>
  <c r="I206" i="7" s="1"/>
  <c r="J205" i="7"/>
  <c r="AD312" i="4" s="1"/>
  <c r="AE312" i="4" s="1"/>
  <c r="AC312" i="4"/>
  <c r="H206" i="7" l="1"/>
  <c r="L206" i="7" s="1"/>
  <c r="J206" i="7" l="1"/>
  <c r="AD313" i="4" s="1"/>
  <c r="AE313" i="4" s="1"/>
  <c r="AC313" i="4"/>
  <c r="G207" i="7"/>
  <c r="H207" i="7" s="1"/>
  <c r="L207" i="7" s="1"/>
  <c r="G208" i="7" l="1"/>
  <c r="I208" i="7" s="1"/>
  <c r="AC314" i="4"/>
  <c r="I207" i="7"/>
  <c r="J207" i="7"/>
  <c r="AD314" i="4" s="1"/>
  <c r="AE314" i="4" s="1"/>
  <c r="H208" i="7" l="1"/>
  <c r="G209" i="7" s="1"/>
  <c r="H209" i="7" s="1"/>
  <c r="L209" i="7" s="1"/>
  <c r="AC315" i="4" l="1"/>
  <c r="J208" i="7"/>
  <c r="AD315" i="4" s="1"/>
  <c r="AE315" i="4" s="1"/>
  <c r="L208" i="7"/>
  <c r="I209" i="7"/>
  <c r="AC316" i="4"/>
  <c r="J209" i="7"/>
  <c r="AD316" i="4" s="1"/>
  <c r="AE316" i="4" s="1"/>
  <c r="G210" i="7"/>
  <c r="H210" i="7" l="1"/>
  <c r="G211" i="7" s="1"/>
  <c r="I210" i="7"/>
  <c r="L210" i="7" l="1"/>
  <c r="H211" i="7"/>
  <c r="G212" i="7" s="1"/>
  <c r="I211" i="7"/>
  <c r="Q57" i="7" s="1"/>
  <c r="R57" i="7" s="1"/>
  <c r="AZ153" i="4" s="1"/>
  <c r="AC317" i="4"/>
  <c r="J210" i="7"/>
  <c r="AD317" i="4" s="1"/>
  <c r="AE317" i="4" s="1"/>
  <c r="L211" i="7" l="1"/>
  <c r="S57" i="7" s="1"/>
  <c r="BA153" i="4" s="1"/>
  <c r="H212" i="7"/>
  <c r="L212" i="7" s="1"/>
  <c r="I212" i="7"/>
  <c r="AC318" i="4"/>
  <c r="J211" i="7"/>
  <c r="O57" i="7"/>
  <c r="AJ153" i="4" s="1"/>
  <c r="AD318" i="4" l="1"/>
  <c r="AE318" i="4" s="1"/>
  <c r="P57" i="7"/>
  <c r="AM153" i="4" s="1"/>
  <c r="AP153" i="4" s="1"/>
  <c r="AC319" i="4"/>
  <c r="J212" i="7"/>
  <c r="G213" i="7"/>
  <c r="H213" i="7" l="1"/>
  <c r="G214" i="7" s="1"/>
  <c r="I213" i="7"/>
  <c r="AD319" i="4"/>
  <c r="AE319" i="4" s="1"/>
  <c r="L213" i="7" l="1"/>
  <c r="H214" i="7"/>
  <c r="G215" i="7" s="1"/>
  <c r="I214" i="7"/>
  <c r="J213" i="7"/>
  <c r="AC320" i="4"/>
  <c r="H215" i="7" l="1"/>
  <c r="G216" i="7" s="1"/>
  <c r="I215" i="7"/>
  <c r="AD320" i="4"/>
  <c r="AE320" i="4" s="1"/>
  <c r="AC321" i="4"/>
  <c r="J214" i="7"/>
  <c r="AD321" i="4" s="1"/>
  <c r="AE321" i="4" s="1"/>
  <c r="L214" i="7"/>
  <c r="L215" i="7" l="1"/>
  <c r="H216" i="7"/>
  <c r="L216" i="7" s="1"/>
  <c r="I216" i="7"/>
  <c r="J215" i="7"/>
  <c r="AD322" i="4" s="1"/>
  <c r="AE322" i="4" s="1"/>
  <c r="AC322" i="4"/>
  <c r="AC323" i="4" l="1"/>
  <c r="J216" i="7"/>
  <c r="AD323" i="4" s="1"/>
  <c r="AE323" i="4" s="1"/>
  <c r="G217" i="7"/>
  <c r="H217" i="7" l="1"/>
  <c r="G218" i="7" s="1"/>
  <c r="I217" i="7"/>
  <c r="L217" i="7" l="1"/>
  <c r="H218" i="7"/>
  <c r="L218" i="7" s="1"/>
  <c r="I218" i="7"/>
  <c r="J217" i="7"/>
  <c r="AD324" i="4" s="1"/>
  <c r="AE324" i="4" s="1"/>
  <c r="AC324" i="4"/>
  <c r="AC325" i="4" l="1"/>
  <c r="J218" i="7"/>
  <c r="AD325" i="4" s="1"/>
  <c r="AE325" i="4" s="1"/>
  <c r="G219" i="7"/>
  <c r="H219" i="7" l="1"/>
  <c r="L219" i="7" s="1"/>
  <c r="I219" i="7"/>
  <c r="G220" i="7" l="1"/>
  <c r="H220" i="7" s="1"/>
  <c r="L220" i="7" s="1"/>
  <c r="J219" i="7"/>
  <c r="AD326" i="4" s="1"/>
  <c r="AE326" i="4" s="1"/>
  <c r="AC326" i="4"/>
  <c r="I220" i="7" l="1"/>
  <c r="AC327" i="4"/>
  <c r="J220" i="7"/>
  <c r="AD327" i="4" s="1"/>
  <c r="AE327" i="4" s="1"/>
  <c r="G221" i="7"/>
  <c r="H221" i="7" l="1"/>
  <c r="G222" i="7" s="1"/>
  <c r="I221" i="7"/>
  <c r="L221" i="7" l="1"/>
  <c r="H222" i="7"/>
  <c r="L222" i="7" s="1"/>
  <c r="I222" i="7"/>
  <c r="J221" i="7"/>
  <c r="AD328" i="4" s="1"/>
  <c r="AE328" i="4" s="1"/>
  <c r="AC328" i="4"/>
  <c r="AC329" i="4" l="1"/>
  <c r="J222" i="7"/>
  <c r="AD329" i="4" s="1"/>
  <c r="AE329" i="4" s="1"/>
  <c r="G223" i="7"/>
  <c r="H223" i="7" l="1"/>
  <c r="G224" i="7" s="1"/>
  <c r="I223" i="7"/>
  <c r="Q58" i="7" s="1"/>
  <c r="R58" i="7" s="1"/>
  <c r="AZ154" i="4" s="1"/>
  <c r="L223" i="7" l="1"/>
  <c r="S58" i="7" s="1"/>
  <c r="BA154" i="4" s="1"/>
  <c r="H224" i="7"/>
  <c r="G225" i="7" s="1"/>
  <c r="I224" i="7"/>
  <c r="J223" i="7"/>
  <c r="AC330" i="4"/>
  <c r="O58" i="7"/>
  <c r="AJ154" i="4" s="1"/>
  <c r="L224" i="7" l="1"/>
  <c r="H225" i="7"/>
  <c r="I225" i="7"/>
  <c r="AD330" i="4"/>
  <c r="AE330" i="4" s="1"/>
  <c r="P58" i="7"/>
  <c r="AM154" i="4" s="1"/>
  <c r="AP154" i="4" s="1"/>
  <c r="AC331" i="4"/>
  <c r="J224" i="7"/>
  <c r="AD331" i="4" l="1"/>
  <c r="AE331" i="4" s="1"/>
  <c r="AC332" i="4"/>
  <c r="J225" i="7"/>
  <c r="AD332" i="4" s="1"/>
  <c r="AE332" i="4" s="1"/>
  <c r="G226" i="7"/>
  <c r="L225" i="7"/>
  <c r="H226" i="7" l="1"/>
  <c r="G227" i="7" s="1"/>
  <c r="I226" i="7"/>
  <c r="H227" i="7" l="1"/>
  <c r="L227" i="7" s="1"/>
  <c r="I227" i="7"/>
  <c r="L226" i="7"/>
  <c r="J226" i="7"/>
  <c r="AC333" i="4"/>
  <c r="AD333" i="4" l="1"/>
  <c r="AE333" i="4" s="1"/>
  <c r="AC334" i="4"/>
  <c r="J227" i="7"/>
  <c r="AD334" i="4" s="1"/>
  <c r="AE334" i="4" s="1"/>
  <c r="G228" i="7"/>
  <c r="H228" i="7" l="1"/>
  <c r="G229" i="7" s="1"/>
  <c r="I228" i="7"/>
  <c r="L228" i="7" l="1"/>
  <c r="H229" i="7"/>
  <c r="L229" i="7" s="1"/>
  <c r="I229" i="7"/>
  <c r="AC335" i="4"/>
  <c r="J228" i="7"/>
  <c r="AC336" i="4" l="1"/>
  <c r="J229" i="7"/>
  <c r="AD336" i="4" s="1"/>
  <c r="AE336" i="4" s="1"/>
  <c r="AD335" i="4"/>
  <c r="AE335" i="4" s="1"/>
  <c r="G230" i="7"/>
  <c r="H230" i="7" l="1"/>
  <c r="L230" i="7" s="1"/>
  <c r="I230" i="7"/>
  <c r="G231" i="7" l="1"/>
  <c r="H231" i="7" s="1"/>
  <c r="J230" i="7"/>
  <c r="AD337" i="4" s="1"/>
  <c r="AE337" i="4" s="1"/>
  <c r="AC337" i="4"/>
  <c r="I231" i="7" l="1"/>
  <c r="L231" i="7"/>
  <c r="AC338" i="4"/>
  <c r="J231" i="7"/>
  <c r="AD338" i="4" s="1"/>
  <c r="AE338" i="4" s="1"/>
  <c r="G232" i="7"/>
  <c r="H232" i="7" l="1"/>
  <c r="G233" i="7" s="1"/>
  <c r="I232" i="7"/>
  <c r="L232" i="7" l="1"/>
  <c r="H233" i="7"/>
  <c r="L233" i="7" s="1"/>
  <c r="I233" i="7"/>
  <c r="AC339" i="4"/>
  <c r="J232" i="7"/>
  <c r="AD339" i="4" s="1"/>
  <c r="AE339" i="4" s="1"/>
  <c r="AC340" i="4" l="1"/>
  <c r="J233" i="7"/>
  <c r="AD340" i="4" s="1"/>
  <c r="AE340" i="4" s="1"/>
  <c r="G234" i="7"/>
  <c r="H234" i="7" l="1"/>
  <c r="G235" i="7" s="1"/>
  <c r="I234" i="7"/>
  <c r="L234" i="7" l="1"/>
  <c r="H235" i="7"/>
  <c r="L235" i="7" s="1"/>
  <c r="I235" i="7"/>
  <c r="Q59" i="7" s="1"/>
  <c r="R59" i="7" s="1"/>
  <c r="AZ155" i="4" s="1"/>
  <c r="J234" i="7"/>
  <c r="AD341" i="4" s="1"/>
  <c r="AE341" i="4" s="1"/>
  <c r="AC341" i="4"/>
  <c r="S59" i="7" l="1"/>
  <c r="BA155" i="4" s="1"/>
  <c r="G236" i="7"/>
  <c r="I236" i="7" s="1"/>
  <c r="AC342" i="4"/>
  <c r="J235" i="7"/>
  <c r="O59" i="7"/>
  <c r="AJ155" i="4" s="1"/>
  <c r="H236" i="7" l="1"/>
  <c r="L236" i="7" s="1"/>
  <c r="AD342" i="4"/>
  <c r="AE342" i="4" s="1"/>
  <c r="P59" i="7"/>
  <c r="AM155" i="4" s="1"/>
  <c r="AP155" i="4" s="1"/>
  <c r="J236" i="7" l="1"/>
  <c r="AD343" i="4" s="1"/>
  <c r="AE343" i="4" s="1"/>
  <c r="G237" i="7"/>
  <c r="I237" i="7" s="1"/>
  <c r="AC343" i="4"/>
  <c r="H237" i="7" l="1"/>
  <c r="J237" i="7" s="1"/>
  <c r="G238" i="7" l="1"/>
  <c r="H238" i="7" s="1"/>
  <c r="L238" i="7" s="1"/>
  <c r="L237" i="7"/>
  <c r="AC344" i="4"/>
  <c r="AD344" i="4"/>
  <c r="AE344" i="4" s="1"/>
  <c r="J238" i="7" l="1"/>
  <c r="AD345" i="4" s="1"/>
  <c r="AE345" i="4" s="1"/>
  <c r="I238" i="7"/>
  <c r="G239" i="7"/>
  <c r="H239" i="7" s="1"/>
  <c r="L239" i="7" s="1"/>
  <c r="AC345" i="4"/>
  <c r="I239" i="7" l="1"/>
  <c r="G240" i="7"/>
  <c r="H240" i="7" s="1"/>
  <c r="L240" i="7" s="1"/>
  <c r="J239" i="7"/>
  <c r="AC346" i="4"/>
  <c r="I240" i="7" l="1"/>
  <c r="AC347" i="4"/>
  <c r="J240" i="7"/>
  <c r="AD347" i="4" s="1"/>
  <c r="AE347" i="4" s="1"/>
  <c r="AD346" i="4"/>
  <c r="AE346" i="4" s="1"/>
  <c r="G241" i="7"/>
  <c r="H241" i="7" l="1"/>
  <c r="G242" i="7" s="1"/>
  <c r="I241" i="7"/>
  <c r="L241" i="7" l="1"/>
  <c r="H242" i="7"/>
  <c r="L242" i="7" s="1"/>
  <c r="I242" i="7"/>
  <c r="J241" i="7"/>
  <c r="AC348" i="4"/>
  <c r="AC349" i="4" l="1"/>
  <c r="J242" i="7"/>
  <c r="AD349" i="4" s="1"/>
  <c r="AE349" i="4" s="1"/>
  <c r="AD348" i="4"/>
  <c r="AE348" i="4" s="1"/>
  <c r="G243" i="7"/>
  <c r="H243" i="7" l="1"/>
  <c r="G244" i="7" s="1"/>
  <c r="I243" i="7"/>
  <c r="L243" i="7" l="1"/>
  <c r="H244" i="7"/>
  <c r="L244" i="7" s="1"/>
  <c r="I244" i="7"/>
  <c r="J243" i="7"/>
  <c r="AD350" i="4" s="1"/>
  <c r="AE350" i="4" s="1"/>
  <c r="AC350" i="4"/>
  <c r="AC351" i="4" l="1"/>
  <c r="J244" i="7"/>
  <c r="AD351" i="4" s="1"/>
  <c r="AE351" i="4" s="1"/>
  <c r="G245" i="7"/>
  <c r="H245" i="7" l="1"/>
  <c r="L245" i="7" s="1"/>
  <c r="I245" i="7"/>
  <c r="G246" i="7" l="1"/>
  <c r="H246" i="7" s="1"/>
  <c r="L246" i="7" s="1"/>
  <c r="J245" i="7"/>
  <c r="AD352" i="4" s="1"/>
  <c r="AE352" i="4" s="1"/>
  <c r="AC352" i="4"/>
  <c r="I246" i="7" l="1"/>
  <c r="AC353" i="4"/>
  <c r="J246" i="7"/>
  <c r="AD353" i="4" s="1"/>
  <c r="AE353" i="4" s="1"/>
  <c r="G247" i="7"/>
  <c r="H247" i="7" l="1"/>
  <c r="L247" i="7" s="1"/>
  <c r="S60" i="7" s="1"/>
  <c r="BA156" i="4" s="1"/>
  <c r="I247" i="7"/>
  <c r="Q60" i="7" s="1"/>
  <c r="R60" i="7" s="1"/>
  <c r="AZ156" i="4" s="1"/>
  <c r="G248" i="7" l="1"/>
  <c r="H248" i="7" s="1"/>
  <c r="L248" i="7" s="1"/>
  <c r="J247" i="7"/>
  <c r="AC354" i="4"/>
  <c r="O60" i="7"/>
  <c r="AJ156" i="4" s="1"/>
  <c r="I248" i="7" l="1"/>
  <c r="G249" i="7"/>
  <c r="H249" i="7" s="1"/>
  <c r="AD354" i="4"/>
  <c r="AE354" i="4" s="1"/>
  <c r="P60" i="7"/>
  <c r="AM156" i="4" s="1"/>
  <c r="AP156" i="4" s="1"/>
  <c r="J248" i="7"/>
  <c r="AC355" i="4"/>
  <c r="I249" i="7" l="1"/>
  <c r="AC356" i="4"/>
  <c r="J249" i="7"/>
  <c r="AD356" i="4" s="1"/>
  <c r="AE356" i="4" s="1"/>
  <c r="G250" i="7"/>
  <c r="AD355" i="4"/>
  <c r="AE355" i="4" s="1"/>
  <c r="L249" i="7"/>
  <c r="H250" i="7" l="1"/>
  <c r="L250" i="7" s="1"/>
  <c r="I250" i="7"/>
  <c r="G251" i="7" l="1"/>
  <c r="H251" i="7" s="1"/>
  <c r="AC357" i="4"/>
  <c r="J250" i="7"/>
  <c r="I251" i="7" l="1"/>
  <c r="AD357" i="4"/>
  <c r="AE357" i="4" s="1"/>
  <c r="AC358" i="4"/>
  <c r="J251" i="7"/>
  <c r="AD358" i="4" s="1"/>
  <c r="AE358" i="4" s="1"/>
  <c r="G252" i="7"/>
  <c r="L251" i="7"/>
  <c r="H252" i="7" l="1"/>
  <c r="G253" i="7" s="1"/>
  <c r="I252" i="7"/>
  <c r="L252" i="7" l="1"/>
  <c r="H253" i="7"/>
  <c r="L253" i="7" s="1"/>
  <c r="I253" i="7"/>
  <c r="J252" i="7"/>
  <c r="AC359" i="4"/>
  <c r="AC360" i="4" l="1"/>
  <c r="J253" i="7"/>
  <c r="AD360" i="4" s="1"/>
  <c r="AE360" i="4" s="1"/>
  <c r="AD359" i="4"/>
  <c r="AE359" i="4" s="1"/>
  <c r="G254" i="7"/>
  <c r="H254" i="7" l="1"/>
  <c r="G255" i="7" s="1"/>
  <c r="I254" i="7"/>
  <c r="L254" i="7" l="1"/>
  <c r="H255" i="7"/>
  <c r="L255" i="7" s="1"/>
  <c r="I255" i="7"/>
  <c r="AC361" i="4"/>
  <c r="J254" i="7"/>
  <c r="AD361" i="4" s="1"/>
  <c r="AE361" i="4" s="1"/>
  <c r="AC362" i="4" l="1"/>
  <c r="J255" i="7"/>
  <c r="AD362" i="4" s="1"/>
  <c r="AE362" i="4" s="1"/>
  <c r="G256" i="7"/>
  <c r="H256" i="7" l="1"/>
  <c r="G257" i="7" s="1"/>
  <c r="I256" i="7"/>
  <c r="L256" i="7" l="1"/>
  <c r="H257" i="7"/>
  <c r="L257" i="7" s="1"/>
  <c r="I257" i="7"/>
  <c r="J256" i="7"/>
  <c r="AD363" i="4" s="1"/>
  <c r="AE363" i="4" s="1"/>
  <c r="AC363" i="4"/>
  <c r="AC364" i="4" l="1"/>
  <c r="J257" i="7"/>
  <c r="AD364" i="4" s="1"/>
  <c r="AE364" i="4" s="1"/>
  <c r="G258" i="7"/>
  <c r="H258" i="7" l="1"/>
  <c r="L258" i="7" s="1"/>
  <c r="I258" i="7"/>
  <c r="G259" i="7" l="1"/>
  <c r="H259" i="7" s="1"/>
  <c r="G260" i="7" s="1"/>
  <c r="AC365" i="4"/>
  <c r="J258" i="7"/>
  <c r="AD365" i="4" s="1"/>
  <c r="AE365" i="4" s="1"/>
  <c r="I259" i="7" l="1"/>
  <c r="Q61" i="7" s="1"/>
  <c r="R61" i="7" s="1"/>
  <c r="AZ157" i="4" s="1"/>
  <c r="L259" i="7"/>
  <c r="S61" i="7" s="1"/>
  <c r="BA157" i="4" s="1"/>
  <c r="H260" i="7"/>
  <c r="L260" i="7" s="1"/>
  <c r="I260" i="7"/>
  <c r="AC366" i="4"/>
  <c r="J259" i="7"/>
  <c r="O61" i="7"/>
  <c r="AJ157" i="4" s="1"/>
  <c r="AD366" i="4" l="1"/>
  <c r="AE366" i="4" s="1"/>
  <c r="P61" i="7"/>
  <c r="AM157" i="4" s="1"/>
  <c r="AP157" i="4" s="1"/>
  <c r="AC367" i="4"/>
  <c r="J260" i="7"/>
  <c r="G261" i="7"/>
  <c r="AD367" i="4" l="1"/>
  <c r="AE367" i="4" s="1"/>
  <c r="H261" i="7"/>
  <c r="G262" i="7" s="1"/>
  <c r="I261" i="7"/>
  <c r="J261" i="7" l="1"/>
  <c r="AC368" i="4"/>
  <c r="H262" i="7"/>
  <c r="L262" i="7" s="1"/>
  <c r="I262" i="7"/>
  <c r="L261" i="7"/>
  <c r="G263" i="7" l="1"/>
  <c r="H263" i="7" s="1"/>
  <c r="AC369" i="4"/>
  <c r="J262" i="7"/>
  <c r="AD369" i="4" s="1"/>
  <c r="AE369" i="4" s="1"/>
  <c r="AD368" i="4"/>
  <c r="AE368" i="4" s="1"/>
  <c r="I263" i="7" l="1"/>
  <c r="G264" i="7"/>
  <c r="L263" i="7"/>
  <c r="J263" i="7"/>
  <c r="AD370" i="4" s="1"/>
  <c r="AE370" i="4" s="1"/>
  <c r="AC370" i="4"/>
  <c r="H264" i="7" l="1"/>
  <c r="L264" i="7" s="1"/>
  <c r="I264" i="7"/>
  <c r="G265" i="7" l="1"/>
  <c r="H265" i="7" s="1"/>
  <c r="L265" i="7" s="1"/>
  <c r="AC371" i="4"/>
  <c r="J264" i="7"/>
  <c r="AD371" i="4" s="1"/>
  <c r="AE371" i="4" s="1"/>
  <c r="I265" i="7" l="1"/>
  <c r="G266" i="7"/>
  <c r="H266" i="7" s="1"/>
  <c r="J265" i="7"/>
  <c r="AC372" i="4"/>
  <c r="L266" i="7" l="1"/>
  <c r="I266" i="7"/>
  <c r="AC373" i="4"/>
  <c r="J266" i="7"/>
  <c r="AD373" i="4" s="1"/>
  <c r="AE373" i="4" s="1"/>
  <c r="AD372" i="4"/>
  <c r="AE372" i="4" s="1"/>
  <c r="G267" i="7"/>
  <c r="H267" i="7" l="1"/>
  <c r="L267" i="7" s="1"/>
  <c r="I267" i="7"/>
  <c r="G268" i="7" l="1"/>
  <c r="H268" i="7" s="1"/>
  <c r="L268" i="7" s="1"/>
  <c r="J267" i="7"/>
  <c r="AD374" i="4" s="1"/>
  <c r="AE374" i="4" s="1"/>
  <c r="AC374" i="4"/>
  <c r="I268" i="7" l="1"/>
  <c r="AC375" i="4"/>
  <c r="J268" i="7"/>
  <c r="AD375" i="4" s="1"/>
  <c r="AE375" i="4" s="1"/>
  <c r="G269" i="7"/>
  <c r="H269" i="7" l="1"/>
  <c r="L269" i="7" s="1"/>
  <c r="I269" i="7"/>
  <c r="G270" i="7" l="1"/>
  <c r="H270" i="7" s="1"/>
  <c r="J269" i="7"/>
  <c r="AD376" i="4" s="1"/>
  <c r="AE376" i="4" s="1"/>
  <c r="AC376" i="4"/>
  <c r="L270" i="7" l="1"/>
  <c r="I270" i="7"/>
  <c r="AC377" i="4"/>
  <c r="J270" i="7"/>
  <c r="AD377" i="4" s="1"/>
  <c r="AE377" i="4" s="1"/>
  <c r="G271" i="7"/>
  <c r="H271" i="7" l="1"/>
  <c r="G272" i="7" s="1"/>
  <c r="I271" i="7"/>
  <c r="Q62" i="7" s="1"/>
  <c r="R62" i="7" s="1"/>
  <c r="AZ158" i="4" s="1"/>
  <c r="L271" i="7" l="1"/>
  <c r="S62" i="7" s="1"/>
  <c r="BA158" i="4" s="1"/>
  <c r="H272" i="7"/>
  <c r="G273" i="7" s="1"/>
  <c r="I272" i="7"/>
  <c r="J271" i="7"/>
  <c r="AC378" i="4"/>
  <c r="O62" i="7"/>
  <c r="AJ158" i="4" s="1"/>
  <c r="L272" i="7" l="1"/>
  <c r="H273" i="7"/>
  <c r="G274" i="7" s="1"/>
  <c r="I273" i="7"/>
  <c r="AD378" i="4"/>
  <c r="AE378" i="4" s="1"/>
  <c r="P62" i="7"/>
  <c r="AM158" i="4" s="1"/>
  <c r="AP158" i="4" s="1"/>
  <c r="AC379" i="4"/>
  <c r="J272" i="7"/>
  <c r="AC380" i="4" l="1"/>
  <c r="J273" i="7"/>
  <c r="AD380" i="4" s="1"/>
  <c r="AE380" i="4" s="1"/>
  <c r="H274" i="7"/>
  <c r="I274" i="7"/>
  <c r="AD379" i="4"/>
  <c r="AE379" i="4" s="1"/>
  <c r="L273" i="7"/>
  <c r="J274" i="7" l="1"/>
  <c r="AC381" i="4"/>
  <c r="L274" i="7"/>
  <c r="G275" i="7"/>
  <c r="H275" i="7" l="1"/>
  <c r="L275" i="7" s="1"/>
  <c r="I275" i="7"/>
  <c r="AD381" i="4"/>
  <c r="AE381" i="4" s="1"/>
  <c r="AC382" i="4" l="1"/>
  <c r="J275" i="7"/>
  <c r="G276" i="7"/>
  <c r="AD382" i="4" l="1"/>
  <c r="AE382" i="4" s="1"/>
  <c r="H276" i="7"/>
  <c r="I276" i="7"/>
  <c r="AC383" i="4" l="1"/>
  <c r="J276" i="7"/>
  <c r="G277" i="7"/>
  <c r="L276" i="7"/>
  <c r="H277" i="7" l="1"/>
  <c r="L277" i="7" s="1"/>
  <c r="I277" i="7"/>
  <c r="AD383" i="4"/>
  <c r="AE383" i="4" s="1"/>
  <c r="AC384" i="4" l="1"/>
  <c r="J277" i="7"/>
  <c r="G278" i="7"/>
  <c r="H278" i="7" l="1"/>
  <c r="L278" i="7" s="1"/>
  <c r="I278" i="7"/>
  <c r="AD384" i="4"/>
  <c r="AE384" i="4" s="1"/>
  <c r="G279" i="7" l="1"/>
  <c r="H279" i="7" s="1"/>
  <c r="L279" i="7" s="1"/>
  <c r="J278" i="7"/>
  <c r="AD385" i="4" s="1"/>
  <c r="AE385" i="4" s="1"/>
  <c r="AC385" i="4"/>
  <c r="I279" i="7" l="1"/>
  <c r="AC386" i="4"/>
  <c r="J279" i="7"/>
  <c r="AD386" i="4" s="1"/>
  <c r="AE386" i="4" s="1"/>
  <c r="G280" i="7"/>
  <c r="H280" i="7" l="1"/>
  <c r="L280" i="7" s="1"/>
  <c r="I280" i="7"/>
  <c r="G281" i="7" l="1"/>
  <c r="H281" i="7" s="1"/>
  <c r="L281" i="7" s="1"/>
  <c r="AC387" i="4"/>
  <c r="J280" i="7"/>
  <c r="AD387" i="4" s="1"/>
  <c r="AE387" i="4" s="1"/>
  <c r="I281" i="7" l="1"/>
  <c r="AC388" i="4"/>
  <c r="J281" i="7"/>
  <c r="AD388" i="4" s="1"/>
  <c r="AE388" i="4" s="1"/>
  <c r="G282" i="7"/>
  <c r="H282" i="7" l="1"/>
  <c r="L282" i="7" s="1"/>
  <c r="I282" i="7"/>
  <c r="G283" i="7" l="1"/>
  <c r="H283" i="7" s="1"/>
  <c r="L283" i="7" s="1"/>
  <c r="S63" i="7" s="1"/>
  <c r="BA159" i="4" s="1"/>
  <c r="J282" i="7"/>
  <c r="AD389" i="4" s="1"/>
  <c r="AE389" i="4" s="1"/>
  <c r="AC389" i="4"/>
  <c r="I283" i="7" l="1"/>
  <c r="Q63" i="7" s="1"/>
  <c r="R63" i="7" s="1"/>
  <c r="AZ159" i="4" s="1"/>
  <c r="AC390" i="4"/>
  <c r="J283" i="7"/>
  <c r="O63" i="7"/>
  <c r="AJ159" i="4" s="1"/>
  <c r="AJ160" i="4" s="1"/>
  <c r="AD390" i="4" l="1"/>
  <c r="AE390" i="4" s="1"/>
  <c r="P63" i="7"/>
  <c r="AM159" i="4" s="1"/>
  <c r="AP159" i="4" s="1"/>
</calcChain>
</file>

<file path=xl/comments1.xml><?xml version="1.0" encoding="utf-8"?>
<comments xmlns="http://schemas.openxmlformats.org/spreadsheetml/2006/main">
  <authors>
    <author>Jorge Dos Santos</author>
  </authors>
  <commentList>
    <comment ref="Y56" authorId="0" shapeId="0">
      <text>
        <r>
          <rPr>
            <b/>
            <sz val="8"/>
            <color indexed="81"/>
            <rFont val="Tahoma"/>
            <family val="2"/>
          </rPr>
          <t>Jorge Dos Santos:</t>
        </r>
        <r>
          <rPr>
            <sz val="8"/>
            <color indexed="81"/>
            <rFont val="Tahoma"/>
            <family val="2"/>
          </rPr>
          <t xml:space="preserve">
Array operation. Careful</t>
        </r>
      </text>
    </comment>
    <comment ref="Z56" authorId="0" shapeId="0">
      <text>
        <r>
          <rPr>
            <b/>
            <sz val="8"/>
            <color indexed="81"/>
            <rFont val="Tahoma"/>
            <family val="2"/>
          </rPr>
          <t>Jorge Dos Santos:</t>
        </r>
        <r>
          <rPr>
            <sz val="8"/>
            <color indexed="81"/>
            <rFont val="Tahoma"/>
            <family val="2"/>
          </rPr>
          <t xml:space="preserve">
array operation</t>
        </r>
      </text>
    </comment>
    <comment ref="AZ56" authorId="0" shapeId="0">
      <text>
        <r>
          <rPr>
            <b/>
            <sz val="8"/>
            <color indexed="81"/>
            <rFont val="Tahoma"/>
            <family val="2"/>
          </rPr>
          <t>Jorge Dos Santos:</t>
        </r>
        <r>
          <rPr>
            <sz val="8"/>
            <color indexed="81"/>
            <rFont val="Tahoma"/>
            <family val="2"/>
          </rPr>
          <t xml:space="preserve">
Array operation. Careful</t>
        </r>
      </text>
    </comment>
    <comment ref="BA56" authorId="0" shapeId="0">
      <text>
        <r>
          <rPr>
            <b/>
            <sz val="8"/>
            <color indexed="81"/>
            <rFont val="Tahoma"/>
            <family val="2"/>
          </rPr>
          <t>Jorge Dos Santos:</t>
        </r>
        <r>
          <rPr>
            <sz val="8"/>
            <color indexed="81"/>
            <rFont val="Tahoma"/>
            <family val="2"/>
          </rPr>
          <t xml:space="preserve">
array operation</t>
        </r>
      </text>
    </comment>
    <comment ref="BB56" authorId="0" shapeId="0">
      <text>
        <r>
          <rPr>
            <b/>
            <sz val="8"/>
            <color indexed="81"/>
            <rFont val="Tahoma"/>
            <family val="2"/>
          </rPr>
          <t>Jorge Dos Santos:</t>
        </r>
        <r>
          <rPr>
            <sz val="8"/>
            <color indexed="81"/>
            <rFont val="Tahoma"/>
            <family val="2"/>
          </rPr>
          <t xml:space="preserve">
Array operation</t>
        </r>
      </text>
    </comment>
    <comment ref="CB56" authorId="0" shapeId="0">
      <text>
        <r>
          <rPr>
            <b/>
            <sz val="8"/>
            <color indexed="81"/>
            <rFont val="Tahoma"/>
            <family val="2"/>
          </rPr>
          <t>Jorge Dos Santos:</t>
        </r>
        <r>
          <rPr>
            <sz val="8"/>
            <color indexed="81"/>
            <rFont val="Tahoma"/>
            <family val="2"/>
          </rPr>
          <t xml:space="preserve">
Array operation. Careful</t>
        </r>
      </text>
    </comment>
    <comment ref="CC56" authorId="0" shapeId="0">
      <text>
        <r>
          <rPr>
            <b/>
            <sz val="8"/>
            <color indexed="81"/>
            <rFont val="Tahoma"/>
            <family val="2"/>
          </rPr>
          <t>Jorge Dos Santos:</t>
        </r>
        <r>
          <rPr>
            <sz val="8"/>
            <color indexed="81"/>
            <rFont val="Tahoma"/>
            <family val="2"/>
          </rPr>
          <t xml:space="preserve">
array operation</t>
        </r>
      </text>
    </comment>
    <comment ref="CD56" authorId="0" shapeId="0">
      <text>
        <r>
          <rPr>
            <b/>
            <sz val="8"/>
            <color indexed="81"/>
            <rFont val="Tahoma"/>
            <family val="2"/>
          </rPr>
          <t>Jorge Dos Santos:</t>
        </r>
        <r>
          <rPr>
            <sz val="8"/>
            <color indexed="81"/>
            <rFont val="Tahoma"/>
            <family val="2"/>
          </rPr>
          <t xml:space="preserve">
Array operation</t>
        </r>
      </text>
    </comment>
  </commentList>
</comments>
</file>

<file path=xl/sharedStrings.xml><?xml version="1.0" encoding="utf-8"?>
<sst xmlns="http://schemas.openxmlformats.org/spreadsheetml/2006/main" count="658" uniqueCount="448">
  <si>
    <t>von Bertalanffy</t>
  </si>
  <si>
    <t>Lmax</t>
  </si>
  <si>
    <t>K</t>
  </si>
  <si>
    <t>t0</t>
  </si>
  <si>
    <t>Length Weight</t>
  </si>
  <si>
    <t>aLW</t>
  </si>
  <si>
    <t>bLW</t>
  </si>
  <si>
    <t>Recruitment</t>
  </si>
  <si>
    <t>Mortality</t>
  </si>
  <si>
    <t>M</t>
  </si>
  <si>
    <t>Revenue</t>
  </si>
  <si>
    <t>year</t>
  </si>
  <si>
    <t>month</t>
  </si>
  <si>
    <t>SelArt</t>
  </si>
  <si>
    <t>SelFind</t>
  </si>
  <si>
    <t>Age (mo)</t>
  </si>
  <si>
    <t>tcArt</t>
  </si>
  <si>
    <t>tcInd</t>
  </si>
  <si>
    <t>parameters for Penaeus indicus:  50% mix female and male</t>
  </si>
  <si>
    <t>mm, cx length (for total length multiply by ca 5)</t>
  </si>
  <si>
    <t>parameters for P.indicus (mm CxL, g fresh)</t>
  </si>
  <si>
    <t>Spawning</t>
  </si>
  <si>
    <t>S50</t>
  </si>
  <si>
    <t>qArt</t>
  </si>
  <si>
    <t>month, 2.1 year</t>
  </si>
  <si>
    <t>PriSkgArta</t>
  </si>
  <si>
    <t>PriSkgArtb</t>
  </si>
  <si>
    <t>Weight</t>
  </si>
  <si>
    <t>PriSkgInda</t>
  </si>
  <si>
    <t>PriSkgIndb</t>
  </si>
  <si>
    <t>CostVArt</t>
  </si>
  <si>
    <t>CostVInd</t>
  </si>
  <si>
    <t>usd/hour, 3000 fuel/day, + 1000 other (=4000/day)</t>
  </si>
  <si>
    <t>Cost (fixed+var)</t>
  </si>
  <si>
    <t>Recruit</t>
  </si>
  <si>
    <t>Veda Art</t>
  </si>
  <si>
    <t>Veda Ind</t>
  </si>
  <si>
    <t>CostFArt</t>
  </si>
  <si>
    <t>usd/day, gir $5/day, 4 men - $32/day (beach seine, $4000, 4 years)</t>
  </si>
  <si>
    <t>CostFInd</t>
  </si>
  <si>
    <t>Environment driven recruitment, no SB-R relationship available or suspected. Empirical.</t>
  </si>
  <si>
    <t>Natural and fishing by fleet (q, q varies randomly, age months of first capture, and inflation of effort)</t>
  </si>
  <si>
    <t>qInd</t>
  </si>
  <si>
    <t>qIndCV</t>
  </si>
  <si>
    <t>Catchability variability: CV from 0 to 1 (=0-100%) (scales variance)</t>
  </si>
  <si>
    <t>qIndinfl</t>
  </si>
  <si>
    <t>fractional (0-1) yearly increase in fishing power of a vessel (inflation of power)</t>
  </si>
  <si>
    <t>qArtCV</t>
  </si>
  <si>
    <t>qArtinfl</t>
  </si>
  <si>
    <t>Recruitment variability: CV from 0 to 1 (=0-100%) (scales variance)</t>
  </si>
  <si>
    <t>Mean recruitment (Normal dist(0,1))</t>
  </si>
  <si>
    <t>PARAMETERS</t>
  </si>
  <si>
    <t>0=closed; 1=open fishery</t>
  </si>
  <si>
    <t>Boats</t>
  </si>
  <si>
    <t>hours</t>
  </si>
  <si>
    <t>boats.h</t>
  </si>
  <si>
    <t>F stand</t>
  </si>
  <si>
    <t>Fst month</t>
  </si>
  <si>
    <t>F0.1</t>
  </si>
  <si>
    <t>f @ F0.1</t>
  </si>
  <si>
    <t>VARIABLES</t>
  </si>
  <si>
    <t>INDUSTRIAL FLEET</t>
  </si>
  <si>
    <t>ARTISANAL</t>
  </si>
  <si>
    <t>Nets</t>
  </si>
  <si>
    <t>days</t>
  </si>
  <si>
    <t>Fart month</t>
  </si>
  <si>
    <t>Find month</t>
  </si>
  <si>
    <t>Rec</t>
  </si>
  <si>
    <t>cvRec</t>
  </si>
  <si>
    <t>Length Cx</t>
  </si>
  <si>
    <t>Biomass t</t>
  </si>
  <si>
    <t>NTotal</t>
  </si>
  <si>
    <t>NTotalRec</t>
  </si>
  <si>
    <t>Ct=(Ft/Ft+M)*N0*(1-exp(-(Ft+M)))</t>
  </si>
  <si>
    <t>Yield t</t>
  </si>
  <si>
    <t>avg w (g)</t>
  </si>
  <si>
    <t>Price $/kg</t>
  </si>
  <si>
    <t>intercept price-length relation ($/kg, g W)</t>
  </si>
  <si>
    <t>slope price-length relation ($/kg, g W)</t>
  </si>
  <si>
    <t>Rev K$</t>
  </si>
  <si>
    <t>min=$0.5</t>
  </si>
  <si>
    <t>Nt=N0*exp(-Zt)</t>
  </si>
  <si>
    <t>$ ind = 0.0547 w(g) + 3.3711</t>
  </si>
  <si>
    <r>
      <t xml:space="preserve">month, maturation age knife-edge </t>
    </r>
    <r>
      <rPr>
        <sz val="8"/>
        <rFont val="Arial"/>
        <family val="2"/>
      </rPr>
      <t>(not used in model)</t>
    </r>
  </si>
  <si>
    <t>usd/year, back-office, harbour, other company costs</t>
  </si>
  <si>
    <t>F mean ind</t>
  </si>
  <si>
    <t>observed industry</t>
  </si>
  <si>
    <t>PURPOSEFUL BIASED ESTIMATION OF FISHING MORTALITY (Z-M) WITH BASIS ONLY ON INDUSTRIAL CATCHES AT AGE</t>
  </si>
  <si>
    <t>SIMULATES IGNORANCE ABOUT ARTESANAL FISHERY</t>
  </si>
  <si>
    <t>REAL FISHING MORTALITY, CALCULATED FROM MATRIX OF SURVIVORS, AND THEREBY TAKING INTO ACCOUNT M, Fart AND Find</t>
  </si>
  <si>
    <t>THIS F MAY BE SMALLER THAN Find BECAUSE IT ACCOUNTS FOR Fart IN THE SMALL AGE CLASSES (WHERE Find DOES NOT EXIST)</t>
  </si>
  <si>
    <t>factor that multiplies the revenue to account for other penaeids in the catch</t>
  </si>
  <si>
    <t>OtherSppInd</t>
  </si>
  <si>
    <t>$ art = 0.0648 w(g) + 0.5287</t>
  </si>
  <si>
    <t>INDUSTRIAL ONLY</t>
  </si>
  <si>
    <t>P.ind and M. mon. Combined</t>
  </si>
  <si>
    <t>Rev K$ +++</t>
  </si>
  <si>
    <t>+ oth spp.</t>
  </si>
  <si>
    <t>usd/year, boat, geear</t>
  </si>
  <si>
    <t>Costs V</t>
  </si>
  <si>
    <t>Costs F</t>
  </si>
  <si>
    <t>+ 2 spp</t>
  </si>
  <si>
    <t>P.ind M. Mon</t>
  </si>
  <si>
    <t>Profit Tot</t>
  </si>
  <si>
    <t>F ind mean</t>
  </si>
  <si>
    <t>F ind sd</t>
  </si>
  <si>
    <r>
      <t>Industrial</t>
    </r>
    <r>
      <rPr>
        <sz val="10"/>
        <rFont val="Arial"/>
        <family val="2"/>
      </rPr>
      <t xml:space="preserve"> Catchability: effort unit boat.hours (catch 7000t in 300000h; catch rate 30 kg/h for stock of 1000t); F=2.1=&gt;250000 boat.hours)</t>
    </r>
  </si>
  <si>
    <r>
      <t xml:space="preserve">Artisanal </t>
    </r>
    <r>
      <rPr>
        <sz val="10"/>
        <rFont val="Arial"/>
        <family val="2"/>
      </rPr>
      <t>Catchability:effort unit boat.days (catch 2000t in 2000nets in 200days; catch rate 5 kg/d for stock of 1000t); F=2.1=&gt;1 600 000 boat.days)</t>
    </r>
  </si>
  <si>
    <t>(things that you change)</t>
  </si>
  <si>
    <t xml:space="preserve">Technological creep = inflation of fishing power (0.00-1.00) yearly </t>
  </si>
  <si>
    <t>sum</t>
  </si>
  <si>
    <t>INDUSTRIAL FLEET (trawl): boat and gear</t>
  </si>
  <si>
    <t>(things that you cannot change)</t>
  </si>
  <si>
    <t>power</t>
  </si>
  <si>
    <t>constant</t>
  </si>
  <si>
    <t>fixed: usd/year/boat, back-office, harbour, insurance, other company costs. Total $500/day</t>
  </si>
  <si>
    <t>Revenue industrial</t>
  </si>
  <si>
    <t>Cost (fixed+var) industrial</t>
  </si>
  <si>
    <t>Age</t>
  </si>
  <si>
    <t>Cx length</t>
  </si>
  <si>
    <t>(millimeters)</t>
  </si>
  <si>
    <t>(grams)</t>
  </si>
  <si>
    <t xml:space="preserve">Weight </t>
  </si>
  <si>
    <t>(months)</t>
  </si>
  <si>
    <t>fixed</t>
  </si>
  <si>
    <r>
      <t>P.indicus</t>
    </r>
    <r>
      <rPr>
        <sz val="9"/>
        <rFont val="Arial"/>
        <family val="2"/>
      </rPr>
      <t xml:space="preserve"> and </t>
    </r>
    <r>
      <rPr>
        <i/>
        <sz val="9"/>
        <rFont val="Arial"/>
        <family val="2"/>
      </rPr>
      <t>M. mon.</t>
    </r>
    <r>
      <rPr>
        <sz val="9"/>
        <rFont val="Arial"/>
        <family val="2"/>
      </rPr>
      <t xml:space="preserve"> combined</t>
    </r>
  </si>
  <si>
    <t>INDUSTRIAL - monthly trends</t>
  </si>
  <si>
    <t>INDUSTRIAL - yearly trends</t>
  </si>
  <si>
    <r>
      <t xml:space="preserve">parameters for </t>
    </r>
    <r>
      <rPr>
        <i/>
        <sz val="10"/>
        <rFont val="Arial"/>
        <family val="2"/>
      </rPr>
      <t>Penaeus indicus</t>
    </r>
    <r>
      <rPr>
        <sz val="10"/>
        <rFont val="Arial"/>
        <family val="2"/>
      </rPr>
      <t>:  50% mix female and male</t>
    </r>
  </si>
  <si>
    <t>Rev K$++</t>
  </si>
  <si>
    <t>Research</t>
  </si>
  <si>
    <r>
      <t>P.indicus</t>
    </r>
    <r>
      <rPr>
        <sz val="10"/>
        <rFont val="Arial"/>
        <family val="2"/>
      </rPr>
      <t xml:space="preserve"> + </t>
    </r>
    <r>
      <rPr>
        <i/>
        <sz val="10"/>
        <rFont val="Arial"/>
        <family val="2"/>
      </rPr>
      <t xml:space="preserve">M. mon. </t>
    </r>
  </si>
  <si>
    <t>Catch</t>
  </si>
  <si>
    <t>Mean Carapace length catches, year)</t>
  </si>
  <si>
    <t>Revenue including all other shrimp spp.</t>
  </si>
  <si>
    <t>Economics (thousands $)</t>
  </si>
  <si>
    <t>THIS IS AN UNCERTAIN WORLD</t>
  </si>
  <si>
    <t>So far researchers have not been able to find a relationship between spawning stock and recruitment. That does not mean that it does not exist.</t>
  </si>
  <si>
    <t>Environment, however, as e.g. river run off seems clearly to influence recruitment</t>
  </si>
  <si>
    <t>The behaviour of shrimp is totally unknown: some years they are easier to catch than others.</t>
  </si>
  <si>
    <t>How did we emulate these unknown sources of variability?</t>
  </si>
  <si>
    <t>Recruitment varies monthly according with a seasonal pattern (input) and noise superimposed: N(0,1) with a CV of 30% to scale variance</t>
  </si>
  <si>
    <t>Catchability of the trawlers varies monthly: N(0,1) with a CV of 20%.</t>
  </si>
  <si>
    <t>The F (fishing mortality calculated from catch composition of trawlers) is thereby influenced by this variability in catchability</t>
  </si>
  <si>
    <t>ABOUT THE MODEL</t>
  </si>
  <si>
    <t>factor that multiplies the revenue to account for other penaeids (2-3 minor but valuable species) in the catch</t>
  </si>
  <si>
    <t>variable: usd/hour/boat, $3000 fuel/day, + $1000 other(wages, etc.) Total $4000/day, operating 24h</t>
  </si>
  <si>
    <t>USE THIS SHEET OR OTHERS TO SET A STRATEGY FOR YOUR FISHERY AND STORE RESULTS</t>
  </si>
  <si>
    <t>From here on you should not change formulas or values</t>
  </si>
  <si>
    <t>VARIABLES (local)</t>
  </si>
  <si>
    <t>PARAMETERS (global)</t>
  </si>
  <si>
    <t>INPUT (in other worksheet)</t>
  </si>
  <si>
    <t>Managing a tropical shrimp fishery</t>
  </si>
  <si>
    <t>Other penaeids are caught as well in the trawl hauls, but these account only for about 20% of volume and 30% of value.</t>
  </si>
  <si>
    <t>Biology</t>
  </si>
  <si>
    <t>Economics</t>
  </si>
  <si>
    <t>Management</t>
  </si>
  <si>
    <t>The present level of the industrial fishery is about 5900 tons of the two species combined.</t>
  </si>
  <si>
    <t>There is an artisanal fishery taking place along the long coast of Sofala Bank. This is a very crowded fishery.</t>
  </si>
  <si>
    <t>Advice</t>
  </si>
  <si>
    <t>You run this model to evaluate different scenarios.</t>
  </si>
  <si>
    <t>If you don't have the time to exploit all the possible combinations of controls choose 1 or 2 and explore them.</t>
  </si>
  <si>
    <t>Your advice should include reference (precautionary) points, both biological and economic.</t>
  </si>
  <si>
    <t>You should also include limit points, and indicate the probability of reaching these points.</t>
  </si>
  <si>
    <t>This is called risk analysis, and that is where the stochacity in the model gets handy.</t>
  </si>
  <si>
    <t>You should also present your policy for the next management period, after the first 5-10 years.</t>
  </si>
  <si>
    <t>Good luck,</t>
  </si>
  <si>
    <t>Thryssa vitrirostris emulates all small pelagics in beach seine fishery. Driven by production model</t>
  </si>
  <si>
    <t>The production model as monthly step</t>
  </si>
  <si>
    <t xml:space="preserve">Population growth rate r has a seasonal pattern, which is defined monthly as input </t>
  </si>
  <si>
    <t>tons, standing biomass month</t>
  </si>
  <si>
    <t>tons, initial biomass</t>
  </si>
  <si>
    <t>extent of error in catchability (CV): error N(0,1)</t>
  </si>
  <si>
    <t>fraction (0.00-1.00); technological creep = inflation of power</t>
  </si>
  <si>
    <t>fraction (0.00-1.00); extent of error in population process (CV): error N(0,1)</t>
  </si>
  <si>
    <t>MSY=r*K/4</t>
  </si>
  <si>
    <t>usd/kg price Thryssa Moma</t>
  </si>
  <si>
    <t>priceTvi</t>
  </si>
  <si>
    <t>cost defined in artisanal shrimp fishery</t>
  </si>
  <si>
    <t>grams</t>
  </si>
  <si>
    <t>Mean weight</t>
  </si>
  <si>
    <t>Sexual maturation</t>
  </si>
  <si>
    <t>months; mix for females and males</t>
  </si>
  <si>
    <t>Calculated from "catch curve" of industrial catch, but age-classes with less than 1000 individuals (terminal groups) in catch not taken into account</t>
  </si>
  <si>
    <t>If random noise in catchability is turned on some values of Find are negative, because of changes in effective F from month to month</t>
  </si>
  <si>
    <t xml:space="preserve">Negative values are also used to calculate mean monthly Find in any given year </t>
  </si>
  <si>
    <t>MBAL</t>
  </si>
  <si>
    <t>weight (g); Limit minimum size (mean of month)</t>
  </si>
  <si>
    <t>age, S50</t>
  </si>
  <si>
    <t>Maturation</t>
  </si>
  <si>
    <t>months: age first-catch, knife-edge (back-calculated from length at first catch (input)</t>
  </si>
  <si>
    <t>However, if you deny licenses you should find ways to compensate the operators that are left out of the fishery.</t>
  </si>
  <si>
    <t>Alternatively, the less efficient operators may abandon the fishery, but it may take time.</t>
  </si>
  <si>
    <t>You will have to run each scenario many times (20 at least, but 100 is preferable for the final advice).</t>
  </si>
  <si>
    <t>This is an uncertain world, and that uncertainty is partly reflected in the model you use and in the results you obtain.</t>
  </si>
  <si>
    <t>e) You can combine all the controls above, or find new solutions.</t>
  </si>
  <si>
    <t>You should start by stating what the major concerns are (as you see them) and what is your chosen strategy for management.</t>
  </si>
  <si>
    <t>Avg w(g)</t>
  </si>
  <si>
    <t>start values for 1st month of 1st year of simulation: fixed; set to zero if january is set to closed season</t>
  </si>
  <si>
    <t>r month</t>
  </si>
  <si>
    <t>MAX(0.001;(D28+D28*$B$17*(1-D28/$B$18)-C28)*EXP($J$17*D310))</t>
  </si>
  <si>
    <t>assesserrTvi</t>
  </si>
  <si>
    <t>qArtinflTvi</t>
  </si>
  <si>
    <t>qArtCVTvi</t>
  </si>
  <si>
    <t>qArtTvi</t>
  </si>
  <si>
    <t>procerrorTvi</t>
  </si>
  <si>
    <t>B0Tvi</t>
  </si>
  <si>
    <t>KTvi</t>
  </si>
  <si>
    <t>Population</t>
  </si>
  <si>
    <t>Effort</t>
  </si>
  <si>
    <t>Assessment</t>
  </si>
  <si>
    <t>Real Bio (t)</t>
  </si>
  <si>
    <t>veda</t>
  </si>
  <si>
    <t>B (t)</t>
  </si>
  <si>
    <t>boats.d</t>
  </si>
  <si>
    <t>Catch year</t>
  </si>
  <si>
    <t>avg q</t>
  </si>
  <si>
    <t>C=B.q.f</t>
  </si>
  <si>
    <t>MSY tons</t>
  </si>
  <si>
    <t xml:space="preserve">B </t>
  </si>
  <si>
    <t>age month</t>
  </si>
  <si>
    <t>Lt</t>
  </si>
  <si>
    <t>Wt</t>
  </si>
  <si>
    <t>N</t>
  </si>
  <si>
    <t>Bio</t>
  </si>
  <si>
    <t>sel effic</t>
  </si>
  <si>
    <t>Selection</t>
  </si>
  <si>
    <t>L50Art</t>
  </si>
  <si>
    <t>Months, age first-catch, knife-edge</t>
  </si>
  <si>
    <t>Millimeters CxL size first-catch, knife-edge</t>
  </si>
  <si>
    <t>L50ArtTvi</t>
  </si>
  <si>
    <t>L50, knife-edge; assumed same size as shrimp (converted CxL to TotL, cm)</t>
  </si>
  <si>
    <t>Calculation of selection factor: factor to change the catchability coefficient with the selectivity of the artisanal gir towards shrimp; the smaller the mesh the higher the efficiency to catch small fish as well.</t>
  </si>
  <si>
    <t>Uses the relationship of the virgin biomass, normalized to the age (and size) of maximum virgin biomass</t>
  </si>
  <si>
    <t>to account for gir selectivity in catchability and biomass model</t>
  </si>
  <si>
    <t>selFact</t>
  </si>
  <si>
    <t>q</t>
  </si>
  <si>
    <t>corrected</t>
  </si>
  <si>
    <t>effort</t>
  </si>
  <si>
    <t>= stable catch of 50kg/day, per 200 d, per 2000 nets, at a biomass of 75000 tons</t>
  </si>
  <si>
    <t>C (t)</t>
  </si>
  <si>
    <t>Ass Bio</t>
  </si>
  <si>
    <t>B^(t)</t>
  </si>
  <si>
    <t>K$</t>
  </si>
  <si>
    <t>species with 2 growth r seasonal patterns</t>
  </si>
  <si>
    <t>fraction (0.00-1.00); CV error in assessment of total biomass</t>
  </si>
  <si>
    <t>this factor multiplies with catchability</t>
  </si>
  <si>
    <t>This variability in catchability also influences the results of assessment, which has other sources of error as well.</t>
  </si>
  <si>
    <t>assesserr</t>
  </si>
  <si>
    <t>fraction (0.00-1.00); CV error in assessment of Find (Fishing mortality industrial fleet data based)</t>
  </si>
  <si>
    <t>Other assessement errors in the estimation of this F have a random noise simulated as N(0,1) with CV of 10%</t>
  </si>
  <si>
    <t>Other background source of fishing mortality is also subjected to random noise: N(0,1) with CV of 20%</t>
  </si>
  <si>
    <t>Selectivity included in the estimation of catchability</t>
  </si>
  <si>
    <t>Boats (and beach-seines)</t>
  </si>
  <si>
    <t>days fishing pr boat</t>
  </si>
  <si>
    <t>first-catch CxL millimeters</t>
  </si>
  <si>
    <t>artisanal CxL</t>
  </si>
  <si>
    <t>industrial CxL</t>
  </si>
  <si>
    <t>ARTISANAL FLEET (beach): boat and gear</t>
  </si>
  <si>
    <t>Industrial</t>
  </si>
  <si>
    <t>Artisanal</t>
  </si>
  <si>
    <t>Closed seasons (months)</t>
  </si>
  <si>
    <t>size first-catch shrimp; knife-edge; millimeters, carapace length</t>
  </si>
  <si>
    <t>Shad size, cm corresponding to</t>
  </si>
  <si>
    <t>the chosen selection of shrimp</t>
  </si>
  <si>
    <t>Information (artisanal): formula</t>
  </si>
  <si>
    <t>Growth r</t>
  </si>
  <si>
    <t xml:space="preserve">BIOLOGY </t>
  </si>
  <si>
    <t>Seasonal growth pattern of shad - to simulate different species</t>
  </si>
  <si>
    <t>r_base</t>
  </si>
  <si>
    <t>Base annual value of r (pop growth rate) to allocate to different months</t>
  </si>
  <si>
    <t>fractions: must add to 1.00</t>
  </si>
  <si>
    <t>Information: examples of values that you can try</t>
  </si>
  <si>
    <t>hours pr boat</t>
  </si>
  <si>
    <t>ARTISANAL - monthly trends</t>
  </si>
  <si>
    <t>ARTISANAL - yearly trends</t>
  </si>
  <si>
    <t>ARTISANAL ONLY</t>
  </si>
  <si>
    <t>+ oth shrimp</t>
  </si>
  <si>
    <t>Rev K$ +</t>
  </si>
  <si>
    <t>Shad</t>
  </si>
  <si>
    <t>SUMMARY AND ECONOMICS -SHRIMP ONLY</t>
  </si>
  <si>
    <t>SUMMARY AND ECONOMICS - SHRIMP ONLY</t>
  </si>
  <si>
    <t>total</t>
  </si>
  <si>
    <t>F</t>
  </si>
  <si>
    <t>F sd</t>
  </si>
  <si>
    <t>research</t>
  </si>
  <si>
    <t>monthly</t>
  </si>
  <si>
    <t>average</t>
  </si>
  <si>
    <t>monthy</t>
  </si>
  <si>
    <t>sd</t>
  </si>
  <si>
    <t>+2-3 spp. Shrimp</t>
  </si>
  <si>
    <t>F avg month</t>
  </si>
  <si>
    <t>F sd month</t>
  </si>
  <si>
    <t>Shrimp</t>
  </si>
  <si>
    <t>Ass F</t>
  </si>
  <si>
    <t>Year statistics</t>
  </si>
  <si>
    <t>Assess</t>
  </si>
  <si>
    <t>annual</t>
  </si>
  <si>
    <t>Shad stock</t>
  </si>
  <si>
    <t>avg. Biomass</t>
  </si>
  <si>
    <t>Rev K$+</t>
  </si>
  <si>
    <t>Research - ALL FLEETS</t>
  </si>
  <si>
    <t>+ oth 2-3  shrimp spp.</t>
  </si>
  <si>
    <t>+ oth 2-3 shrimp spp.</t>
  </si>
  <si>
    <t>shrimp</t>
  </si>
  <si>
    <r>
      <t>P.indicus</t>
    </r>
    <r>
      <rPr>
        <b/>
        <sz val="9"/>
        <rFont val="Arial"/>
        <family val="2"/>
      </rPr>
      <t xml:space="preserve"> and </t>
    </r>
    <r>
      <rPr>
        <b/>
        <i/>
        <sz val="9"/>
        <rFont val="Arial"/>
        <family val="2"/>
      </rPr>
      <t>M. mon.</t>
    </r>
    <r>
      <rPr>
        <b/>
        <sz val="9"/>
        <rFont val="Arial"/>
        <family val="2"/>
      </rPr>
      <t xml:space="preserve"> combined</t>
    </r>
  </si>
  <si>
    <r>
      <t>P.indicus</t>
    </r>
    <r>
      <rPr>
        <b/>
        <sz val="10"/>
        <rFont val="Arial"/>
        <family val="2"/>
      </rPr>
      <t xml:space="preserve"> + </t>
    </r>
    <r>
      <rPr>
        <b/>
        <i/>
        <sz val="10"/>
        <rFont val="Arial"/>
        <family val="2"/>
      </rPr>
      <t xml:space="preserve">M. mon. </t>
    </r>
  </si>
  <si>
    <t>Yield (t)</t>
  </si>
  <si>
    <t>Total monthly artisanal</t>
  </si>
  <si>
    <t>+2-3 shrimp spp.</t>
  </si>
  <si>
    <t>+shad</t>
  </si>
  <si>
    <t>ShrimpMean weight</t>
  </si>
  <si>
    <t>Catch (t)</t>
  </si>
  <si>
    <t>Part II. A two-fleet fishery</t>
  </si>
  <si>
    <r>
      <t xml:space="preserve">The main target (in volume) of the artisanal beach-seine fishery are the small pelagic fish called </t>
    </r>
    <r>
      <rPr>
        <i/>
        <sz val="10"/>
        <rFont val="Arial"/>
        <family val="2"/>
      </rPr>
      <t>shads.</t>
    </r>
  </si>
  <si>
    <t>These are cheap fish that form a very important part of the food of the rural poor in the country.</t>
  </si>
  <si>
    <t>But the shrimp have large importance as a source of cash for these fishermen.</t>
  </si>
  <si>
    <t>The shrimp have been for many years one of the main source of tax income and foreign earnings for the country as well.</t>
  </si>
  <si>
    <t>The dilemma is then how to ensure that the shad are still caught, but keeping the shrimp stock at good levels.</t>
  </si>
  <si>
    <t>These are fast growing fish, attaining about 15-20cm in about 18 months. They probably live for about 2 years.</t>
  </si>
  <si>
    <t>Very little is known about their biology. For instance, it is not known in what seasons they are more available to the fishery.</t>
  </si>
  <si>
    <t>Many fishermen state that the best season for this fishery is the rainy season, in December - March.</t>
  </si>
  <si>
    <r>
      <t xml:space="preserve">This is also the recruitment season for the shrimp </t>
    </r>
    <r>
      <rPr>
        <i/>
        <sz val="10"/>
        <rFont val="Arial"/>
        <family val="2"/>
      </rPr>
      <t>P. indicus</t>
    </r>
    <r>
      <rPr>
        <sz val="10"/>
        <rFont val="Arial"/>
        <family val="2"/>
      </rPr>
      <t xml:space="preserve"> and there is a lot of by-catch then.</t>
    </r>
  </si>
  <si>
    <r>
      <t xml:space="preserve">The main species (ca. 60%) in the industrial fishery is </t>
    </r>
    <r>
      <rPr>
        <i/>
        <sz val="10"/>
        <rFont val="Arial"/>
        <family val="2"/>
      </rPr>
      <t>Penaeus indicus</t>
    </r>
    <r>
      <rPr>
        <sz val="10"/>
        <rFont val="Arial"/>
        <family val="2"/>
      </rPr>
      <t>, and we will use it as the reference stock for shrimps.</t>
    </r>
  </si>
  <si>
    <t>Despite the lack of much information we are now aware that the management of the two fisheries is related.</t>
  </si>
  <si>
    <t>The importance of the shrimp fishery for the economy of the country is very large.</t>
  </si>
  <si>
    <t>As we have seen earlier recent external shocks have brought most companies to a very difficult economic situation.</t>
  </si>
  <si>
    <t>These companies would rather have less competition from artisanal fishermen.</t>
  </si>
  <si>
    <t>In principle, the shad fishery could be profitable for the small scale fisheries.</t>
  </si>
  <si>
    <t>However, since the war a large number of fishermen has moved to the coast.</t>
  </si>
  <si>
    <t>In the lack of alternative jobs they keep fishing, using bigger beach seines and smaller mesh sizes in the codends.</t>
  </si>
  <si>
    <t>The utilization of mosquito nets, although illegal, is very frequent and visible.</t>
  </si>
  <si>
    <t>In order to manage these fisheries you can regulate a number of factors, i.e. the management controls.</t>
  </si>
  <si>
    <t>The level of complexity is increasing. You will have to give advice about the management of the two fisheries.</t>
  </si>
  <si>
    <r>
      <t xml:space="preserve">b) You can change the </t>
    </r>
    <r>
      <rPr>
        <i/>
        <sz val="10"/>
        <rFont val="Arial"/>
        <family val="2"/>
      </rPr>
      <t>number of fishing hours</t>
    </r>
    <r>
      <rPr>
        <sz val="10"/>
        <rFont val="Arial"/>
        <family val="2"/>
      </rPr>
      <t xml:space="preserve"> (industrial) or days (artisanal) allowed at sea for each vessel.</t>
    </r>
  </si>
  <si>
    <r>
      <t xml:space="preserve">d) </t>
    </r>
    <r>
      <rPr>
        <i/>
        <sz val="10"/>
        <rFont val="Arial"/>
        <family val="2"/>
      </rPr>
      <t>Mesh size</t>
    </r>
    <r>
      <rPr>
        <sz val="10"/>
        <rFont val="Arial"/>
        <family val="2"/>
      </rPr>
      <t>. You can specify what the size  of first capture should be for the shrimp caught by both fleets.</t>
    </r>
  </si>
  <si>
    <t>These controls, particularly b-d), require strict and expensive surveillance at sea, beaches and harbours.</t>
  </si>
  <si>
    <t>Closed seasons will be reluctantly accepted by the artisanal fishery. They will not accept closed seasons</t>
  </si>
  <si>
    <t>or any other control unless you can prove to them that it will work in their favour soon.</t>
  </si>
  <si>
    <t>Your concern is about both the state of the resource and the economics of the fisheries.</t>
  </si>
  <si>
    <t>Or, on the contrary, should we strongly restrict the artisanal beach seine fishery to ensure high income and taxation?</t>
  </si>
  <si>
    <t>You have a model that will predict the conditions in the fisheries in the next 20 years.</t>
  </si>
  <si>
    <t>The Minister and the operators were pleased with your previous management plan.</t>
  </si>
  <si>
    <t>Now they trust on you to sort out this difficult situation.</t>
  </si>
  <si>
    <t>Could the artisanal fishery be highly productive (and income and tax generating) if the industrial fishery was abolished?</t>
  </si>
  <si>
    <t>Can we find compromises? What are the conditions for such compromises?</t>
  </si>
  <si>
    <t>Does it have great importance whether or not the shad tend to grow fast and become easily available during the rainy season?</t>
  </si>
  <si>
    <t>What if the shad are equally important during the whole year. Would that affect the yields and revenue of the artisanal fishery?</t>
  </si>
  <si>
    <t xml:space="preserve">Is a closed season (or several) a good control to protect the resource? </t>
  </si>
  <si>
    <t>In that case when should closed seasons be set for the two fleets?</t>
  </si>
  <si>
    <t>The base model utilized to describe the shrimp stock(s) has been described earlier.</t>
  </si>
  <si>
    <t>The shad stock is simulated using a biomass production model.</t>
  </si>
  <si>
    <t>The time step in this model is 1 month.</t>
  </si>
  <si>
    <t>The catchability of the shad is manipulated to accomodate the effect of selection.</t>
  </si>
  <si>
    <t>The growth rate of the stock may have seasonal pattern or not. This is decided as input in the simulations.</t>
  </si>
  <si>
    <t>This production model has no spatial definition, it is a black box model.</t>
  </si>
  <si>
    <t>The same type of uncertainty is placed in the management of the shad stock as in the management of the shrimp stock.</t>
  </si>
  <si>
    <t>There is no information available about recruitment in the shads to incorporate in the model.</t>
  </si>
  <si>
    <r>
      <t xml:space="preserve">This is a simulation that emulates the shallow water fishery of </t>
    </r>
    <r>
      <rPr>
        <i/>
        <sz val="10"/>
        <rFont val="Arial"/>
        <family val="2"/>
      </rPr>
      <t>Penaeus indicus</t>
    </r>
    <r>
      <rPr>
        <sz val="10"/>
        <rFont val="Arial"/>
        <family val="2"/>
      </rPr>
      <t xml:space="preserve"> and </t>
    </r>
    <r>
      <rPr>
        <i/>
        <sz val="10"/>
        <rFont val="Arial"/>
        <family val="2"/>
      </rPr>
      <t>Metapenaeus monoceros</t>
    </r>
    <r>
      <rPr>
        <sz val="10"/>
        <rFont val="Arial"/>
        <family val="2"/>
      </rPr>
      <t xml:space="preserve"> in Sofala Bank, </t>
    </r>
  </si>
  <si>
    <t>as well as the small scale fisheries along the same coast.</t>
  </si>
  <si>
    <t>It is estimated that 1500 t are taken as a by-catch in this beach-seine fishery.</t>
  </si>
  <si>
    <t>The authorities have now become aware of the importance of the interactions between these two fisheries.</t>
  </si>
  <si>
    <t>Shad, a species of the Engraulidae family (anchovies)</t>
  </si>
  <si>
    <t>The biology of this species has been described earlier (Part I) and will not be referred to here.</t>
  </si>
  <si>
    <t xml:space="preserve">The shads are small pelagic fish that live close to rivers and in the surf area along the coast. </t>
  </si>
  <si>
    <t>However, some available data indicate that the shad also are available and captured in reasonable amounts in other seasons.</t>
  </si>
  <si>
    <t>In recent years the production volume of the shad fishery has been steadily declining, but is still by far the largest national fishery.</t>
  </si>
  <si>
    <t>In the Sofala Bank area the yearly volume of shad caught is about 40 thousand tons.</t>
  </si>
  <si>
    <t>The catch rates (cpue) seem also to have been declining in many areas in the last 10 years.</t>
  </si>
  <si>
    <t>It is difficult to manage the industrial shrimp fishery without taking into consideration the artisanal shrimp fishery.</t>
  </si>
  <si>
    <t>And the artisanal shrimp fishery is strongly connected to the shad fishery, the target of beach-seiners.</t>
  </si>
  <si>
    <t>Although the ocean may seem an unexhaustible source of small pelagics, there are increasing signs of decline in the shad fishery</t>
  </si>
  <si>
    <r>
      <t xml:space="preserve">a) You can change the </t>
    </r>
    <r>
      <rPr>
        <i/>
        <sz val="10"/>
        <rFont val="Arial"/>
        <family val="2"/>
      </rPr>
      <t>number of trawl vessels and beach seiners</t>
    </r>
    <r>
      <rPr>
        <sz val="10"/>
        <rFont val="Arial"/>
        <family val="2"/>
      </rPr>
      <t xml:space="preserve"> in operation. Today, access is dependent on an annual license.</t>
    </r>
  </si>
  <si>
    <t>We will like to know what is the level of fishing in the two fisheries that would create the optimum micro-economic situation.</t>
  </si>
  <si>
    <t>From the biological side, we would like to know what level of fishing would sustain the maximum average yields in the two fisheries.</t>
  </si>
  <si>
    <t>We are, however, concerned not only about maximising production, but also with keeping the stocks in good conditions for the future.</t>
  </si>
  <si>
    <t>Is this level and pattern of fishing very different from the biological or the social maxima?</t>
  </si>
  <si>
    <t>Another source of concern for the State is the obtention of reasonable amounts of funding through taxation.</t>
  </si>
  <si>
    <t>Taxes are a public good that can be used for many good social purposes, but the tax basis is too short at present.</t>
  </si>
  <si>
    <t>The industrial fleet is a good source of income to the State: they pay $400 for each ton of quota, in addition to other income taxes.</t>
  </si>
  <si>
    <t>Socio-economics</t>
  </si>
  <si>
    <t>Thus, we are concerned about the state of the spawning stocks of shrimp, and the total biomass and mortality of shad.</t>
  </si>
  <si>
    <t>A central question to discuss is whether or not the cyclical nature of production of the shad stock has influence for management.</t>
  </si>
  <si>
    <t>The artisanal beach-seiners contribute with $40 for each license per year, irrespective of what and how much they catch.</t>
  </si>
  <si>
    <t>(Obviously, the State gets far more funds if all the shrimp are captured by the industrial fleet.)</t>
  </si>
  <si>
    <t>But, the State also has social concerns, and keeping most people employed is one of them.</t>
  </si>
  <si>
    <t>What levels and patterns of fishing would result in having more people employed?</t>
  </si>
  <si>
    <r>
      <t xml:space="preserve">c) </t>
    </r>
    <r>
      <rPr>
        <i/>
        <sz val="10"/>
        <rFont val="Arial"/>
        <family val="2"/>
      </rPr>
      <t>Closed seasons for both fisheries</t>
    </r>
    <r>
      <rPr>
        <sz val="10"/>
        <rFont val="Arial"/>
        <family val="2"/>
      </rPr>
      <t>. You can close the fishing grounds one month at the time, up to 12 months.</t>
    </r>
  </si>
  <si>
    <t>One advantage of having the small local fleets catching as much as possible are the local recycling of money.</t>
  </si>
  <si>
    <t>The industrial fleet has lower local generation of trade, and may have multiplier effects of e.g. 1.1</t>
  </si>
  <si>
    <r>
      <t xml:space="preserve">An artisanal fleet is a good generator of local employement and trade, and it may have </t>
    </r>
    <r>
      <rPr>
        <i/>
        <sz val="10"/>
        <rFont val="Arial"/>
        <family val="2"/>
      </rPr>
      <t>multiplier effects</t>
    </r>
    <r>
      <rPr>
        <sz val="10"/>
        <rFont val="Arial"/>
        <family val="2"/>
      </rPr>
      <t xml:space="preserve"> of 1.2-1.3</t>
    </r>
  </si>
  <si>
    <t>Another biological question of interest for the future is the production (and discard) of by-catch by the trawl fleet (typically 50%).</t>
  </si>
  <si>
    <t>Would it be biologically and economically sensible to promote a greater trade of this by-catch between industrial and artisanal fleets?</t>
  </si>
  <si>
    <t>Can you use these controls to lead the fisheries to desirable biological and socio-economic states?</t>
  </si>
  <si>
    <t>You are going to make ammendements to the new management plan that you have recently developed, to account for the artisanal fishery.</t>
  </si>
  <si>
    <t>SHRIMP INDUSTRIAL</t>
  </si>
  <si>
    <t>Max age</t>
  </si>
  <si>
    <t>mesh</t>
  </si>
  <si>
    <t>season</t>
  </si>
  <si>
    <t>Controls</t>
  </si>
  <si>
    <t>Yield</t>
  </si>
  <si>
    <t>Ind</t>
  </si>
  <si>
    <t>Art</t>
  </si>
  <si>
    <t>Size shrimp</t>
  </si>
  <si>
    <t>Profit</t>
  </si>
  <si>
    <t>Total</t>
  </si>
  <si>
    <t>Yield shrimp</t>
  </si>
  <si>
    <t>Taxation</t>
  </si>
  <si>
    <t>Present</t>
  </si>
  <si>
    <t>Employment</t>
  </si>
  <si>
    <t>Productivity</t>
  </si>
  <si>
    <t>(profit-based)</t>
  </si>
  <si>
    <t>10 year cumulative or average: 20 runs - take average</t>
  </si>
  <si>
    <t>stud 1</t>
  </si>
  <si>
    <t>stud 2</t>
  </si>
  <si>
    <t>stud 3</t>
  </si>
  <si>
    <t>stud 4</t>
  </si>
  <si>
    <t>stud 5</t>
  </si>
  <si>
    <t>OBJECTIVE</t>
  </si>
  <si>
    <t>RESULT</t>
  </si>
  <si>
    <t>stud 6</t>
  </si>
  <si>
    <t>stud 7</t>
  </si>
  <si>
    <t>stud 8</t>
  </si>
  <si>
    <t>stud 9</t>
  </si>
  <si>
    <t>stud 10</t>
  </si>
  <si>
    <t>=$400*tonn</t>
  </si>
  <si>
    <t>=10*vessel</t>
  </si>
  <si>
    <t>=profit/employee</t>
  </si>
  <si>
    <t>=$40*net</t>
  </si>
  <si>
    <t>=4*net</t>
  </si>
  <si>
    <t>Link</t>
  </si>
  <si>
    <t>fsh</t>
  </si>
  <si>
    <t>Jorge Santos</t>
  </si>
  <si>
    <t xml:space="preserve"> fsh</t>
  </si>
  <si>
    <t>JdS</t>
  </si>
  <si>
    <t>Change the input according to your strategy, observe and record the monthly development of the fishery 20 years</t>
  </si>
  <si>
    <t>SIMULATIONS - TWO FLEETS</t>
  </si>
  <si>
    <t>Input</t>
  </si>
  <si>
    <t>OUTPUT</t>
  </si>
  <si>
    <t>Dynamic figures and tables (press F9)</t>
  </si>
  <si>
    <t>DATA (make your own plots)</t>
  </si>
  <si>
    <t>PRESS F9 TO OBTAIN NEW SIMULATIONS (manual re-calculation)</t>
  </si>
  <si>
    <t>EXPERIMENTAL DESIGN</t>
  </si>
  <si>
    <t>Santos, J. 2015. FIΣH IT 1.0 – Student Manual: A Training System for Aquatic Resource Managers. Septentrio Educational 2015(3).</t>
  </si>
  <si>
    <t>DOI: http://dx.doi.org/10.7557/se.2015.3</t>
  </si>
  <si>
    <r>
      <rPr>
        <sz val="10"/>
        <rFont val="Arial"/>
        <family val="2"/>
      </rPr>
      <t xml:space="preserve">This work is licensed under a </t>
    </r>
    <r>
      <rPr>
        <u/>
        <sz val="10"/>
        <color theme="10"/>
        <rFont val="Arial"/>
        <family val="2"/>
      </rPr>
      <t>Creative Commons Attribution 4.0 International License</t>
    </r>
    <r>
      <rPr>
        <sz val="10"/>
        <rFont val="Arial"/>
        <family val="2"/>
      </rPr>
      <t>.</t>
    </r>
  </si>
  <si>
    <t>DOI: http://dx.doi.org/10.7557/8.3605</t>
  </si>
  <si>
    <t>Chapter 10 - Catching the same fish: fleet interactions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</si>
</sst>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00"/>
    <numFmt numFmtId="166" formatCode="0.0"/>
    <numFmt numFmtId="167" formatCode="0.0E+00"/>
  </numFmts>
  <fonts count="42" x14ac:knownFonts="1">
    <font>
      <sz val="10"/>
      <name val="Arial"/>
    </font>
    <font>
      <sz val="8"/>
      <name val="Arial"/>
      <family val="2"/>
    </font>
    <font>
      <sz val="10"/>
      <color indexed="18"/>
      <name val="Arial"/>
      <family val="2"/>
    </font>
    <font>
      <b/>
      <sz val="16"/>
      <color indexed="21"/>
      <name val="Arial"/>
      <family val="2"/>
    </font>
    <font>
      <sz val="8"/>
      <color indexed="5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b/>
      <sz val="16"/>
      <color indexed="10"/>
      <name val="Arial"/>
      <family val="2"/>
    </font>
    <font>
      <i/>
      <sz val="14"/>
      <name val="Arial"/>
      <family val="2"/>
    </font>
    <font>
      <sz val="9"/>
      <name val="Arial"/>
      <family val="2"/>
    </font>
    <font>
      <sz val="9"/>
      <color indexed="18"/>
      <name val="Arial"/>
      <family val="2"/>
    </font>
    <font>
      <b/>
      <sz val="10"/>
      <color indexed="12"/>
      <name val="Arial"/>
      <family val="2"/>
    </font>
    <font>
      <sz val="16"/>
      <name val="Arial"/>
      <family val="2"/>
    </font>
    <font>
      <b/>
      <sz val="16"/>
      <color indexed="12"/>
      <name val="Arial"/>
      <family val="2"/>
    </font>
    <font>
      <b/>
      <sz val="14"/>
      <color indexed="56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sz val="10"/>
      <color indexed="20"/>
      <name val="Arial"/>
      <family val="2"/>
    </font>
    <font>
      <i/>
      <sz val="8"/>
      <color indexed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20"/>
      <color rgb="FF3F3F3F"/>
      <name val="Calibri"/>
      <family val="2"/>
      <scheme val="minor"/>
    </font>
    <font>
      <sz val="14"/>
      <name val="Arial"/>
      <family val="2"/>
    </font>
    <font>
      <u/>
      <sz val="10"/>
      <color theme="1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1">
    <xf numFmtId="0" fontId="0" fillId="0" borderId="0"/>
    <xf numFmtId="0" fontId="30" fillId="12" borderId="17" applyNumberFormat="0" applyAlignment="0" applyProtection="0"/>
    <xf numFmtId="0" fontId="31" fillId="13" borderId="18" applyNumberFormat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 applyNumberFormat="0" applyFill="0" applyBorder="0" applyAlignment="0" applyProtection="0"/>
  </cellStyleXfs>
  <cellXfs count="410">
    <xf numFmtId="0" fontId="0" fillId="0" borderId="0" xfId="0"/>
    <xf numFmtId="0" fontId="0" fillId="2" borderId="1" xfId="0" applyFill="1" applyBorder="1"/>
    <xf numFmtId="0" fontId="0" fillId="2" borderId="0" xfId="0" applyFill="1"/>
    <xf numFmtId="11" fontId="0" fillId="2" borderId="0" xfId="0" applyNumberFormat="1" applyFill="1"/>
    <xf numFmtId="0" fontId="0" fillId="0" borderId="0" xfId="0" applyFill="1"/>
    <xf numFmtId="165" fontId="0" fillId="0" borderId="0" xfId="0" applyNumberFormat="1"/>
    <xf numFmtId="1" fontId="0" fillId="0" borderId="0" xfId="0" applyNumberFormat="1"/>
    <xf numFmtId="1" fontId="0" fillId="3" borderId="0" xfId="0" applyNumberFormat="1" applyFill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4" borderId="0" xfId="0" applyFill="1"/>
    <xf numFmtId="0" fontId="0" fillId="5" borderId="0" xfId="0" applyFill="1" applyAlignment="1">
      <alignment horizontal="right"/>
    </xf>
    <xf numFmtId="0" fontId="0" fillId="0" borderId="9" xfId="0" applyBorder="1"/>
    <xf numFmtId="0" fontId="0" fillId="2" borderId="0" xfId="0" applyFill="1" applyBorder="1"/>
    <xf numFmtId="166" fontId="0" fillId="0" borderId="0" xfId="0" applyNumberFormat="1"/>
    <xf numFmtId="0" fontId="0" fillId="6" borderId="0" xfId="0" applyFill="1"/>
    <xf numFmtId="0" fontId="0" fillId="2" borderId="0" xfId="0" applyNumberFormat="1" applyFill="1"/>
    <xf numFmtId="0" fontId="0" fillId="7" borderId="0" xfId="0" applyFill="1"/>
    <xf numFmtId="0" fontId="1" fillId="0" borderId="10" xfId="0" applyFont="1" applyBorder="1"/>
    <xf numFmtId="0" fontId="0" fillId="0" borderId="11" xfId="0" applyBorder="1"/>
    <xf numFmtId="0" fontId="3" fillId="2" borderId="0" xfId="0" applyFont="1" applyFill="1"/>
    <xf numFmtId="0" fontId="3" fillId="3" borderId="0" xfId="0" applyFont="1" applyFill="1"/>
    <xf numFmtId="0" fontId="0" fillId="3" borderId="0" xfId="0" applyFill="1"/>
    <xf numFmtId="0" fontId="0" fillId="2" borderId="0" xfId="0" applyFill="1" applyAlignment="1">
      <alignment horizontal="center"/>
    </xf>
    <xf numFmtId="165" fontId="2" fillId="3" borderId="12" xfId="0" applyNumberFormat="1" applyFont="1" applyFill="1" applyBorder="1"/>
    <xf numFmtId="165" fontId="2" fillId="3" borderId="0" xfId="0" applyNumberFormat="1" applyFont="1" applyFill="1" applyBorder="1"/>
    <xf numFmtId="1" fontId="4" fillId="6" borderId="0" xfId="0" applyNumberFormat="1" applyFont="1" applyFill="1"/>
    <xf numFmtId="0" fontId="4" fillId="6" borderId="0" xfId="0" applyFont="1" applyFill="1"/>
    <xf numFmtId="1" fontId="1" fillId="0" borderId="0" xfId="0" applyNumberFormat="1" applyFont="1"/>
    <xf numFmtId="166" fontId="0" fillId="4" borderId="0" xfId="0" applyNumberFormat="1" applyFill="1"/>
    <xf numFmtId="1" fontId="4" fillId="8" borderId="0" xfId="0" applyNumberFormat="1" applyFont="1" applyFill="1"/>
    <xf numFmtId="0" fontId="0" fillId="8" borderId="0" xfId="0" applyFill="1"/>
    <xf numFmtId="165" fontId="0" fillId="0" borderId="0" xfId="0" applyNumberFormat="1" applyFill="1"/>
    <xf numFmtId="164" fontId="0" fillId="0" borderId="0" xfId="0" applyNumberFormat="1" applyFill="1"/>
    <xf numFmtId="2" fontId="0" fillId="0" borderId="0" xfId="0" applyNumberFormat="1" applyFill="1"/>
    <xf numFmtId="1" fontId="0" fillId="9" borderId="0" xfId="0" applyNumberFormat="1" applyFill="1"/>
    <xf numFmtId="166" fontId="0" fillId="9" borderId="0" xfId="0" applyNumberFormat="1" applyFill="1"/>
    <xf numFmtId="2" fontId="0" fillId="2" borderId="0" xfId="0" applyNumberFormat="1" applyFill="1"/>
    <xf numFmtId="1" fontId="0" fillId="9" borderId="0" xfId="0" applyNumberFormat="1" applyFill="1" applyBorder="1"/>
    <xf numFmtId="1" fontId="0" fillId="9" borderId="1" xfId="0" applyNumberFormat="1" applyFill="1" applyBorder="1"/>
    <xf numFmtId="166" fontId="0" fillId="9" borderId="0" xfId="0" applyNumberFormat="1" applyFill="1" applyBorder="1"/>
    <xf numFmtId="166" fontId="0" fillId="9" borderId="1" xfId="0" applyNumberFormat="1" applyFill="1" applyBorder="1"/>
    <xf numFmtId="0" fontId="0" fillId="10" borderId="0" xfId="0" applyFill="1" applyBorder="1"/>
    <xf numFmtId="0" fontId="0" fillId="0" borderId="0" xfId="0" applyBorder="1"/>
    <xf numFmtId="0" fontId="0" fillId="0" borderId="7" xfId="0" applyBorder="1"/>
    <xf numFmtId="166" fontId="0" fillId="10" borderId="0" xfId="0" applyNumberFormat="1" applyFill="1" applyBorder="1"/>
    <xf numFmtId="166" fontId="0" fillId="0" borderId="0" xfId="0" applyNumberFormat="1" applyBorder="1"/>
    <xf numFmtId="166" fontId="0" fillId="0" borderId="7" xfId="0" applyNumberFormat="1" applyBorder="1"/>
    <xf numFmtId="0" fontId="0" fillId="9" borderId="0" xfId="0" applyFill="1" applyBorder="1"/>
    <xf numFmtId="1" fontId="1" fillId="6" borderId="0" xfId="0" applyNumberFormat="1" applyFont="1" applyFill="1" applyBorder="1"/>
    <xf numFmtId="1" fontId="1" fillId="0" borderId="0" xfId="0" applyNumberFormat="1" applyFont="1" applyBorder="1"/>
    <xf numFmtId="1" fontId="0" fillId="9" borderId="7" xfId="0" applyNumberFormat="1" applyFill="1" applyBorder="1"/>
    <xf numFmtId="1" fontId="0" fillId="9" borderId="8" xfId="0" applyNumberFormat="1" applyFill="1" applyBorder="1"/>
    <xf numFmtId="0" fontId="0" fillId="0" borderId="1" xfId="0" applyBorder="1"/>
    <xf numFmtId="1" fontId="1" fillId="0" borderId="1" xfId="0" applyNumberFormat="1" applyFont="1" applyBorder="1"/>
    <xf numFmtId="1" fontId="0" fillId="10" borderId="0" xfId="0" applyNumberFormat="1" applyFill="1" applyBorder="1"/>
    <xf numFmtId="1" fontId="0" fillId="0" borderId="1" xfId="0" applyNumberFormat="1" applyBorder="1"/>
    <xf numFmtId="165" fontId="0" fillId="0" borderId="1" xfId="0" applyNumberFormat="1" applyBorder="1"/>
    <xf numFmtId="0" fontId="4" fillId="6" borderId="1" xfId="0" applyFont="1" applyFill="1" applyBorder="1"/>
    <xf numFmtId="1" fontId="4" fillId="6" borderId="1" xfId="0" applyNumberFormat="1" applyFont="1" applyFill="1" applyBorder="1"/>
    <xf numFmtId="1" fontId="0" fillId="3" borderId="1" xfId="0" applyNumberFormat="1" applyFill="1" applyBorder="1"/>
    <xf numFmtId="0" fontId="0" fillId="5" borderId="1" xfId="0" applyFill="1" applyBorder="1"/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1" fillId="0" borderId="0" xfId="0" applyFont="1"/>
    <xf numFmtId="165" fontId="1" fillId="0" borderId="0" xfId="0" applyNumberFormat="1" applyFont="1"/>
    <xf numFmtId="1" fontId="0" fillId="2" borderId="0" xfId="0" applyNumberFormat="1" applyFill="1"/>
    <xf numFmtId="165" fontId="1" fillId="0" borderId="0" xfId="0" applyNumberFormat="1" applyFont="1" applyBorder="1"/>
    <xf numFmtId="165" fontId="1" fillId="0" borderId="1" xfId="0" applyNumberFormat="1" applyFont="1" applyBorder="1"/>
    <xf numFmtId="0" fontId="8" fillId="0" borderId="0" xfId="0" applyFont="1"/>
    <xf numFmtId="165" fontId="0" fillId="9" borderId="1" xfId="0" applyNumberFormat="1" applyFill="1" applyBorder="1"/>
    <xf numFmtId="164" fontId="0" fillId="2" borderId="0" xfId="0" applyNumberFormat="1" applyFill="1"/>
    <xf numFmtId="0" fontId="9" fillId="0" borderId="0" xfId="0" applyFont="1"/>
    <xf numFmtId="0" fontId="9" fillId="0" borderId="0" xfId="0" applyFont="1" applyFill="1"/>
    <xf numFmtId="1" fontId="0" fillId="0" borderId="0" xfId="0" applyNumberFormat="1" applyFill="1"/>
    <xf numFmtId="0" fontId="0" fillId="0" borderId="0" xfId="0" quotePrefix="1" applyFill="1"/>
    <xf numFmtId="1" fontId="0" fillId="6" borderId="0" xfId="0" applyNumberFormat="1" applyFill="1"/>
    <xf numFmtId="0" fontId="8" fillId="0" borderId="13" xfId="0" applyFont="1" applyBorder="1"/>
    <xf numFmtId="0" fontId="8" fillId="0" borderId="13" xfId="0" applyFont="1" applyFill="1" applyBorder="1"/>
    <xf numFmtId="2" fontId="0" fillId="0" borderId="0" xfId="0" applyNumberFormat="1"/>
    <xf numFmtId="0" fontId="1" fillId="0" borderId="0" xfId="0" applyFont="1" applyAlignment="1">
      <alignment horizontal="right"/>
    </xf>
    <xf numFmtId="0" fontId="8" fillId="0" borderId="2" xfId="0" applyFont="1" applyBorder="1"/>
    <xf numFmtId="0" fontId="11" fillId="0" borderId="3" xfId="0" applyFont="1" applyBorder="1"/>
    <xf numFmtId="0" fontId="3" fillId="6" borderId="0" xfId="0" applyFont="1" applyFill="1"/>
    <xf numFmtId="1" fontId="0" fillId="0" borderId="1" xfId="0" applyNumberFormat="1" applyFill="1" applyBorder="1"/>
    <xf numFmtId="0" fontId="0" fillId="0" borderId="9" xfId="0" applyFill="1" applyBorder="1"/>
    <xf numFmtId="0" fontId="8" fillId="0" borderId="0" xfId="0" applyFont="1" applyAlignment="1">
      <alignment horizontal="center"/>
    </xf>
    <xf numFmtId="0" fontId="8" fillId="0" borderId="4" xfId="0" applyFont="1" applyBorder="1"/>
    <xf numFmtId="0" fontId="8" fillId="0" borderId="0" xfId="0" applyFont="1" applyBorder="1"/>
    <xf numFmtId="0" fontId="8" fillId="0" borderId="7" xfId="0" applyFont="1" applyBorder="1"/>
    <xf numFmtId="165" fontId="0" fillId="0" borderId="4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8" fillId="0" borderId="12" xfId="0" applyFont="1" applyBorder="1"/>
    <xf numFmtId="1" fontId="0" fillId="0" borderId="12" xfId="0" applyNumberForma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0" fontId="16" fillId="0" borderId="4" xfId="0" applyFont="1" applyBorder="1" applyAlignment="1">
      <alignment horizontal="center"/>
    </xf>
    <xf numFmtId="1" fontId="0" fillId="3" borderId="0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3" borderId="7" xfId="0" applyNumberForma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0" fontId="0" fillId="10" borderId="0" xfId="0" applyFill="1"/>
    <xf numFmtId="1" fontId="0" fillId="0" borderId="0" xfId="0" applyNumberFormat="1" applyBorder="1"/>
    <xf numFmtId="0" fontId="0" fillId="0" borderId="4" xfId="0" applyFill="1" applyBorder="1"/>
    <xf numFmtId="0" fontId="0" fillId="0" borderId="0" xfId="0" applyFill="1" applyBorder="1"/>
    <xf numFmtId="0" fontId="0" fillId="0" borderId="7" xfId="0" applyFill="1" applyBorder="1"/>
    <xf numFmtId="0" fontId="1" fillId="3" borderId="2" xfId="0" applyFont="1" applyFill="1" applyBorder="1"/>
    <xf numFmtId="1" fontId="0" fillId="3" borderId="9" xfId="0" applyNumberFormat="1" applyFill="1" applyBorder="1"/>
    <xf numFmtId="1" fontId="0" fillId="0" borderId="9" xfId="0" applyNumberFormat="1" applyFill="1" applyBorder="1"/>
    <xf numFmtId="1" fontId="0" fillId="3" borderId="3" xfId="0" applyNumberFormat="1" applyFill="1" applyBorder="1"/>
    <xf numFmtId="0" fontId="1" fillId="3" borderId="4" xfId="0" applyFont="1" applyFill="1" applyBorder="1"/>
    <xf numFmtId="1" fontId="0" fillId="3" borderId="0" xfId="0" applyNumberFormat="1" applyFill="1" applyBorder="1"/>
    <xf numFmtId="1" fontId="0" fillId="0" borderId="0" xfId="0" applyNumberFormat="1" applyFill="1" applyBorder="1"/>
    <xf numFmtId="1" fontId="0" fillId="3" borderId="7" xfId="0" applyNumberFormat="1" applyFill="1" applyBorder="1"/>
    <xf numFmtId="0" fontId="1" fillId="3" borderId="5" xfId="0" applyFont="1" applyFill="1" applyBorder="1"/>
    <xf numFmtId="1" fontId="0" fillId="3" borderId="8" xfId="0" applyNumberFormat="1" applyFill="1" applyBorder="1"/>
    <xf numFmtId="0" fontId="1" fillId="3" borderId="10" xfId="0" applyFont="1" applyFill="1" applyBorder="1" applyAlignment="1">
      <alignment horizontal="right"/>
    </xf>
    <xf numFmtId="0" fontId="8" fillId="0" borderId="15" xfId="0" applyFon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3" borderId="15" xfId="0" applyNumberFormat="1" applyFill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0" fillId="3" borderId="11" xfId="0" applyNumberFormat="1" applyFill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0" fontId="1" fillId="3" borderId="11" xfId="0" applyFont="1" applyFill="1" applyBorder="1" applyAlignment="1">
      <alignment horizontal="left"/>
    </xf>
    <xf numFmtId="0" fontId="0" fillId="10" borderId="6" xfId="0" applyFill="1" applyBorder="1"/>
    <xf numFmtId="0" fontId="2" fillId="10" borderId="12" xfId="0" applyFont="1" applyFill="1" applyBorder="1"/>
    <xf numFmtId="0" fontId="2" fillId="10" borderId="14" xfId="0" applyFont="1" applyFill="1" applyBorder="1"/>
    <xf numFmtId="2" fontId="2" fillId="10" borderId="6" xfId="0" applyNumberFormat="1" applyFont="1" applyFill="1" applyBorder="1"/>
    <xf numFmtId="2" fontId="2" fillId="10" borderId="12" xfId="0" applyNumberFormat="1" applyFont="1" applyFill="1" applyBorder="1"/>
    <xf numFmtId="2" fontId="2" fillId="10" borderId="14" xfId="0" applyNumberFormat="1" applyFont="1" applyFill="1" applyBorder="1"/>
    <xf numFmtId="0" fontId="3" fillId="10" borderId="0" xfId="0" applyFont="1" applyFill="1"/>
    <xf numFmtId="2" fontId="0" fillId="10" borderId="0" xfId="0" applyNumberFormat="1" applyFill="1"/>
    <xf numFmtId="0" fontId="0" fillId="0" borderId="6" xfId="0" applyFill="1" applyBorder="1"/>
    <xf numFmtId="165" fontId="1" fillId="3" borderId="0" xfId="0" applyNumberFormat="1" applyFont="1" applyFill="1" applyBorder="1"/>
    <xf numFmtId="0" fontId="16" fillId="0" borderId="7" xfId="0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" fontId="0" fillId="6" borderId="0" xfId="0" applyNumberFormat="1" applyFill="1" applyAlignment="1">
      <alignment horizontal="center"/>
    </xf>
    <xf numFmtId="0" fontId="0" fillId="6" borderId="0" xfId="0" applyFill="1" applyAlignment="1">
      <alignment horizontal="center"/>
    </xf>
    <xf numFmtId="166" fontId="0" fillId="6" borderId="0" xfId="0" applyNumberFormat="1" applyFill="1" applyAlignment="1">
      <alignment horizontal="center"/>
    </xf>
    <xf numFmtId="0" fontId="0" fillId="0" borderId="15" xfId="0" applyBorder="1"/>
    <xf numFmtId="0" fontId="0" fillId="0" borderId="0" xfId="0" quotePrefix="1"/>
    <xf numFmtId="2" fontId="1" fillId="0" borderId="0" xfId="0" applyNumberFormat="1" applyFont="1" applyAlignment="1">
      <alignment horizontal="center"/>
    </xf>
    <xf numFmtId="1" fontId="0" fillId="0" borderId="0" xfId="0" quotePrefix="1" applyNumberFormat="1"/>
    <xf numFmtId="166" fontId="0" fillId="2" borderId="0" xfId="0" applyNumberFormat="1" applyFill="1"/>
    <xf numFmtId="166" fontId="0" fillId="10" borderId="0" xfId="0" applyNumberFormat="1" applyFill="1"/>
    <xf numFmtId="0" fontId="0" fillId="3" borderId="0" xfId="0" quotePrefix="1" applyFill="1"/>
    <xf numFmtId="167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/>
    </xf>
    <xf numFmtId="0" fontId="19" fillId="0" borderId="0" xfId="0" applyFont="1" applyFill="1" applyBorder="1"/>
    <xf numFmtId="165" fontId="20" fillId="0" borderId="0" xfId="0" applyNumberFormat="1" applyFont="1" applyFill="1" applyBorder="1"/>
    <xf numFmtId="1" fontId="19" fillId="0" borderId="0" xfId="0" applyNumberFormat="1" applyFont="1" applyAlignment="1">
      <alignment horizontal="center"/>
    </xf>
    <xf numFmtId="0" fontId="1" fillId="0" borderId="0" xfId="0" quotePrefix="1" applyFont="1"/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7" fillId="0" borderId="0" xfId="0" applyFont="1"/>
    <xf numFmtId="0" fontId="8" fillId="0" borderId="6" xfId="0" applyFont="1" applyBorder="1"/>
    <xf numFmtId="0" fontId="0" fillId="10" borderId="16" xfId="0" applyFill="1" applyBorder="1"/>
    <xf numFmtId="2" fontId="2" fillId="2" borderId="6" xfId="0" applyNumberFormat="1" applyFont="1" applyFill="1" applyBorder="1"/>
    <xf numFmtId="2" fontId="2" fillId="2" borderId="12" xfId="0" applyNumberFormat="1" applyFont="1" applyFill="1" applyBorder="1"/>
    <xf numFmtId="2" fontId="2" fillId="2" borderId="14" xfId="0" applyNumberFormat="1" applyFont="1" applyFill="1" applyBorder="1"/>
    <xf numFmtId="0" fontId="0" fillId="0" borderId="16" xfId="0" applyBorder="1"/>
    <xf numFmtId="0" fontId="0" fillId="0" borderId="1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8" xfId="0" applyBorder="1"/>
    <xf numFmtId="0" fontId="0" fillId="0" borderId="9" xfId="0" quotePrefix="1" applyFill="1" applyBorder="1"/>
    <xf numFmtId="166" fontId="0" fillId="0" borderId="6" xfId="0" applyNumberFormat="1" applyBorder="1" applyAlignment="1">
      <alignment horizontal="center"/>
    </xf>
    <xf numFmtId="166" fontId="0" fillId="0" borderId="12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65" fontId="0" fillId="3" borderId="0" xfId="0" applyNumberFormat="1" applyFill="1"/>
    <xf numFmtId="0" fontId="22" fillId="0" borderId="0" xfId="0" applyFont="1"/>
    <xf numFmtId="0" fontId="23" fillId="0" borderId="0" xfId="0" applyFont="1"/>
    <xf numFmtId="0" fontId="8" fillId="0" borderId="1" xfId="0" applyFont="1" applyBorder="1"/>
    <xf numFmtId="0" fontId="8" fillId="0" borderId="1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0" fontId="0" fillId="0" borderId="11" xfId="0" applyBorder="1" applyAlignment="1">
      <alignment horizontal="left"/>
    </xf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Border="1" applyAlignment="1"/>
    <xf numFmtId="0" fontId="0" fillId="0" borderId="10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1" fillId="11" borderId="2" xfId="0" applyFont="1" applyFill="1" applyBorder="1"/>
    <xf numFmtId="1" fontId="0" fillId="11" borderId="9" xfId="0" applyNumberFormat="1" applyFill="1" applyBorder="1"/>
    <xf numFmtId="0" fontId="1" fillId="11" borderId="4" xfId="0" applyFont="1" applyFill="1" applyBorder="1"/>
    <xf numFmtId="1" fontId="0" fillId="11" borderId="0" xfId="0" applyNumberFormat="1" applyFill="1" applyBorder="1"/>
    <xf numFmtId="0" fontId="1" fillId="11" borderId="5" xfId="0" applyFont="1" applyFill="1" applyBorder="1"/>
    <xf numFmtId="1" fontId="0" fillId="11" borderId="1" xfId="0" applyNumberFormat="1" applyFill="1" applyBorder="1"/>
    <xf numFmtId="1" fontId="0" fillId="11" borderId="0" xfId="0" applyNumberFormat="1" applyFill="1"/>
    <xf numFmtId="0" fontId="1" fillId="11" borderId="10" xfId="0" applyFont="1" applyFill="1" applyBorder="1" applyAlignment="1">
      <alignment horizontal="right"/>
    </xf>
    <xf numFmtId="1" fontId="0" fillId="11" borderId="3" xfId="0" applyNumberFormat="1" applyFill="1" applyBorder="1"/>
    <xf numFmtId="1" fontId="0" fillId="11" borderId="7" xfId="0" applyNumberFormat="1" applyFill="1" applyBorder="1"/>
    <xf numFmtId="1" fontId="0" fillId="11" borderId="8" xfId="0" applyNumberFormat="1" applyFill="1" applyBorder="1"/>
    <xf numFmtId="1" fontId="0" fillId="11" borderId="15" xfId="0" applyNumberFormat="1" applyFill="1" applyBorder="1" applyAlignment="1">
      <alignment horizontal="center"/>
    </xf>
    <xf numFmtId="1" fontId="0" fillId="11" borderId="9" xfId="0" applyNumberFormat="1" applyFill="1" applyBorder="1" applyAlignment="1">
      <alignment horizontal="center"/>
    </xf>
    <xf numFmtId="1" fontId="0" fillId="11" borderId="0" xfId="0" applyNumberFormat="1" applyFill="1" applyBorder="1" applyAlignment="1">
      <alignment horizontal="center"/>
    </xf>
    <xf numFmtId="1" fontId="0" fillId="11" borderId="1" xfId="0" applyNumberFormat="1" applyFill="1" applyBorder="1" applyAlignment="1">
      <alignment horizontal="center"/>
    </xf>
    <xf numFmtId="0" fontId="0" fillId="0" borderId="0" xfId="0" applyAlignment="1">
      <alignment wrapText="1"/>
    </xf>
    <xf numFmtId="0" fontId="13" fillId="0" borderId="2" xfId="0" applyFont="1" applyFill="1" applyBorder="1" applyAlignment="1">
      <alignment wrapText="1"/>
    </xf>
    <xf numFmtId="0" fontId="0" fillId="0" borderId="9" xfId="0" applyFill="1" applyBorder="1" applyAlignment="1">
      <alignment wrapText="1"/>
    </xf>
    <xf numFmtId="0" fontId="0" fillId="0" borderId="3" xfId="0" applyBorder="1" applyAlignment="1">
      <alignment wrapText="1"/>
    </xf>
    <xf numFmtId="0" fontId="12" fillId="0" borderId="12" xfId="0" applyFont="1" applyBorder="1" applyAlignment="1">
      <alignment wrapText="1"/>
    </xf>
    <xf numFmtId="0" fontId="0" fillId="0" borderId="4" xfId="0" applyBorder="1" applyAlignment="1">
      <alignment wrapText="1"/>
    </xf>
    <xf numFmtId="0" fontId="0" fillId="0" borderId="0" xfId="0" quotePrefix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0" borderId="7" xfId="0" applyBorder="1" applyAlignment="1">
      <alignment wrapText="1"/>
    </xf>
    <xf numFmtId="0" fontId="8" fillId="0" borderId="4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0" fillId="0" borderId="0" xfId="0" quotePrefix="1" applyBorder="1" applyAlignment="1">
      <alignment horizontal="center" wrapText="1"/>
    </xf>
    <xf numFmtId="0" fontId="15" fillId="0" borderId="0" xfId="0" applyFont="1" applyBorder="1" applyAlignment="1">
      <alignment wrapText="1"/>
    </xf>
    <xf numFmtId="0" fontId="1" fillId="11" borderId="11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right"/>
    </xf>
    <xf numFmtId="0" fontId="17" fillId="0" borderId="0" xfId="0" applyFont="1" applyFill="1" applyAlignment="1">
      <alignment horizontal="center"/>
    </xf>
    <xf numFmtId="0" fontId="1" fillId="0" borderId="0" xfId="0" quotePrefix="1" applyFont="1" applyFill="1" applyBorder="1" applyAlignment="1">
      <alignment wrapText="1"/>
    </xf>
    <xf numFmtId="0" fontId="1" fillId="0" borderId="11" xfId="0" quotePrefix="1" applyFont="1" applyFill="1" applyBorder="1" applyAlignment="1">
      <alignment wrapText="1"/>
    </xf>
    <xf numFmtId="0" fontId="22" fillId="0" borderId="0" xfId="0" applyFont="1" applyFill="1"/>
    <xf numFmtId="0" fontId="1" fillId="0" borderId="16" xfId="0" quotePrefix="1" applyFont="1" applyFill="1" applyBorder="1" applyAlignment="1">
      <alignment wrapText="1"/>
    </xf>
    <xf numFmtId="0" fontId="17" fillId="0" borderId="0" xfId="0" applyFont="1" applyFill="1" applyAlignment="1"/>
    <xf numFmtId="0" fontId="17" fillId="0" borderId="1" xfId="0" applyFont="1" applyFill="1" applyBorder="1" applyAlignment="1"/>
    <xf numFmtId="0" fontId="27" fillId="0" borderId="12" xfId="0" applyFont="1" applyBorder="1" applyAlignment="1">
      <alignment wrapText="1"/>
    </xf>
    <xf numFmtId="1" fontId="0" fillId="0" borderId="2" xfId="0" applyNumberFormat="1" applyFill="1" applyBorder="1"/>
    <xf numFmtId="1" fontId="0" fillId="0" borderId="4" xfId="0" applyNumberFormat="1" applyFill="1" applyBorder="1"/>
    <xf numFmtId="1" fontId="0" fillId="0" borderId="5" xfId="0" applyNumberFormat="1" applyFill="1" applyBorder="1"/>
    <xf numFmtId="1" fontId="0" fillId="11" borderId="5" xfId="0" applyNumberFormat="1" applyFill="1" applyBorder="1"/>
    <xf numFmtId="1" fontId="0" fillId="11" borderId="2" xfId="0" applyNumberFormat="1" applyFill="1" applyBorder="1"/>
    <xf numFmtId="1" fontId="0" fillId="11" borderId="4" xfId="0" applyNumberFormat="1" applyFill="1" applyBorder="1"/>
    <xf numFmtId="0" fontId="1" fillId="0" borderId="16" xfId="0" applyFont="1" applyFill="1" applyBorder="1" applyAlignment="1">
      <alignment wrapText="1"/>
    </xf>
    <xf numFmtId="0" fontId="0" fillId="0" borderId="16" xfId="0" applyFill="1" applyBorder="1"/>
    <xf numFmtId="1" fontId="0" fillId="6" borderId="12" xfId="0" applyNumberFormat="1" applyFill="1" applyBorder="1"/>
    <xf numFmtId="1" fontId="0" fillId="6" borderId="14" xfId="0" applyNumberFormat="1" applyFill="1" applyBorder="1"/>
    <xf numFmtId="1" fontId="0" fillId="6" borderId="0" xfId="0" applyNumberFormat="1" applyFill="1" applyBorder="1" applyAlignment="1">
      <alignment horizontal="center"/>
    </xf>
    <xf numFmtId="1" fontId="0" fillId="6" borderId="16" xfId="0" applyNumberFormat="1" applyFill="1" applyBorder="1" applyAlignment="1">
      <alignment horizontal="center"/>
    </xf>
    <xf numFmtId="1" fontId="0" fillId="6" borderId="11" xfId="0" applyNumberFormat="1" applyFill="1" applyBorder="1" applyAlignment="1">
      <alignment horizontal="center"/>
    </xf>
    <xf numFmtId="1" fontId="0" fillId="6" borderId="3" xfId="0" applyNumberFormat="1" applyFill="1" applyBorder="1" applyAlignment="1">
      <alignment horizontal="center"/>
    </xf>
    <xf numFmtId="1" fontId="0" fillId="6" borderId="7" xfId="0" applyNumberFormat="1" applyFill="1" applyBorder="1" applyAlignment="1">
      <alignment horizontal="center"/>
    </xf>
    <xf numFmtId="1" fontId="0" fillId="6" borderId="8" xfId="0" applyNumberFormat="1" applyFill="1" applyBorder="1" applyAlignment="1">
      <alignment horizontal="center"/>
    </xf>
    <xf numFmtId="0" fontId="27" fillId="0" borderId="4" xfId="0" applyFont="1" applyBorder="1" applyAlignment="1">
      <alignment wrapText="1"/>
    </xf>
    <xf numFmtId="1" fontId="0" fillId="0" borderId="6" xfId="0" applyNumberFormat="1" applyBorder="1" applyAlignment="1">
      <alignment horizontal="center"/>
    </xf>
    <xf numFmtId="0" fontId="8" fillId="3" borderId="0" xfId="0" applyFont="1" applyFill="1"/>
    <xf numFmtId="0" fontId="16" fillId="2" borderId="0" xfId="0" applyFont="1" applyFill="1"/>
    <xf numFmtId="166" fontId="0" fillId="6" borderId="0" xfId="0" applyNumberFormat="1" applyFill="1"/>
    <xf numFmtId="2" fontId="0" fillId="6" borderId="0" xfId="0" applyNumberFormat="1" applyFill="1"/>
    <xf numFmtId="164" fontId="0" fillId="6" borderId="0" xfId="0" applyNumberFormat="1" applyFill="1"/>
    <xf numFmtId="165" fontId="0" fillId="6" borderId="0" xfId="0" applyNumberFormat="1" applyFill="1"/>
    <xf numFmtId="0" fontId="1" fillId="0" borderId="0" xfId="0" applyFont="1" applyFill="1" applyAlignment="1">
      <alignment horizontal="left"/>
    </xf>
    <xf numFmtId="0" fontId="1" fillId="0" borderId="0" xfId="0" applyFont="1" applyFill="1"/>
    <xf numFmtId="165" fontId="0" fillId="2" borderId="0" xfId="0" applyNumberFormat="1" applyFill="1"/>
    <xf numFmtId="0" fontId="0" fillId="6" borderId="9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28" fillId="0" borderId="4" xfId="0" applyFont="1" applyBorder="1"/>
    <xf numFmtId="0" fontId="28" fillId="0" borderId="0" xfId="0" applyFont="1" applyBorder="1"/>
    <xf numFmtId="0" fontId="28" fillId="0" borderId="7" xfId="0" applyFont="1" applyBorder="1"/>
    <xf numFmtId="0" fontId="21" fillId="0" borderId="4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6" borderId="4" xfId="0" applyFont="1" applyFill="1" applyBorder="1" applyAlignment="1">
      <alignment horizontal="center"/>
    </xf>
    <xf numFmtId="0" fontId="21" fillId="6" borderId="0" xfId="0" applyFont="1" applyFill="1" applyBorder="1" applyAlignment="1">
      <alignment horizontal="center"/>
    </xf>
    <xf numFmtId="0" fontId="21" fillId="6" borderId="7" xfId="0" applyFont="1" applyFill="1" applyBorder="1" applyAlignment="1">
      <alignment horizontal="center"/>
    </xf>
    <xf numFmtId="0" fontId="8" fillId="3" borderId="4" xfId="0" applyFont="1" applyFill="1" applyBorder="1"/>
    <xf numFmtId="0" fontId="8" fillId="3" borderId="0" xfId="0" applyFont="1" applyFill="1" applyBorder="1"/>
    <xf numFmtId="0" fontId="8" fillId="3" borderId="7" xfId="0" applyFont="1" applyFill="1" applyBorder="1"/>
    <xf numFmtId="1" fontId="8" fillId="3" borderId="4" xfId="0" applyNumberFormat="1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166" fontId="8" fillId="3" borderId="4" xfId="0" applyNumberFormat="1" applyFont="1" applyFill="1" applyBorder="1" applyAlignment="1">
      <alignment horizontal="center"/>
    </xf>
    <xf numFmtId="166" fontId="8" fillId="3" borderId="7" xfId="0" applyNumberFormat="1" applyFont="1" applyFill="1" applyBorder="1" applyAlignment="1">
      <alignment horizontal="center"/>
    </xf>
    <xf numFmtId="0" fontId="0" fillId="7" borderId="4" xfId="0" applyFill="1" applyBorder="1"/>
    <xf numFmtId="0" fontId="0" fillId="7" borderId="0" xfId="0" applyFill="1" applyBorder="1"/>
    <xf numFmtId="0" fontId="0" fillId="6" borderId="4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166" fontId="0" fillId="0" borderId="4" xfId="0" applyNumberFormat="1" applyFill="1" applyBorder="1" applyAlignment="1">
      <alignment horizontal="center"/>
    </xf>
    <xf numFmtId="166" fontId="0" fillId="0" borderId="7" xfId="0" applyNumberForma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0" fontId="16" fillId="0" borderId="4" xfId="0" applyFont="1" applyFill="1" applyBorder="1"/>
    <xf numFmtId="0" fontId="16" fillId="0" borderId="0" xfId="0" applyFont="1" applyFill="1" applyBorder="1"/>
    <xf numFmtId="0" fontId="16" fillId="0" borderId="7" xfId="0" applyFont="1" applyFill="1" applyBorder="1"/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4" xfId="0" applyFill="1" applyBorder="1"/>
    <xf numFmtId="0" fontId="0" fillId="6" borderId="0" xfId="0" applyFill="1" applyBorder="1"/>
    <xf numFmtId="0" fontId="0" fillId="6" borderId="7" xfId="0" applyFill="1" applyBorder="1"/>
    <xf numFmtId="0" fontId="0" fillId="7" borderId="7" xfId="0" applyFill="1" applyBorder="1"/>
    <xf numFmtId="1" fontId="0" fillId="6" borderId="4" xfId="0" applyNumberFormat="1" applyFill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4" xfId="0" applyNumberFormat="1" applyBorder="1"/>
    <xf numFmtId="1" fontId="0" fillId="0" borderId="7" xfId="0" applyNumberFormat="1" applyBorder="1"/>
    <xf numFmtId="0" fontId="0" fillId="6" borderId="5" xfId="0" applyFill="1" applyBorder="1"/>
    <xf numFmtId="0" fontId="0" fillId="6" borderId="1" xfId="0" applyFill="1" applyBorder="1"/>
    <xf numFmtId="0" fontId="0" fillId="6" borderId="8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6" borderId="8" xfId="0" applyFill="1" applyBorder="1"/>
    <xf numFmtId="0" fontId="21" fillId="0" borderId="0" xfId="0" applyFont="1" applyFill="1" applyBorder="1" applyAlignment="1">
      <alignment horizontal="center"/>
    </xf>
    <xf numFmtId="1" fontId="8" fillId="0" borderId="0" xfId="0" applyNumberFormat="1" applyFont="1"/>
    <xf numFmtId="0" fontId="29" fillId="0" borderId="0" xfId="0" applyFont="1"/>
    <xf numFmtId="166" fontId="8" fillId="0" borderId="0" xfId="0" applyNumberFormat="1" applyFont="1"/>
    <xf numFmtId="0" fontId="16" fillId="6" borderId="0" xfId="0" applyFont="1" applyFill="1" applyBorder="1"/>
    <xf numFmtId="0" fontId="16" fillId="6" borderId="7" xfId="0" applyFont="1" applyFill="1" applyBorder="1"/>
    <xf numFmtId="1" fontId="8" fillId="3" borderId="4" xfId="0" applyNumberFormat="1" applyFont="1" applyFill="1" applyBorder="1"/>
    <xf numFmtId="2" fontId="8" fillId="3" borderId="0" xfId="0" applyNumberFormat="1" applyFont="1" applyFill="1" applyBorder="1"/>
    <xf numFmtId="1" fontId="8" fillId="3" borderId="7" xfId="0" applyNumberFormat="1" applyFont="1" applyFill="1" applyBorder="1"/>
    <xf numFmtId="1" fontId="16" fillId="0" borderId="4" xfId="0" applyNumberFormat="1" applyFont="1" applyFill="1" applyBorder="1"/>
    <xf numFmtId="2" fontId="16" fillId="0" borderId="0" xfId="0" applyNumberFormat="1" applyFont="1" applyFill="1" applyBorder="1"/>
    <xf numFmtId="1" fontId="16" fillId="0" borderId="7" xfId="0" applyNumberFormat="1" applyFont="1" applyFill="1" applyBorder="1"/>
    <xf numFmtId="1" fontId="12" fillId="0" borderId="0" xfId="0" applyNumberFormat="1" applyFont="1"/>
    <xf numFmtId="0" fontId="0" fillId="0" borderId="0" xfId="0" applyAlignment="1">
      <alignment horizontal="center"/>
    </xf>
    <xf numFmtId="0" fontId="32" fillId="15" borderId="0" xfId="4"/>
    <xf numFmtId="0" fontId="35" fillId="15" borderId="0" xfId="4" applyFont="1"/>
    <xf numFmtId="0" fontId="0" fillId="19" borderId="0" xfId="0" applyFill="1" applyAlignment="1">
      <alignment horizontal="left"/>
    </xf>
    <xf numFmtId="0" fontId="12" fillId="19" borderId="0" xfId="0" applyFont="1" applyFill="1" applyAlignment="1">
      <alignment horizontal="left"/>
    </xf>
    <xf numFmtId="0" fontId="18" fillId="19" borderId="0" xfId="0" applyFont="1" applyFill="1" applyAlignment="1">
      <alignment horizontal="left"/>
    </xf>
    <xf numFmtId="0" fontId="16" fillId="19" borderId="0" xfId="0" applyFont="1" applyFill="1" applyAlignment="1">
      <alignment horizontal="left"/>
    </xf>
    <xf numFmtId="0" fontId="0" fillId="19" borderId="0" xfId="0" applyFill="1"/>
    <xf numFmtId="0" fontId="16" fillId="19" borderId="0" xfId="0" applyFont="1" applyFill="1"/>
    <xf numFmtId="0" fontId="35" fillId="14" borderId="0" xfId="3" applyFont="1"/>
    <xf numFmtId="0" fontId="32" fillId="14" borderId="0" xfId="3"/>
    <xf numFmtId="0" fontId="33" fillId="16" borderId="1" xfId="5" applyBorder="1"/>
    <xf numFmtId="0" fontId="33" fillId="16" borderId="0" xfId="5"/>
    <xf numFmtId="164" fontId="33" fillId="16" borderId="0" xfId="5" applyNumberFormat="1"/>
    <xf numFmtId="0" fontId="33" fillId="17" borderId="1" xfId="6" applyBorder="1"/>
    <xf numFmtId="0" fontId="33" fillId="17" borderId="0" xfId="6"/>
    <xf numFmtId="2" fontId="33" fillId="17" borderId="0" xfId="6" applyNumberFormat="1"/>
    <xf numFmtId="1" fontId="33" fillId="17" borderId="0" xfId="6" applyNumberFormat="1"/>
    <xf numFmtId="0" fontId="32" fillId="18" borderId="0" xfId="7"/>
    <xf numFmtId="0" fontId="34" fillId="18" borderId="0" xfId="7" applyFont="1"/>
    <xf numFmtId="0" fontId="35" fillId="18" borderId="0" xfId="7" applyFont="1"/>
    <xf numFmtId="0" fontId="30" fillId="12" borderId="17" xfId="1"/>
    <xf numFmtId="2" fontId="30" fillId="12" borderId="17" xfId="1" applyNumberFormat="1"/>
    <xf numFmtId="166" fontId="31" fillId="13" borderId="18" xfId="2" applyNumberFormat="1"/>
    <xf numFmtId="0" fontId="35" fillId="0" borderId="0" xfId="7" applyFont="1" applyFill="1"/>
    <xf numFmtId="0" fontId="32" fillId="0" borderId="0" xfId="7" applyFill="1"/>
    <xf numFmtId="0" fontId="37" fillId="14" borderId="0" xfId="3" applyFont="1"/>
    <xf numFmtId="0" fontId="38" fillId="12" borderId="17" xfId="1" applyFont="1"/>
    <xf numFmtId="0" fontId="39" fillId="13" borderId="18" xfId="2" applyFont="1"/>
    <xf numFmtId="0" fontId="40" fillId="0" borderId="0" xfId="0" applyFont="1"/>
    <xf numFmtId="0" fontId="0" fillId="22" borderId="0" xfId="0" applyFill="1"/>
    <xf numFmtId="0" fontId="1" fillId="22" borderId="0" xfId="0" applyFont="1" applyFill="1" applyAlignment="1">
      <alignment horizontal="right"/>
    </xf>
    <xf numFmtId="1" fontId="0" fillId="22" borderId="0" xfId="0" applyNumberFormat="1" applyFill="1"/>
    <xf numFmtId="0" fontId="36" fillId="20" borderId="0" xfId="8" applyFont="1"/>
    <xf numFmtId="0" fontId="36" fillId="21" borderId="0" xfId="9" applyFont="1"/>
    <xf numFmtId="0" fontId="35" fillId="21" borderId="0" xfId="9" applyFont="1"/>
    <xf numFmtId="0" fontId="35" fillId="21" borderId="0" xfId="9" applyFont="1" applyAlignment="1">
      <alignment horizontal="center"/>
    </xf>
    <xf numFmtId="0" fontId="16" fillId="0" borderId="0" xfId="0" applyFont="1"/>
    <xf numFmtId="0" fontId="41" fillId="0" borderId="0" xfId="10"/>
    <xf numFmtId="0" fontId="16" fillId="0" borderId="0" xfId="10" applyFont="1"/>
    <xf numFmtId="0" fontId="41" fillId="0" borderId="0" xfId="10" applyFont="1"/>
    <xf numFmtId="0" fontId="41" fillId="0" borderId="0" xfId="10" applyFill="1"/>
    <xf numFmtId="0" fontId="15" fillId="0" borderId="2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10" xfId="0" applyFont="1" applyBorder="1" applyAlignment="1">
      <alignment horizontal="center" wrapText="1"/>
    </xf>
    <xf numFmtId="0" fontId="15" fillId="0" borderId="15" xfId="0" applyFont="1" applyBorder="1" applyAlignment="1">
      <alignment horizontal="center" wrapText="1"/>
    </xf>
    <xf numFmtId="0" fontId="15" fillId="0" borderId="11" xfId="0" applyFont="1" applyBorder="1" applyAlignment="1">
      <alignment horizontal="center" wrapText="1"/>
    </xf>
    <xf numFmtId="0" fontId="24" fillId="6" borderId="10" xfId="0" applyFont="1" applyFill="1" applyBorder="1" applyAlignment="1">
      <alignment horizontal="center"/>
    </xf>
    <xf numFmtId="0" fontId="24" fillId="6" borderId="15" xfId="0" applyFont="1" applyFill="1" applyBorder="1" applyAlignment="1">
      <alignment horizontal="center"/>
    </xf>
    <xf numFmtId="0" fontId="24" fillId="6" borderId="11" xfId="0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 wrapText="1"/>
    </xf>
    <xf numFmtId="0" fontId="25" fillId="0" borderId="15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9" xfId="0" quotePrefix="1" applyFont="1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</cellXfs>
  <cellStyles count="11">
    <cellStyle name="20% - Accent3" xfId="5" builtinId="38"/>
    <cellStyle name="40% - Accent3" xfId="6" builtinId="39"/>
    <cellStyle name="Accent1" xfId="3" builtinId="29"/>
    <cellStyle name="Accent2" xfId="4" builtinId="33"/>
    <cellStyle name="Accent3" xfId="8" builtinId="37"/>
    <cellStyle name="Accent5" xfId="7" builtinId="45"/>
    <cellStyle name="Accent6" xfId="9" builtinId="49"/>
    <cellStyle name="Hyperlink" xfId="10" builtinId="8"/>
    <cellStyle name="Input" xfId="1" builtinId="20"/>
    <cellStyle name="Normal" xfId="0" builtinId="0"/>
    <cellStyle name="Output" xfId="2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Recruitment pattern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00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xVal>
            <c:numRef>
              <c:f>Parameters!#REF!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Parameters!#REF!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Parameters!#REF!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91584"/>
        <c:axId val="373791976"/>
      </c:scatterChart>
      <c:valAx>
        <c:axId val="37379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month (january=1)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3791976"/>
        <c:crosses val="autoZero"/>
        <c:crossBetween val="midCat"/>
      </c:valAx>
      <c:valAx>
        <c:axId val="373791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fraction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37915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200" b="0"/>
              <a:t>Shad artisanal (t): annual</a:t>
            </a:r>
            <a:r>
              <a:rPr lang="nb-NO" sz="1200" b="0" baseline="0"/>
              <a:t>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200" b="0"/>
              <a:t>yield and avg. standing stock</a:t>
            </a:r>
          </a:p>
        </c:rich>
      </c:tx>
      <c:layout>
        <c:manualLayout>
          <c:xMode val="edge"/>
          <c:yMode val="edge"/>
          <c:x val="0.22891611154797226"/>
          <c:y val="3.3241042191073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6187770981918"/>
          <c:y val="0.16897529780462503"/>
          <c:w val="0.59036260346582314"/>
          <c:h val="0.656510583273707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Simulations!$AJ$138</c:f>
              <c:strCache>
                <c:ptCount val="1"/>
                <c:pt idx="0">
                  <c:v>Yield t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Simulations!$AH$139:$AH$159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Simulations!$AJ$139:$AJ$159</c:f>
              <c:numCache>
                <c:formatCode>0</c:formatCode>
                <c:ptCount val="21"/>
                <c:pt idx="0">
                  <c:v>39015.104962625104</c:v>
                </c:pt>
                <c:pt idx="1">
                  <c:v>35680.912895941983</c:v>
                </c:pt>
                <c:pt idx="2">
                  <c:v>35232.746591641364</c:v>
                </c:pt>
                <c:pt idx="3">
                  <c:v>31343.522127122655</c:v>
                </c:pt>
                <c:pt idx="4">
                  <c:v>30516.712193518826</c:v>
                </c:pt>
                <c:pt idx="5">
                  <c:v>30021.869849116523</c:v>
                </c:pt>
                <c:pt idx="6">
                  <c:v>28174.483858656949</c:v>
                </c:pt>
                <c:pt idx="7">
                  <c:v>27374.66627088215</c:v>
                </c:pt>
                <c:pt idx="8">
                  <c:v>24697.727228421976</c:v>
                </c:pt>
                <c:pt idx="9">
                  <c:v>23947.768912576012</c:v>
                </c:pt>
                <c:pt idx="10">
                  <c:v>21159.496803226746</c:v>
                </c:pt>
                <c:pt idx="11">
                  <c:v>20662.562708982416</c:v>
                </c:pt>
                <c:pt idx="12">
                  <c:v>18712.875686347918</c:v>
                </c:pt>
                <c:pt idx="13">
                  <c:v>17427.78130536418</c:v>
                </c:pt>
                <c:pt idx="14">
                  <c:v>15541.975365963539</c:v>
                </c:pt>
                <c:pt idx="15">
                  <c:v>12867.244365156037</c:v>
                </c:pt>
                <c:pt idx="16">
                  <c:v>10214.218090106364</c:v>
                </c:pt>
                <c:pt idx="17">
                  <c:v>7932.8933238225854</c:v>
                </c:pt>
                <c:pt idx="18">
                  <c:v>6420.4798706195488</c:v>
                </c:pt>
                <c:pt idx="19">
                  <c:v>4873.0165485660373</c:v>
                </c:pt>
                <c:pt idx="20">
                  <c:v>3738.0430081026602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Simulations!$AZ$138</c:f>
              <c:strCache>
                <c:ptCount val="1"/>
                <c:pt idx="0">
                  <c:v>avg. Biomass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Simulations!$AH$139:$AH$159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Simulations!$AZ$139:$AZ$159</c:f>
              <c:numCache>
                <c:formatCode>0</c:formatCode>
                <c:ptCount val="21"/>
                <c:pt idx="0">
                  <c:v>50519.119447379424</c:v>
                </c:pt>
                <c:pt idx="1">
                  <c:v>52549.435496175814</c:v>
                </c:pt>
                <c:pt idx="2">
                  <c:v>48707.911186618352</c:v>
                </c:pt>
                <c:pt idx="3">
                  <c:v>42105.95096057815</c:v>
                </c:pt>
                <c:pt idx="4">
                  <c:v>39184.430033694756</c:v>
                </c:pt>
                <c:pt idx="5">
                  <c:v>37433.982153781166</c:v>
                </c:pt>
                <c:pt idx="6">
                  <c:v>33480.66980625617</c:v>
                </c:pt>
                <c:pt idx="7">
                  <c:v>31845.480806326977</c:v>
                </c:pt>
                <c:pt idx="8">
                  <c:v>27829.93358328662</c:v>
                </c:pt>
                <c:pt idx="9">
                  <c:v>26944.13288602811</c:v>
                </c:pt>
                <c:pt idx="10">
                  <c:v>22214.997713489149</c:v>
                </c:pt>
                <c:pt idx="11">
                  <c:v>21072.58159193696</c:v>
                </c:pt>
                <c:pt idx="12">
                  <c:v>19914.356127818592</c:v>
                </c:pt>
                <c:pt idx="13">
                  <c:v>15843.291772977866</c:v>
                </c:pt>
                <c:pt idx="14">
                  <c:v>13642.839755419867</c:v>
                </c:pt>
                <c:pt idx="15">
                  <c:v>12046.816858270395</c:v>
                </c:pt>
                <c:pt idx="16">
                  <c:v>8682.0998930806963</c:v>
                </c:pt>
                <c:pt idx="17">
                  <c:v>6458.9751710551964</c:v>
                </c:pt>
                <c:pt idx="18">
                  <c:v>5411.8939804898764</c:v>
                </c:pt>
                <c:pt idx="19">
                  <c:v>3827.0737559969748</c:v>
                </c:pt>
                <c:pt idx="20">
                  <c:v>2877.4138439450812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144016"/>
        <c:axId val="374144408"/>
      </c:scatterChart>
      <c:valAx>
        <c:axId val="37414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TIME (year)</a:t>
                </a:r>
              </a:p>
            </c:rich>
          </c:tx>
          <c:layout>
            <c:manualLayout>
              <c:xMode val="edge"/>
              <c:yMode val="edge"/>
              <c:x val="0.4216875739041594"/>
              <c:y val="0.900278226008248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144408"/>
        <c:crosses val="autoZero"/>
        <c:crossBetween val="midCat"/>
      </c:valAx>
      <c:valAx>
        <c:axId val="37414440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YIELD, STOCK (tons)</a:t>
                </a:r>
              </a:p>
            </c:rich>
          </c:tx>
          <c:layout>
            <c:manualLayout>
              <c:xMode val="edge"/>
              <c:yMode val="edge"/>
              <c:x val="3.7002745030688504E-2"/>
              <c:y val="0.32738624005168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1440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13406582201039"/>
          <c:y val="0.44321389588098364"/>
          <c:w val="0.20080360662102831"/>
          <c:h val="0.108033387120989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Histogram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Design!#REF!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145192"/>
        <c:axId val="374145584"/>
      </c:barChart>
      <c:catAx>
        <c:axId val="374145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4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Bin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14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145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4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Frequency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145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200" verticalDpi="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Histogram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Design!#REF!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146368"/>
        <c:axId val="415658016"/>
      </c:barChart>
      <c:catAx>
        <c:axId val="37414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Bin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65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658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Frequency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146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658800"/>
        <c:axId val="415659192"/>
      </c:scatterChart>
      <c:valAx>
        <c:axId val="41565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659192"/>
        <c:crosses val="autoZero"/>
        <c:crossBetween val="midCat"/>
      </c:valAx>
      <c:valAx>
        <c:axId val="415659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6588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Design!#REF!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659976"/>
        <c:axId val="415660368"/>
      </c:scatterChart>
      <c:valAx>
        <c:axId val="41565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660368"/>
        <c:crosses val="autoZero"/>
        <c:crossBetween val="midCat"/>
      </c:valAx>
      <c:valAx>
        <c:axId val="41566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6599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Histogram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[1]Design!#REF!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661152"/>
        <c:axId val="415661544"/>
      </c:barChart>
      <c:catAx>
        <c:axId val="41566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4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Bin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661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661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4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Frequency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661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200" verticalDpi="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Histogram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[1]Design!#REF!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77448"/>
        <c:axId val="415877840"/>
      </c:barChart>
      <c:catAx>
        <c:axId val="415877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Bin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87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77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Frequency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877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878624"/>
        <c:axId val="415879016"/>
      </c:scatterChart>
      <c:valAx>
        <c:axId val="4158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879016"/>
        <c:crosses val="autoZero"/>
        <c:crossBetween val="midCat"/>
      </c:valAx>
      <c:valAx>
        <c:axId val="415879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878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[1]Design!#REF!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879800"/>
        <c:axId val="415880192"/>
      </c:scatterChart>
      <c:valAx>
        <c:axId val="415879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880192"/>
        <c:crosses val="autoZero"/>
        <c:crossBetween val="midCat"/>
      </c:valAx>
      <c:valAx>
        <c:axId val="41588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8798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SEASONAL RECRUITMENT PATTERN (INPUT)</a:t>
            </a:r>
          </a:p>
        </c:rich>
      </c:tx>
      <c:layout>
        <c:manualLayout>
          <c:xMode val="edge"/>
          <c:yMode val="edge"/>
          <c:x val="0.21631878557874762"/>
          <c:y val="3.8596623480754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6432637571158"/>
          <c:y val="0.21754460507334525"/>
          <c:w val="0.59962049335863377"/>
          <c:h val="0.621054759644872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'motor1(shrimp)'!$Q$3</c:f>
              <c:strCache>
                <c:ptCount val="1"/>
                <c:pt idx="0">
                  <c:v>Recruit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2"/>
            <c:dispRSqr val="0"/>
            <c:dispEq val="1"/>
            <c:trendlineLbl>
              <c:layout>
                <c:manualLayout>
                  <c:xMode val="edge"/>
                  <c:yMode val="edge"/>
                  <c:x val="0.15559772296015181"/>
                  <c:y val="0.1298250062534479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'motor1(shrimp)'!$P$4:$P$15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'motor1(shrimp)'!$Q$4:$Q$15</c:f>
              <c:numCache>
                <c:formatCode>0.00</c:formatCode>
                <c:ptCount val="12"/>
                <c:pt idx="0">
                  <c:v>0.17199999999999999</c:v>
                </c:pt>
                <c:pt idx="1">
                  <c:v>0.13980000000000004</c:v>
                </c:pt>
                <c:pt idx="2">
                  <c:v>9.7500000000000003E-2</c:v>
                </c:pt>
                <c:pt idx="3">
                  <c:v>6.5000000000000002E-2</c:v>
                </c:pt>
                <c:pt idx="4">
                  <c:v>4.230000000000006E-2</c:v>
                </c:pt>
                <c:pt idx="5">
                  <c:v>2.9400000000000037E-2</c:v>
                </c:pt>
                <c:pt idx="6">
                  <c:v>2.629999999999999E-2</c:v>
                </c:pt>
                <c:pt idx="7">
                  <c:v>3.3000000000000029E-2</c:v>
                </c:pt>
                <c:pt idx="8">
                  <c:v>4.9500000000000044E-2</c:v>
                </c:pt>
                <c:pt idx="9">
                  <c:v>7.580000000000009E-2</c:v>
                </c:pt>
                <c:pt idx="10">
                  <c:v>0.1119</c:v>
                </c:pt>
                <c:pt idx="11">
                  <c:v>0.15780000000000005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248768"/>
        <c:axId val="410249160"/>
      </c:scatterChart>
      <c:valAx>
        <c:axId val="41024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249160"/>
        <c:crosses val="autoZero"/>
        <c:crossBetween val="midCat"/>
      </c:valAx>
      <c:valAx>
        <c:axId val="410249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248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83301707779881"/>
          <c:y val="0.44912434595787404"/>
          <c:w val="0.24098671726755219"/>
          <c:h val="0.15789527787581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Growth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Parameters!#REF!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Parameters!#REF!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Parameters!#REF!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92760"/>
        <c:axId val="373793152"/>
      </c:scatterChart>
      <c:scatterChart>
        <c:scatterStyle val="lineMarker"/>
        <c:varyColors val="0"/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Parameters!#REF!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Parameters!#REF!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Parameters!#REF!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793544"/>
        <c:axId val="373793936"/>
      </c:scatterChart>
      <c:valAx>
        <c:axId val="373792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months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3793152"/>
        <c:crosses val="autoZero"/>
        <c:crossBetween val="midCat"/>
      </c:valAx>
      <c:valAx>
        <c:axId val="373793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Carapace length (mm)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3792760"/>
        <c:crosses val="autoZero"/>
        <c:crossBetween val="midCat"/>
      </c:valAx>
      <c:valAx>
        <c:axId val="373793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3793936"/>
        <c:crosses val="autoZero"/>
        <c:crossBetween val="midCat"/>
      </c:valAx>
      <c:valAx>
        <c:axId val="3737939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Weight (g)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3793544"/>
        <c:crosses val="max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522267206477733"/>
          <c:y val="3.73135008189657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8218623481781376"/>
          <c:y val="0.22014965483189794"/>
          <c:w val="0.59919028340080971"/>
          <c:h val="0.611941413431038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'motor1(shrimp)'!$W$56</c:f>
              <c:strCache>
                <c:ptCount val="1"/>
                <c:pt idx="0">
                  <c:v>NTotalRec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'motor1(shrimp)'!$B$57:$B$68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'motor1(shrimp)'!$W$57:$W$68</c:f>
              <c:numCache>
                <c:formatCode>0</c:formatCode>
                <c:ptCount val="12"/>
                <c:pt idx="0">
                  <c:v>42631235.262099333</c:v>
                </c:pt>
                <c:pt idx="1">
                  <c:v>62975069.500985019</c:v>
                </c:pt>
                <c:pt idx="2">
                  <c:v>84923760.752956018</c:v>
                </c:pt>
                <c:pt idx="3">
                  <c:v>88108605.094961137</c:v>
                </c:pt>
                <c:pt idx="4">
                  <c:v>62784768.11018043</c:v>
                </c:pt>
                <c:pt idx="5">
                  <c:v>58973927.456438109</c:v>
                </c:pt>
                <c:pt idx="6">
                  <c:v>52318381.246216565</c:v>
                </c:pt>
                <c:pt idx="7">
                  <c:v>37367001.033673584</c:v>
                </c:pt>
                <c:pt idx="8">
                  <c:v>28786757.486647073</c:v>
                </c:pt>
                <c:pt idx="9">
                  <c:v>21154618.014406357</c:v>
                </c:pt>
                <c:pt idx="10">
                  <c:v>15593846.33267878</c:v>
                </c:pt>
                <c:pt idx="11">
                  <c:v>16152208.860831263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249944"/>
        <c:axId val="410250336"/>
      </c:scatterChart>
      <c:valAx>
        <c:axId val="410249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250336"/>
        <c:crosses val="autoZero"/>
        <c:crossBetween val="midCat"/>
      </c:valAx>
      <c:valAx>
        <c:axId val="41025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249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86234817813764"/>
          <c:y val="0.4850755106465548"/>
          <c:w val="0.16194331983805668"/>
          <c:h val="8.20897018017246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044670350404043"/>
          <c:y val="3.73135008189657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8255596174169006"/>
          <c:y val="0.22014965483189794"/>
          <c:w val="0.62474706907156152"/>
          <c:h val="0.61194141343103836"/>
        </c:manualLayout>
      </c:layout>
      <c:lineChart>
        <c:grouping val="standard"/>
        <c:varyColors val="0"/>
        <c:ser>
          <c:idx val="1"/>
          <c:order val="0"/>
          <c:tx>
            <c:strRef>
              <c:f>'motor1(shrimp)'!$X$56</c:f>
              <c:strCache>
                <c:ptCount val="1"/>
                <c:pt idx="0">
                  <c:v>NTotal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'motor1(shrimp)'!$X$57:$X$92</c:f>
              <c:numCache>
                <c:formatCode>0</c:formatCode>
                <c:ptCount val="36"/>
                <c:pt idx="0">
                  <c:v>324548819.82668132</c:v>
                </c:pt>
                <c:pt idx="1">
                  <c:v>287179281.97348911</c:v>
                </c:pt>
                <c:pt idx="2">
                  <c:v>258921601.29452527</c:v>
                </c:pt>
                <c:pt idx="3">
                  <c:v>235509095.85116428</c:v>
                </c:pt>
                <c:pt idx="4">
                  <c:v>174907233.7723451</c:v>
                </c:pt>
                <c:pt idx="5">
                  <c:v>131974808.5278185</c:v>
                </c:pt>
                <c:pt idx="6">
                  <c:v>97459527.194902092</c:v>
                </c:pt>
                <c:pt idx="7">
                  <c:v>76327048.234805554</c:v>
                </c:pt>
                <c:pt idx="8">
                  <c:v>75967440.385194346</c:v>
                </c:pt>
                <c:pt idx="9">
                  <c:v>103766644.3403928</c:v>
                </c:pt>
                <c:pt idx="10">
                  <c:v>132140968.29653877</c:v>
                </c:pt>
                <c:pt idx="11">
                  <c:v>175408506.20643401</c:v>
                </c:pt>
                <c:pt idx="12">
                  <c:v>368161583.17766684</c:v>
                </c:pt>
                <c:pt idx="13">
                  <c:v>359869822.94489574</c:v>
                </c:pt>
                <c:pt idx="14">
                  <c:v>299360648.58688998</c:v>
                </c:pt>
                <c:pt idx="15">
                  <c:v>223504318.78528023</c:v>
                </c:pt>
                <c:pt idx="16">
                  <c:v>171581543.18580174</c:v>
                </c:pt>
                <c:pt idx="17">
                  <c:v>122190284.6973609</c:v>
                </c:pt>
                <c:pt idx="18">
                  <c:v>93399422.680452019</c:v>
                </c:pt>
                <c:pt idx="19">
                  <c:v>85362479.229888111</c:v>
                </c:pt>
                <c:pt idx="20">
                  <c:v>85368727.114923149</c:v>
                </c:pt>
                <c:pt idx="21">
                  <c:v>149597314.64713237</c:v>
                </c:pt>
                <c:pt idx="22">
                  <c:v>209159367.46648964</c:v>
                </c:pt>
                <c:pt idx="23">
                  <c:v>289663549.9888649</c:v>
                </c:pt>
                <c:pt idx="24">
                  <c:v>291312189.74516463</c:v>
                </c:pt>
                <c:pt idx="25">
                  <c:v>311444009.85585493</c:v>
                </c:pt>
                <c:pt idx="26">
                  <c:v>315959052.46382487</c:v>
                </c:pt>
                <c:pt idx="27">
                  <c:v>281708264.74533969</c:v>
                </c:pt>
                <c:pt idx="28">
                  <c:v>225758763.36316547</c:v>
                </c:pt>
                <c:pt idx="29">
                  <c:v>169111432.83618617</c:v>
                </c:pt>
                <c:pt idx="30">
                  <c:v>118506370.7171189</c:v>
                </c:pt>
                <c:pt idx="31">
                  <c:v>92185832.474210113</c:v>
                </c:pt>
                <c:pt idx="32">
                  <c:v>87674294.091200471</c:v>
                </c:pt>
                <c:pt idx="33">
                  <c:v>112890468.0219394</c:v>
                </c:pt>
                <c:pt idx="34">
                  <c:v>202778558.9959456</c:v>
                </c:pt>
                <c:pt idx="35">
                  <c:v>227424936.26153389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251120"/>
        <c:axId val="410251512"/>
      </c:lineChart>
      <c:catAx>
        <c:axId val="41025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25151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1025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251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961542613723593"/>
          <c:y val="0.4850755106465548"/>
          <c:w val="0.15415836769298272"/>
          <c:h val="8.20897018017246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N, B</a:t>
            </a:r>
          </a:p>
        </c:rich>
      </c:tx>
      <c:layout>
        <c:manualLayout>
          <c:xMode val="edge"/>
          <c:yMode val="edge"/>
          <c:x val="0.48144456878671599"/>
          <c:y val="2.96442687747035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3460946051507"/>
          <c:y val="0.15612648221343872"/>
          <c:w val="0.81243770982758323"/>
          <c:h val="0.7134387351778656"/>
        </c:manualLayout>
      </c:layout>
      <c:lineChart>
        <c:grouping val="standard"/>
        <c:varyColors val="0"/>
        <c:ser>
          <c:idx val="0"/>
          <c:order val="0"/>
          <c:tx>
            <c:strRef>
              <c:f>'motor1(shrimp)'!$X$56</c:f>
              <c:strCache>
                <c:ptCount val="1"/>
                <c:pt idx="0">
                  <c:v>NTotal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'motor1(shrimp)'!$X$57:$X$296</c:f>
              <c:numCache>
                <c:formatCode>0</c:formatCode>
                <c:ptCount val="240"/>
                <c:pt idx="0">
                  <c:v>324548819.82668132</c:v>
                </c:pt>
                <c:pt idx="1">
                  <c:v>287179281.97348911</c:v>
                </c:pt>
                <c:pt idx="2">
                  <c:v>258921601.29452527</c:v>
                </c:pt>
                <c:pt idx="3">
                  <c:v>235509095.85116428</c:v>
                </c:pt>
                <c:pt idx="4">
                  <c:v>174907233.7723451</c:v>
                </c:pt>
                <c:pt idx="5">
                  <c:v>131974808.5278185</c:v>
                </c:pt>
                <c:pt idx="6">
                  <c:v>97459527.194902092</c:v>
                </c:pt>
                <c:pt idx="7">
                  <c:v>76327048.234805554</c:v>
                </c:pt>
                <c:pt idx="8">
                  <c:v>75967440.385194346</c:v>
                </c:pt>
                <c:pt idx="9">
                  <c:v>103766644.3403928</c:v>
                </c:pt>
                <c:pt idx="10">
                  <c:v>132140968.29653877</c:v>
                </c:pt>
                <c:pt idx="11">
                  <c:v>175408506.20643401</c:v>
                </c:pt>
                <c:pt idx="12">
                  <c:v>368161583.17766684</c:v>
                </c:pt>
                <c:pt idx="13">
                  <c:v>359869822.94489574</c:v>
                </c:pt>
                <c:pt idx="14">
                  <c:v>299360648.58688998</c:v>
                </c:pt>
                <c:pt idx="15">
                  <c:v>223504318.78528023</c:v>
                </c:pt>
                <c:pt idx="16">
                  <c:v>171581543.18580174</c:v>
                </c:pt>
                <c:pt idx="17">
                  <c:v>122190284.6973609</c:v>
                </c:pt>
                <c:pt idx="18">
                  <c:v>93399422.680452019</c:v>
                </c:pt>
                <c:pt idx="19">
                  <c:v>85362479.229888111</c:v>
                </c:pt>
                <c:pt idx="20">
                  <c:v>85368727.114923149</c:v>
                </c:pt>
                <c:pt idx="21">
                  <c:v>149597314.64713237</c:v>
                </c:pt>
                <c:pt idx="22">
                  <c:v>209159367.46648964</c:v>
                </c:pt>
                <c:pt idx="23">
                  <c:v>289663549.9888649</c:v>
                </c:pt>
                <c:pt idx="24">
                  <c:v>291312189.74516463</c:v>
                </c:pt>
                <c:pt idx="25">
                  <c:v>311444009.85585493</c:v>
                </c:pt>
                <c:pt idx="26">
                  <c:v>315959052.46382487</c:v>
                </c:pt>
                <c:pt idx="27">
                  <c:v>281708264.74533969</c:v>
                </c:pt>
                <c:pt idx="28">
                  <c:v>225758763.36316547</c:v>
                </c:pt>
                <c:pt idx="29">
                  <c:v>169111432.83618617</c:v>
                </c:pt>
                <c:pt idx="30">
                  <c:v>118506370.7171189</c:v>
                </c:pt>
                <c:pt idx="31">
                  <c:v>92185832.474210113</c:v>
                </c:pt>
                <c:pt idx="32">
                  <c:v>87674294.091200471</c:v>
                </c:pt>
                <c:pt idx="33">
                  <c:v>112890468.0219394</c:v>
                </c:pt>
                <c:pt idx="34">
                  <c:v>202778558.9959456</c:v>
                </c:pt>
                <c:pt idx="35">
                  <c:v>227424936.26153389</c:v>
                </c:pt>
                <c:pt idx="36">
                  <c:v>276907849.02030653</c:v>
                </c:pt>
                <c:pt idx="37">
                  <c:v>352597095.45749384</c:v>
                </c:pt>
                <c:pt idx="38">
                  <c:v>322212520.89991444</c:v>
                </c:pt>
                <c:pt idx="39">
                  <c:v>269362555.27794218</c:v>
                </c:pt>
                <c:pt idx="40">
                  <c:v>194440178.16689548</c:v>
                </c:pt>
                <c:pt idx="41">
                  <c:v>140481472.03292435</c:v>
                </c:pt>
                <c:pt idx="42">
                  <c:v>109652930.76423483</c:v>
                </c:pt>
                <c:pt idx="43">
                  <c:v>92653537.784236237</c:v>
                </c:pt>
                <c:pt idx="44">
                  <c:v>109329372.04560852</c:v>
                </c:pt>
                <c:pt idx="45">
                  <c:v>118170760.11253005</c:v>
                </c:pt>
                <c:pt idx="46">
                  <c:v>154244470.7376833</c:v>
                </c:pt>
                <c:pt idx="47">
                  <c:v>213996641.9331418</c:v>
                </c:pt>
                <c:pt idx="48">
                  <c:v>284222886.95305771</c:v>
                </c:pt>
                <c:pt idx="49">
                  <c:v>278788501.8250494</c:v>
                </c:pt>
                <c:pt idx="50">
                  <c:v>236846960.23859027</c:v>
                </c:pt>
                <c:pt idx="51">
                  <c:v>211265769.13360548</c:v>
                </c:pt>
                <c:pt idx="52">
                  <c:v>161476530.2235859</c:v>
                </c:pt>
                <c:pt idx="53">
                  <c:v>123310214.22537515</c:v>
                </c:pt>
                <c:pt idx="54">
                  <c:v>92091295.347550914</c:v>
                </c:pt>
                <c:pt idx="55">
                  <c:v>87407328.905360267</c:v>
                </c:pt>
                <c:pt idx="56">
                  <c:v>112409104.08226565</c:v>
                </c:pt>
                <c:pt idx="57">
                  <c:v>155485600.10731909</c:v>
                </c:pt>
                <c:pt idx="58">
                  <c:v>186732281.79223076</c:v>
                </c:pt>
                <c:pt idx="59">
                  <c:v>249125445.82319245</c:v>
                </c:pt>
                <c:pt idx="60">
                  <c:v>313182258.51096833</c:v>
                </c:pt>
                <c:pt idx="61">
                  <c:v>311619607.56557775</c:v>
                </c:pt>
                <c:pt idx="62">
                  <c:v>291362237.68897146</c:v>
                </c:pt>
                <c:pt idx="63">
                  <c:v>246521292.51022691</c:v>
                </c:pt>
                <c:pt idx="64">
                  <c:v>178316223.85142264</c:v>
                </c:pt>
                <c:pt idx="65">
                  <c:v>125247709.41968523</c:v>
                </c:pt>
                <c:pt idx="66">
                  <c:v>95938278.500290349</c:v>
                </c:pt>
                <c:pt idx="67">
                  <c:v>95565393.542702526</c:v>
                </c:pt>
                <c:pt idx="68">
                  <c:v>90064677.69946894</c:v>
                </c:pt>
                <c:pt idx="69">
                  <c:v>115569439.11574937</c:v>
                </c:pt>
                <c:pt idx="70">
                  <c:v>138423488.68968654</c:v>
                </c:pt>
                <c:pt idx="71">
                  <c:v>242508526.99489364</c:v>
                </c:pt>
                <c:pt idx="72">
                  <c:v>238018532.99106729</c:v>
                </c:pt>
                <c:pt idx="73">
                  <c:v>259112916.35360503</c:v>
                </c:pt>
                <c:pt idx="74">
                  <c:v>252144186.78966305</c:v>
                </c:pt>
                <c:pt idx="75">
                  <c:v>214845233.44651356</c:v>
                </c:pt>
                <c:pt idx="76">
                  <c:v>161886647.77993339</c:v>
                </c:pt>
                <c:pt idx="77">
                  <c:v>120582973.58621556</c:v>
                </c:pt>
                <c:pt idx="78">
                  <c:v>91592804.822466403</c:v>
                </c:pt>
                <c:pt idx="79">
                  <c:v>63918969.893723369</c:v>
                </c:pt>
                <c:pt idx="80">
                  <c:v>79403549.650487676</c:v>
                </c:pt>
                <c:pt idx="81">
                  <c:v>113779748.80513841</c:v>
                </c:pt>
                <c:pt idx="82">
                  <c:v>152339312.70575073</c:v>
                </c:pt>
                <c:pt idx="83">
                  <c:v>231056660.66978949</c:v>
                </c:pt>
                <c:pt idx="84">
                  <c:v>340200015.1804359</c:v>
                </c:pt>
                <c:pt idx="85">
                  <c:v>301744460.95682508</c:v>
                </c:pt>
                <c:pt idx="86">
                  <c:v>283041481.87141907</c:v>
                </c:pt>
                <c:pt idx="87">
                  <c:v>203200706.24590492</c:v>
                </c:pt>
                <c:pt idx="88">
                  <c:v>147849945.33276489</c:v>
                </c:pt>
                <c:pt idx="89">
                  <c:v>106334827.41651414</c:v>
                </c:pt>
                <c:pt idx="90">
                  <c:v>80867539.053511292</c:v>
                </c:pt>
                <c:pt idx="91">
                  <c:v>62807120.40504165</c:v>
                </c:pt>
                <c:pt idx="92">
                  <c:v>97810477.996508136</c:v>
                </c:pt>
                <c:pt idx="93">
                  <c:v>121046050.34220996</c:v>
                </c:pt>
                <c:pt idx="94">
                  <c:v>134789399.51278198</c:v>
                </c:pt>
                <c:pt idx="95">
                  <c:v>173135667.59709847</c:v>
                </c:pt>
                <c:pt idx="96">
                  <c:v>233844860.01404542</c:v>
                </c:pt>
                <c:pt idx="97">
                  <c:v>216718339.30551895</c:v>
                </c:pt>
                <c:pt idx="98">
                  <c:v>194990244.37988496</c:v>
                </c:pt>
                <c:pt idx="99">
                  <c:v>207399299.18188685</c:v>
                </c:pt>
                <c:pt idx="100">
                  <c:v>156429572.07171115</c:v>
                </c:pt>
                <c:pt idx="101">
                  <c:v>127513615.15236378</c:v>
                </c:pt>
                <c:pt idx="102">
                  <c:v>96265593.059451506</c:v>
                </c:pt>
                <c:pt idx="103">
                  <c:v>103835381.76587057</c:v>
                </c:pt>
                <c:pt idx="104">
                  <c:v>95103882.486612082</c:v>
                </c:pt>
                <c:pt idx="105">
                  <c:v>111002094.16098209</c:v>
                </c:pt>
                <c:pt idx="106">
                  <c:v>176485304.81474444</c:v>
                </c:pt>
                <c:pt idx="107">
                  <c:v>228380441.04163978</c:v>
                </c:pt>
                <c:pt idx="108">
                  <c:v>332118380.41886103</c:v>
                </c:pt>
                <c:pt idx="109">
                  <c:v>311644636.7661317</c:v>
                </c:pt>
                <c:pt idx="110">
                  <c:v>312672352.23776597</c:v>
                </c:pt>
                <c:pt idx="111">
                  <c:v>238467787.84306026</c:v>
                </c:pt>
                <c:pt idx="112">
                  <c:v>169950030.73293251</c:v>
                </c:pt>
                <c:pt idx="113">
                  <c:v>127659104.92613627</c:v>
                </c:pt>
                <c:pt idx="114">
                  <c:v>97491111.2034747</c:v>
                </c:pt>
                <c:pt idx="115">
                  <c:v>77204749.723218307</c:v>
                </c:pt>
                <c:pt idx="116">
                  <c:v>83120033.202606365</c:v>
                </c:pt>
                <c:pt idx="117">
                  <c:v>113761245.10229041</c:v>
                </c:pt>
                <c:pt idx="118">
                  <c:v>133278721.59268193</c:v>
                </c:pt>
                <c:pt idx="119">
                  <c:v>182250084.32274064</c:v>
                </c:pt>
                <c:pt idx="120">
                  <c:v>254097152.56185043</c:v>
                </c:pt>
                <c:pt idx="121">
                  <c:v>238256784.01744923</c:v>
                </c:pt>
                <c:pt idx="122">
                  <c:v>224111310.28344172</c:v>
                </c:pt>
                <c:pt idx="123">
                  <c:v>186704566.48045737</c:v>
                </c:pt>
                <c:pt idx="124">
                  <c:v>140538741.80108377</c:v>
                </c:pt>
                <c:pt idx="125">
                  <c:v>109725291.25528879</c:v>
                </c:pt>
                <c:pt idx="126">
                  <c:v>81384214.618371651</c:v>
                </c:pt>
                <c:pt idx="127">
                  <c:v>66481081.828690447</c:v>
                </c:pt>
                <c:pt idx="128">
                  <c:v>73334535.776073426</c:v>
                </c:pt>
                <c:pt idx="129">
                  <c:v>107667365.09819399</c:v>
                </c:pt>
                <c:pt idx="130">
                  <c:v>161071553.96347502</c:v>
                </c:pt>
                <c:pt idx="131">
                  <c:v>206213765.31117281</c:v>
                </c:pt>
                <c:pt idx="132">
                  <c:v>271675539.94095778</c:v>
                </c:pt>
                <c:pt idx="133">
                  <c:v>273009238.5302729</c:v>
                </c:pt>
                <c:pt idx="134">
                  <c:v>265175387.97300747</c:v>
                </c:pt>
                <c:pt idx="135">
                  <c:v>214719411.452566</c:v>
                </c:pt>
                <c:pt idx="136">
                  <c:v>153625167.95273542</c:v>
                </c:pt>
                <c:pt idx="137">
                  <c:v>102237233.61812517</c:v>
                </c:pt>
                <c:pt idx="138">
                  <c:v>66496405.101581924</c:v>
                </c:pt>
                <c:pt idx="139">
                  <c:v>47453179.343771704</c:v>
                </c:pt>
                <c:pt idx="140">
                  <c:v>69701637.873890102</c:v>
                </c:pt>
                <c:pt idx="141">
                  <c:v>83829553.195905104</c:v>
                </c:pt>
                <c:pt idx="142">
                  <c:v>127387537.95948713</c:v>
                </c:pt>
                <c:pt idx="143">
                  <c:v>232821633.39783686</c:v>
                </c:pt>
                <c:pt idx="144">
                  <c:v>264351544.36863607</c:v>
                </c:pt>
                <c:pt idx="145">
                  <c:v>355976485.25550222</c:v>
                </c:pt>
                <c:pt idx="146">
                  <c:v>305714182.11900753</c:v>
                </c:pt>
                <c:pt idx="147">
                  <c:v>228713805.07503429</c:v>
                </c:pt>
                <c:pt idx="148">
                  <c:v>176541015.52931684</c:v>
                </c:pt>
                <c:pt idx="149">
                  <c:v>115764875.48643675</c:v>
                </c:pt>
                <c:pt idx="150">
                  <c:v>83711512.01728043</c:v>
                </c:pt>
                <c:pt idx="151">
                  <c:v>61446464.224056683</c:v>
                </c:pt>
                <c:pt idx="152">
                  <c:v>80705753.558689937</c:v>
                </c:pt>
                <c:pt idx="153">
                  <c:v>108956057.86576389</c:v>
                </c:pt>
                <c:pt idx="154">
                  <c:v>168027669.39982468</c:v>
                </c:pt>
                <c:pt idx="155">
                  <c:v>198576461.8582983</c:v>
                </c:pt>
                <c:pt idx="156">
                  <c:v>196435582.15584278</c:v>
                </c:pt>
                <c:pt idx="157">
                  <c:v>233488552.36249498</c:v>
                </c:pt>
                <c:pt idx="158">
                  <c:v>224881482.88767374</c:v>
                </c:pt>
                <c:pt idx="159">
                  <c:v>198047154.26123211</c:v>
                </c:pt>
                <c:pt idx="160">
                  <c:v>159270864.72461522</c:v>
                </c:pt>
                <c:pt idx="161">
                  <c:v>123706597.3048818</c:v>
                </c:pt>
                <c:pt idx="162">
                  <c:v>117301694.25578319</c:v>
                </c:pt>
                <c:pt idx="163">
                  <c:v>84880980.113765687</c:v>
                </c:pt>
                <c:pt idx="164">
                  <c:v>77583291.40958932</c:v>
                </c:pt>
                <c:pt idx="165">
                  <c:v>117527913.7131924</c:v>
                </c:pt>
                <c:pt idx="166">
                  <c:v>186250820.06758127</c:v>
                </c:pt>
                <c:pt idx="167">
                  <c:v>308157596.44162023</c:v>
                </c:pt>
                <c:pt idx="168">
                  <c:v>308068983.28925079</c:v>
                </c:pt>
                <c:pt idx="169">
                  <c:v>277157441.61708593</c:v>
                </c:pt>
                <c:pt idx="170">
                  <c:v>208826756.58473</c:v>
                </c:pt>
                <c:pt idx="171">
                  <c:v>156050146.30492711</c:v>
                </c:pt>
                <c:pt idx="172">
                  <c:v>121294976.42832069</c:v>
                </c:pt>
                <c:pt idx="173">
                  <c:v>91183819.437729895</c:v>
                </c:pt>
                <c:pt idx="174">
                  <c:v>70673164.197444528</c:v>
                </c:pt>
                <c:pt idx="175">
                  <c:v>67609032.597115993</c:v>
                </c:pt>
                <c:pt idx="176">
                  <c:v>77994533.8267055</c:v>
                </c:pt>
                <c:pt idx="177">
                  <c:v>117772340.10636713</c:v>
                </c:pt>
                <c:pt idx="178">
                  <c:v>152718623.29190394</c:v>
                </c:pt>
                <c:pt idx="179">
                  <c:v>207340164.34137505</c:v>
                </c:pt>
                <c:pt idx="180">
                  <c:v>330837964.34091431</c:v>
                </c:pt>
                <c:pt idx="181">
                  <c:v>292435725.30651915</c:v>
                </c:pt>
                <c:pt idx="182">
                  <c:v>235189628.89801767</c:v>
                </c:pt>
                <c:pt idx="183">
                  <c:v>173079234.29050916</c:v>
                </c:pt>
                <c:pt idx="184">
                  <c:v>120501481.57424107</c:v>
                </c:pt>
                <c:pt idx="185">
                  <c:v>90937883.077662632</c:v>
                </c:pt>
                <c:pt idx="186">
                  <c:v>64905953.021269672</c:v>
                </c:pt>
                <c:pt idx="187">
                  <c:v>65379760.080877289</c:v>
                </c:pt>
                <c:pt idx="188">
                  <c:v>78743171.014219716</c:v>
                </c:pt>
                <c:pt idx="189">
                  <c:v>109040331.5115605</c:v>
                </c:pt>
                <c:pt idx="190">
                  <c:v>132690744.95804587</c:v>
                </c:pt>
                <c:pt idx="191">
                  <c:v>147013007.59667149</c:v>
                </c:pt>
                <c:pt idx="192">
                  <c:v>258667453.89481163</c:v>
                </c:pt>
                <c:pt idx="193">
                  <c:v>232931121.05484828</c:v>
                </c:pt>
                <c:pt idx="194">
                  <c:v>198818034.86537191</c:v>
                </c:pt>
                <c:pt idx="195">
                  <c:v>154691575.12694147</c:v>
                </c:pt>
                <c:pt idx="196">
                  <c:v>126725157.99868636</c:v>
                </c:pt>
                <c:pt idx="197">
                  <c:v>99092692.88649866</c:v>
                </c:pt>
                <c:pt idx="198">
                  <c:v>65424500.649430156</c:v>
                </c:pt>
                <c:pt idx="199">
                  <c:v>63488008.379967101</c:v>
                </c:pt>
                <c:pt idx="200">
                  <c:v>70367929.185440898</c:v>
                </c:pt>
                <c:pt idx="201">
                  <c:v>83296549.99843882</c:v>
                </c:pt>
                <c:pt idx="202">
                  <c:v>118477106.77785316</c:v>
                </c:pt>
                <c:pt idx="203">
                  <c:v>151575841.88081607</c:v>
                </c:pt>
                <c:pt idx="204">
                  <c:v>238344389.2241295</c:v>
                </c:pt>
                <c:pt idx="205">
                  <c:v>252207326.67473456</c:v>
                </c:pt>
                <c:pt idx="206">
                  <c:v>257168532.37057456</c:v>
                </c:pt>
                <c:pt idx="207">
                  <c:v>251558503.12580431</c:v>
                </c:pt>
                <c:pt idx="208">
                  <c:v>187216057.67020056</c:v>
                </c:pt>
                <c:pt idx="209">
                  <c:v>134440986.17424822</c:v>
                </c:pt>
                <c:pt idx="210">
                  <c:v>92449891.596165866</c:v>
                </c:pt>
                <c:pt idx="211">
                  <c:v>71627349.000215724</c:v>
                </c:pt>
                <c:pt idx="212">
                  <c:v>85167788.543558791</c:v>
                </c:pt>
                <c:pt idx="213">
                  <c:v>102813492.4352673</c:v>
                </c:pt>
                <c:pt idx="214">
                  <c:v>155755445.78213719</c:v>
                </c:pt>
                <c:pt idx="215">
                  <c:v>224469204.37288177</c:v>
                </c:pt>
                <c:pt idx="216">
                  <c:v>225848297.12166071</c:v>
                </c:pt>
                <c:pt idx="217">
                  <c:v>287746526.83145326</c:v>
                </c:pt>
                <c:pt idx="218">
                  <c:v>230556494.2976974</c:v>
                </c:pt>
                <c:pt idx="219">
                  <c:v>206286709.63029748</c:v>
                </c:pt>
                <c:pt idx="220">
                  <c:v>151441210.83227</c:v>
                </c:pt>
                <c:pt idx="221">
                  <c:v>111243105.72738713</c:v>
                </c:pt>
                <c:pt idx="222">
                  <c:v>75354227.168008596</c:v>
                </c:pt>
                <c:pt idx="223">
                  <c:v>74372951.791594252</c:v>
                </c:pt>
                <c:pt idx="224">
                  <c:v>70897984.846703082</c:v>
                </c:pt>
                <c:pt idx="225">
                  <c:v>102781529.53674427</c:v>
                </c:pt>
                <c:pt idx="226">
                  <c:v>130763416.09641708</c:v>
                </c:pt>
                <c:pt idx="227">
                  <c:v>173291687.02277201</c:v>
                </c:pt>
                <c:pt idx="228">
                  <c:v>200801591.77352464</c:v>
                </c:pt>
                <c:pt idx="229">
                  <c:v>217699881.06109503</c:v>
                </c:pt>
                <c:pt idx="230">
                  <c:v>238098247.32775736</c:v>
                </c:pt>
                <c:pt idx="231">
                  <c:v>189815091.73872128</c:v>
                </c:pt>
                <c:pt idx="232">
                  <c:v>135632474.64155737</c:v>
                </c:pt>
                <c:pt idx="233">
                  <c:v>81914207.168208465</c:v>
                </c:pt>
                <c:pt idx="234">
                  <c:v>61505278.925214574</c:v>
                </c:pt>
                <c:pt idx="235">
                  <c:v>53684243.561116308</c:v>
                </c:pt>
                <c:pt idx="236">
                  <c:v>59319299.397372983</c:v>
                </c:pt>
                <c:pt idx="237">
                  <c:v>72819909.113435641</c:v>
                </c:pt>
                <c:pt idx="238">
                  <c:v>120130370.36891769</c:v>
                </c:pt>
                <c:pt idx="239">
                  <c:v>164002487.74610019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252296"/>
        <c:axId val="412107936"/>
      </c:lineChart>
      <c:lineChart>
        <c:grouping val="standard"/>
        <c:varyColors val="0"/>
        <c:ser>
          <c:idx val="1"/>
          <c:order val="1"/>
          <c:tx>
            <c:strRef>
              <c:f>'motor1(shrimp)'!$Y$56</c:f>
              <c:strCache>
                <c:ptCount val="1"/>
                <c:pt idx="0">
                  <c:v>Biomass 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'motor1(shrimp)'!$Y$57:$Y$296</c:f>
              <c:numCache>
                <c:formatCode>0</c:formatCode>
                <c:ptCount val="240"/>
                <c:pt idx="0">
                  <c:v>2652.1444229776444</c:v>
                </c:pt>
                <c:pt idx="1">
                  <c:v>3050.6726442690247</c:v>
                </c:pt>
                <c:pt idx="2">
                  <c:v>3046.6458932741575</c:v>
                </c:pt>
                <c:pt idx="3">
                  <c:v>2902.477367148289</c:v>
                </c:pt>
                <c:pt idx="4">
                  <c:v>2410.5519599513109</c:v>
                </c:pt>
                <c:pt idx="5">
                  <c:v>2059.2883689699843</c:v>
                </c:pt>
                <c:pt idx="6">
                  <c:v>1579.889443598775</c:v>
                </c:pt>
                <c:pt idx="7">
                  <c:v>1229.7273282022304</c:v>
                </c:pt>
                <c:pt idx="8">
                  <c:v>1021.3457668713787</c:v>
                </c:pt>
                <c:pt idx="9">
                  <c:v>884.66141946787673</c:v>
                </c:pt>
                <c:pt idx="10">
                  <c:v>970.66511746212257</c:v>
                </c:pt>
                <c:pt idx="11">
                  <c:v>1226.945285179849</c:v>
                </c:pt>
                <c:pt idx="12">
                  <c:v>1781.2615623733464</c:v>
                </c:pt>
                <c:pt idx="13">
                  <c:v>2707.3216015331573</c:v>
                </c:pt>
                <c:pt idx="14">
                  <c:v>3234.2592729884973</c:v>
                </c:pt>
                <c:pt idx="15">
                  <c:v>2954.932029398708</c:v>
                </c:pt>
                <c:pt idx="16">
                  <c:v>2600.4232953731585</c:v>
                </c:pt>
                <c:pt idx="17">
                  <c:v>1996.9863913261036</c:v>
                </c:pt>
                <c:pt idx="18">
                  <c:v>1545.812494753291</c:v>
                </c:pt>
                <c:pt idx="19">
                  <c:v>1145.0934897166494</c:v>
                </c:pt>
                <c:pt idx="20">
                  <c:v>908.53799354870125</c:v>
                </c:pt>
                <c:pt idx="21">
                  <c:v>978.16510414399033</c:v>
                </c:pt>
                <c:pt idx="22">
                  <c:v>1311.1920010524234</c:v>
                </c:pt>
                <c:pt idx="23">
                  <c:v>1940.1317139266644</c:v>
                </c:pt>
                <c:pt idx="24">
                  <c:v>2497.3608574787272</c:v>
                </c:pt>
                <c:pt idx="25">
                  <c:v>2873.8834787916489</c:v>
                </c:pt>
                <c:pt idx="26">
                  <c:v>2977.7434035450929</c:v>
                </c:pt>
                <c:pt idx="27">
                  <c:v>3132.9865157698164</c:v>
                </c:pt>
                <c:pt idx="28">
                  <c:v>3134.1615935964151</c:v>
                </c:pt>
                <c:pt idx="29">
                  <c:v>2622.8645789345119</c:v>
                </c:pt>
                <c:pt idx="30">
                  <c:v>2045.3509709594905</c:v>
                </c:pt>
                <c:pt idx="31">
                  <c:v>1418.5410691245702</c:v>
                </c:pt>
                <c:pt idx="32">
                  <c:v>1165.9211576873272</c:v>
                </c:pt>
                <c:pt idx="33">
                  <c:v>1095.9457645455705</c:v>
                </c:pt>
                <c:pt idx="34">
                  <c:v>1249.2543470464261</c:v>
                </c:pt>
                <c:pt idx="35">
                  <c:v>1665.8207699575044</c:v>
                </c:pt>
                <c:pt idx="36">
                  <c:v>2210.4688601534335</c:v>
                </c:pt>
                <c:pt idx="37">
                  <c:v>2725.3300674573038</c:v>
                </c:pt>
                <c:pt idx="38">
                  <c:v>3161.5305119655904</c:v>
                </c:pt>
                <c:pt idx="39">
                  <c:v>3235.4666952764583</c:v>
                </c:pt>
                <c:pt idx="40">
                  <c:v>2795.0246163032416</c:v>
                </c:pt>
                <c:pt idx="41">
                  <c:v>2107.8262789244268</c:v>
                </c:pt>
                <c:pt idx="42">
                  <c:v>1618.5488218858161</c:v>
                </c:pt>
                <c:pt idx="43">
                  <c:v>1383.7163821723814</c:v>
                </c:pt>
                <c:pt idx="44">
                  <c:v>1065.132585174523</c:v>
                </c:pt>
                <c:pt idx="45">
                  <c:v>1066.6388818380813</c:v>
                </c:pt>
                <c:pt idx="46">
                  <c:v>1244.4214497062444</c:v>
                </c:pt>
                <c:pt idx="47">
                  <c:v>1482.1095784844558</c:v>
                </c:pt>
                <c:pt idx="48">
                  <c:v>1968.8400820946179</c:v>
                </c:pt>
                <c:pt idx="49">
                  <c:v>2442.5361504500938</c:v>
                </c:pt>
                <c:pt idx="50">
                  <c:v>2635.126785543227</c:v>
                </c:pt>
                <c:pt idx="51">
                  <c:v>2524.8535869343305</c:v>
                </c:pt>
                <c:pt idx="52">
                  <c:v>2191.2889818123117</c:v>
                </c:pt>
                <c:pt idx="53">
                  <c:v>1734.9623597847717</c:v>
                </c:pt>
                <c:pt idx="54">
                  <c:v>1232.7740422494153</c:v>
                </c:pt>
                <c:pt idx="55">
                  <c:v>989.63743815835505</c:v>
                </c:pt>
                <c:pt idx="56">
                  <c:v>921.01887250485743</c:v>
                </c:pt>
                <c:pt idx="57">
                  <c:v>1075.1915122504142</c:v>
                </c:pt>
                <c:pt idx="58">
                  <c:v>1408.9532721743624</c:v>
                </c:pt>
                <c:pt idx="59">
                  <c:v>1785.8931038690275</c:v>
                </c:pt>
                <c:pt idx="60">
                  <c:v>2198.4803316618654</c:v>
                </c:pt>
                <c:pt idx="61">
                  <c:v>2713.8858514007038</c:v>
                </c:pt>
                <c:pt idx="62">
                  <c:v>3041.6813272301915</c:v>
                </c:pt>
                <c:pt idx="63">
                  <c:v>3006.7210714049825</c:v>
                </c:pt>
                <c:pt idx="64">
                  <c:v>2653.137303875767</c:v>
                </c:pt>
                <c:pt idx="65">
                  <c:v>2120.5893069359831</c:v>
                </c:pt>
                <c:pt idx="66">
                  <c:v>1606.8575859596972</c:v>
                </c:pt>
                <c:pt idx="67">
                  <c:v>1099.0194988769367</c:v>
                </c:pt>
                <c:pt idx="68">
                  <c:v>928.12027489766945</c:v>
                </c:pt>
                <c:pt idx="69">
                  <c:v>981.73192737474369</c:v>
                </c:pt>
                <c:pt idx="70">
                  <c:v>1057.7628797485522</c:v>
                </c:pt>
                <c:pt idx="71">
                  <c:v>1366.5647576916101</c:v>
                </c:pt>
                <c:pt idx="72">
                  <c:v>1677.8457076469283</c:v>
                </c:pt>
                <c:pt idx="73">
                  <c:v>2208.8642408354067</c:v>
                </c:pt>
                <c:pt idx="74">
                  <c:v>2227.9407639175392</c:v>
                </c:pt>
                <c:pt idx="75">
                  <c:v>2358.9660833105681</c:v>
                </c:pt>
                <c:pt idx="76">
                  <c:v>2149.3474003336387</c:v>
                </c:pt>
                <c:pt idx="77">
                  <c:v>1845.0862982423835</c:v>
                </c:pt>
                <c:pt idx="78">
                  <c:v>1387.7247742416469</c:v>
                </c:pt>
                <c:pt idx="79">
                  <c:v>895.90261442448116</c:v>
                </c:pt>
                <c:pt idx="80">
                  <c:v>750.16588488436821</c:v>
                </c:pt>
                <c:pt idx="81">
                  <c:v>784.16129915538022</c:v>
                </c:pt>
                <c:pt idx="82">
                  <c:v>1016.4784470860978</c:v>
                </c:pt>
                <c:pt idx="83">
                  <c:v>1427.8740347310938</c:v>
                </c:pt>
                <c:pt idx="84">
                  <c:v>2006.6029233630366</c:v>
                </c:pt>
                <c:pt idx="85">
                  <c:v>2627.1049082648465</c:v>
                </c:pt>
                <c:pt idx="86">
                  <c:v>2935.6538088581369</c:v>
                </c:pt>
                <c:pt idx="87">
                  <c:v>2425.1428301621572</c:v>
                </c:pt>
                <c:pt idx="88">
                  <c:v>1839.2388267424005</c:v>
                </c:pt>
                <c:pt idx="89">
                  <c:v>1619.2211489169886</c:v>
                </c:pt>
                <c:pt idx="90">
                  <c:v>1209.8378437557772</c:v>
                </c:pt>
                <c:pt idx="91">
                  <c:v>823.1346669633474</c:v>
                </c:pt>
                <c:pt idx="92">
                  <c:v>735.81373682650997</c:v>
                </c:pt>
                <c:pt idx="93">
                  <c:v>842.48410683759448</c:v>
                </c:pt>
                <c:pt idx="94">
                  <c:v>1075.8700259997754</c:v>
                </c:pt>
                <c:pt idx="95">
                  <c:v>1306.7016571380107</c:v>
                </c:pt>
                <c:pt idx="96">
                  <c:v>1535.2216387648648</c:v>
                </c:pt>
                <c:pt idx="97">
                  <c:v>1886.0054483375322</c:v>
                </c:pt>
                <c:pt idx="98">
                  <c:v>2024.152941907241</c:v>
                </c:pt>
                <c:pt idx="99">
                  <c:v>1768.7857763772054</c:v>
                </c:pt>
                <c:pt idx="100">
                  <c:v>1657.4509878959593</c:v>
                </c:pt>
                <c:pt idx="101">
                  <c:v>1573.5819403647165</c:v>
                </c:pt>
                <c:pt idx="102">
                  <c:v>1343.5288490069756</c:v>
                </c:pt>
                <c:pt idx="103">
                  <c:v>1114.0988733325642</c:v>
                </c:pt>
                <c:pt idx="104">
                  <c:v>866.38940054574243</c:v>
                </c:pt>
                <c:pt idx="105">
                  <c:v>908.21168879491165</c:v>
                </c:pt>
                <c:pt idx="106">
                  <c:v>1093.9517421210646</c:v>
                </c:pt>
                <c:pt idx="107">
                  <c:v>1469.3328500095938</c:v>
                </c:pt>
                <c:pt idx="108">
                  <c:v>2075.118918490442</c:v>
                </c:pt>
                <c:pt idx="109">
                  <c:v>2769.8858011931352</c:v>
                </c:pt>
                <c:pt idx="110">
                  <c:v>2957.0516232682967</c:v>
                </c:pt>
                <c:pt idx="111">
                  <c:v>2676.4186231096578</c:v>
                </c:pt>
                <c:pt idx="112">
                  <c:v>2322.921104973605</c:v>
                </c:pt>
                <c:pt idx="113">
                  <c:v>1747.8788455494898</c:v>
                </c:pt>
                <c:pt idx="114">
                  <c:v>1429.2653067060219</c:v>
                </c:pt>
                <c:pt idx="115">
                  <c:v>1124.4640805761344</c:v>
                </c:pt>
                <c:pt idx="116">
                  <c:v>826.99096575224132</c:v>
                </c:pt>
                <c:pt idx="117">
                  <c:v>812.01866084255664</c:v>
                </c:pt>
                <c:pt idx="118">
                  <c:v>956.07962370038092</c:v>
                </c:pt>
                <c:pt idx="119">
                  <c:v>1177.7927334863946</c:v>
                </c:pt>
                <c:pt idx="120">
                  <c:v>1494.1199947454559</c:v>
                </c:pt>
                <c:pt idx="121">
                  <c:v>1958.3187654466637</c:v>
                </c:pt>
                <c:pt idx="122">
                  <c:v>2079.6676927289764</c:v>
                </c:pt>
                <c:pt idx="123">
                  <c:v>1877.1912438584334</c:v>
                </c:pt>
                <c:pt idx="124">
                  <c:v>1651.2362654202582</c:v>
                </c:pt>
                <c:pt idx="125">
                  <c:v>1346.6182399441998</c:v>
                </c:pt>
                <c:pt idx="126">
                  <c:v>1175.2028665306816</c:v>
                </c:pt>
                <c:pt idx="127">
                  <c:v>865.568528268254</c:v>
                </c:pt>
                <c:pt idx="128">
                  <c:v>705.86540110961198</c:v>
                </c:pt>
                <c:pt idx="129">
                  <c:v>703.73207891342486</c:v>
                </c:pt>
                <c:pt idx="130">
                  <c:v>949.19463681300385</c:v>
                </c:pt>
                <c:pt idx="131">
                  <c:v>1275.3636450862464</c:v>
                </c:pt>
                <c:pt idx="132">
                  <c:v>1686.929444469605</c:v>
                </c:pt>
                <c:pt idx="133">
                  <c:v>2094.3021980552212</c:v>
                </c:pt>
                <c:pt idx="134">
                  <c:v>2343.0365739630874</c:v>
                </c:pt>
                <c:pt idx="135">
                  <c:v>2406.6910212120724</c:v>
                </c:pt>
                <c:pt idx="136">
                  <c:v>2070.3697689338887</c:v>
                </c:pt>
                <c:pt idx="137">
                  <c:v>1557.7803818961429</c:v>
                </c:pt>
                <c:pt idx="138">
                  <c:v>979.14722177242891</c:v>
                </c:pt>
                <c:pt idx="139">
                  <c:v>683.80914041536789</c:v>
                </c:pt>
                <c:pt idx="140">
                  <c:v>527.80205183989835</c:v>
                </c:pt>
                <c:pt idx="141">
                  <c:v>540.39618241148014</c:v>
                </c:pt>
                <c:pt idx="142">
                  <c:v>743.9597653308889</c:v>
                </c:pt>
                <c:pt idx="143">
                  <c:v>1127.7896367702858</c:v>
                </c:pt>
                <c:pt idx="144">
                  <c:v>1720.1563648243282</c:v>
                </c:pt>
                <c:pt idx="145">
                  <c:v>2404.3441031400348</c:v>
                </c:pt>
                <c:pt idx="146">
                  <c:v>2500.0009648880655</c:v>
                </c:pt>
                <c:pt idx="147">
                  <c:v>2539.5768068731986</c:v>
                </c:pt>
                <c:pt idx="148">
                  <c:v>2275.1850492929534</c:v>
                </c:pt>
                <c:pt idx="149">
                  <c:v>1636.1440068590791</c:v>
                </c:pt>
                <c:pt idx="150">
                  <c:v>1129.793160137692</c:v>
                </c:pt>
                <c:pt idx="151">
                  <c:v>798.26217091032913</c:v>
                </c:pt>
                <c:pt idx="152">
                  <c:v>718.48717975051125</c:v>
                </c:pt>
                <c:pt idx="153">
                  <c:v>720.9175974244057</c:v>
                </c:pt>
                <c:pt idx="154">
                  <c:v>926.4173343343092</c:v>
                </c:pt>
                <c:pt idx="155">
                  <c:v>1307.051265721482</c:v>
                </c:pt>
                <c:pt idx="156">
                  <c:v>1589.0925750517947</c:v>
                </c:pt>
                <c:pt idx="157">
                  <c:v>1717.8984674545263</c:v>
                </c:pt>
                <c:pt idx="158">
                  <c:v>1897.0136304259511</c:v>
                </c:pt>
                <c:pt idx="159">
                  <c:v>2003.9400409271288</c:v>
                </c:pt>
                <c:pt idx="160">
                  <c:v>1663.3618171628714</c:v>
                </c:pt>
                <c:pt idx="161">
                  <c:v>1423.0750691489768</c:v>
                </c:pt>
                <c:pt idx="162">
                  <c:v>1236.7323429717026</c:v>
                </c:pt>
                <c:pt idx="163">
                  <c:v>1026.7018657546921</c:v>
                </c:pt>
                <c:pt idx="164">
                  <c:v>801.83848800467206</c:v>
                </c:pt>
                <c:pt idx="165">
                  <c:v>756.82225269497383</c:v>
                </c:pt>
                <c:pt idx="166">
                  <c:v>964.68359002292391</c:v>
                </c:pt>
                <c:pt idx="167">
                  <c:v>1582.1643524109638</c:v>
                </c:pt>
                <c:pt idx="168">
                  <c:v>2218.4882297154468</c:v>
                </c:pt>
                <c:pt idx="169">
                  <c:v>2673.2849950333193</c:v>
                </c:pt>
                <c:pt idx="170">
                  <c:v>2358.441278552762</c:v>
                </c:pt>
                <c:pt idx="171">
                  <c:v>1915.7978222408606</c:v>
                </c:pt>
                <c:pt idx="172">
                  <c:v>1443.0451003426224</c:v>
                </c:pt>
                <c:pt idx="173">
                  <c:v>1045.0146488149803</c:v>
                </c:pt>
                <c:pt idx="174">
                  <c:v>834.75341828670673</c:v>
                </c:pt>
                <c:pt idx="175">
                  <c:v>695.32066468431492</c:v>
                </c:pt>
                <c:pt idx="176">
                  <c:v>674.085868796103</c:v>
                </c:pt>
                <c:pt idx="177">
                  <c:v>700.71789909178187</c:v>
                </c:pt>
                <c:pt idx="178">
                  <c:v>968.16844390568588</c:v>
                </c:pt>
                <c:pt idx="179">
                  <c:v>1259.9388498745291</c:v>
                </c:pt>
                <c:pt idx="180">
                  <c:v>1741.0574619220142</c:v>
                </c:pt>
                <c:pt idx="181">
                  <c:v>2389.6093544676201</c:v>
                </c:pt>
                <c:pt idx="182">
                  <c:v>2615.5133185498307</c:v>
                </c:pt>
                <c:pt idx="183">
                  <c:v>2006.7678635158452</c:v>
                </c:pt>
                <c:pt idx="184">
                  <c:v>1343.4245276691752</c:v>
                </c:pt>
                <c:pt idx="185">
                  <c:v>1112.9814622944493</c:v>
                </c:pt>
                <c:pt idx="186">
                  <c:v>790.69834060366668</c:v>
                </c:pt>
                <c:pt idx="187">
                  <c:v>608.38845090259179</c:v>
                </c:pt>
                <c:pt idx="188">
                  <c:v>538.4164532823396</c:v>
                </c:pt>
                <c:pt idx="189">
                  <c:v>660.59878490319954</c:v>
                </c:pt>
                <c:pt idx="190">
                  <c:v>902.48366392491801</c:v>
                </c:pt>
                <c:pt idx="191">
                  <c:v>1062.4929675939852</c:v>
                </c:pt>
                <c:pt idx="192">
                  <c:v>1341.1633422256425</c:v>
                </c:pt>
                <c:pt idx="193">
                  <c:v>1790.6689116472164</c:v>
                </c:pt>
                <c:pt idx="194">
                  <c:v>2101.290721884217</c:v>
                </c:pt>
                <c:pt idx="195">
                  <c:v>1729.7320331629812</c:v>
                </c:pt>
                <c:pt idx="196">
                  <c:v>1300.3318309797194</c:v>
                </c:pt>
                <c:pt idx="197">
                  <c:v>1097.8361187948117</c:v>
                </c:pt>
                <c:pt idx="198">
                  <c:v>775.37458450374459</c:v>
                </c:pt>
                <c:pt idx="199">
                  <c:v>620.32815160800908</c:v>
                </c:pt>
                <c:pt idx="200">
                  <c:v>581.63867858806611</c:v>
                </c:pt>
                <c:pt idx="201">
                  <c:v>585.42583197188105</c:v>
                </c:pt>
                <c:pt idx="202">
                  <c:v>624.47432938300756</c:v>
                </c:pt>
                <c:pt idx="203">
                  <c:v>913.15841788970181</c:v>
                </c:pt>
                <c:pt idx="204">
                  <c:v>1260.9439957064226</c:v>
                </c:pt>
                <c:pt idx="205">
                  <c:v>1626.3855883319304</c:v>
                </c:pt>
                <c:pt idx="206">
                  <c:v>2008.3943599908355</c:v>
                </c:pt>
                <c:pt idx="207">
                  <c:v>2099.0896837923574</c:v>
                </c:pt>
                <c:pt idx="208">
                  <c:v>1902.3667470915898</c:v>
                </c:pt>
                <c:pt idx="209">
                  <c:v>1623.6333827479232</c:v>
                </c:pt>
                <c:pt idx="210">
                  <c:v>1245.0586567541432</c:v>
                </c:pt>
                <c:pt idx="211">
                  <c:v>837.32664004970138</c:v>
                </c:pt>
                <c:pt idx="212">
                  <c:v>647.5500140568646</c:v>
                </c:pt>
                <c:pt idx="213">
                  <c:v>623.86644628243789</c:v>
                </c:pt>
                <c:pt idx="214">
                  <c:v>895.91250777708035</c:v>
                </c:pt>
                <c:pt idx="215">
                  <c:v>1304.9482714606854</c:v>
                </c:pt>
                <c:pt idx="216">
                  <c:v>1682.0555257951601</c:v>
                </c:pt>
                <c:pt idx="217">
                  <c:v>2049.8892588911126</c:v>
                </c:pt>
                <c:pt idx="218">
                  <c:v>2045.8813182264207</c:v>
                </c:pt>
                <c:pt idx="219">
                  <c:v>2098.3870347692041</c:v>
                </c:pt>
                <c:pt idx="220">
                  <c:v>1695.9933403611519</c:v>
                </c:pt>
                <c:pt idx="221">
                  <c:v>1430.6985583746198</c:v>
                </c:pt>
                <c:pt idx="222">
                  <c:v>963.43635825342631</c:v>
                </c:pt>
                <c:pt idx="223">
                  <c:v>703.30053277023819</c:v>
                </c:pt>
                <c:pt idx="224">
                  <c:v>562.11769615062178</c:v>
                </c:pt>
                <c:pt idx="225">
                  <c:v>651.74680689548939</c:v>
                </c:pt>
                <c:pt idx="226">
                  <c:v>867.93392521938233</c:v>
                </c:pt>
                <c:pt idx="227">
                  <c:v>1050.4853479297869</c:v>
                </c:pt>
                <c:pt idx="228">
                  <c:v>1220.3675328354</c:v>
                </c:pt>
                <c:pt idx="229">
                  <c:v>1482.9469862059336</c:v>
                </c:pt>
                <c:pt idx="230">
                  <c:v>1725.2162991772873</c:v>
                </c:pt>
                <c:pt idx="231">
                  <c:v>1654.2054356665894</c:v>
                </c:pt>
                <c:pt idx="232">
                  <c:v>1462.1391736920498</c:v>
                </c:pt>
                <c:pt idx="233">
                  <c:v>958.11266462811568</c:v>
                </c:pt>
                <c:pt idx="234">
                  <c:v>737.37803365700699</c:v>
                </c:pt>
                <c:pt idx="235">
                  <c:v>572.10532912920269</c:v>
                </c:pt>
                <c:pt idx="236">
                  <c:v>432.62892377450009</c:v>
                </c:pt>
                <c:pt idx="237">
                  <c:v>463.7708159939429</c:v>
                </c:pt>
                <c:pt idx="238">
                  <c:v>648.5458613164227</c:v>
                </c:pt>
                <c:pt idx="239">
                  <c:v>894.74113328257181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08328"/>
        <c:axId val="412108720"/>
      </c:lineChart>
      <c:catAx>
        <c:axId val="41025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time 20 years monthly</a:t>
                </a:r>
              </a:p>
            </c:rich>
          </c:tx>
          <c:layout>
            <c:manualLayout>
              <c:xMode val="edge"/>
              <c:yMode val="edge"/>
              <c:x val="0.45737234034738022"/>
              <c:y val="0.92885375494071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107936"/>
        <c:crosses val="autoZero"/>
        <c:auto val="1"/>
        <c:lblAlgn val="ctr"/>
        <c:lblOffset val="100"/>
        <c:tickLblSkip val="8"/>
        <c:tickMarkSkip val="1"/>
        <c:noMultiLvlLbl val="0"/>
      </c:catAx>
      <c:valAx>
        <c:axId val="41210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Numbers</a:t>
                </a:r>
              </a:p>
            </c:rich>
          </c:tx>
          <c:layout>
            <c:manualLayout>
              <c:xMode val="edge"/>
              <c:yMode val="edge"/>
              <c:x val="1.805417132950185E-2"/>
              <c:y val="0.456521739130434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252296"/>
        <c:crosses val="autoZero"/>
        <c:crossBetween val="between"/>
      </c:valAx>
      <c:catAx>
        <c:axId val="412108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2108720"/>
        <c:crosses val="autoZero"/>
        <c:auto val="1"/>
        <c:lblAlgn val="ctr"/>
        <c:lblOffset val="100"/>
        <c:noMultiLvlLbl val="0"/>
      </c:catAx>
      <c:valAx>
        <c:axId val="41210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Biomass</a:t>
                </a:r>
              </a:p>
            </c:rich>
          </c:tx>
          <c:layout>
            <c:manualLayout>
              <c:xMode val="edge"/>
              <c:yMode val="edge"/>
              <c:x val="0.96790418516496024"/>
              <c:y val="0.458498023715415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10832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67201637726479113"/>
          <c:y val="3.3596837944664032E-2"/>
          <c:w val="9.8294932793954515E-2"/>
          <c:h val="8.49802371541501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Yield t (year), F ind (monthly)</a:t>
            </a:r>
          </a:p>
        </c:rich>
      </c:tx>
      <c:layout>
        <c:manualLayout>
          <c:xMode val="edge"/>
          <c:yMode val="edge"/>
          <c:x val="0.3472226931731407"/>
          <c:y val="2.96442687747035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72237104271246"/>
          <c:y val="0.14822134387351779"/>
          <c:w val="0.6583342262562748"/>
          <c:h val="0.7154150197628458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'motor1(shrimp)'!$I$309</c:f>
              <c:strCache>
                <c:ptCount val="1"/>
                <c:pt idx="0">
                  <c:v>Yield 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'motor1(shrimp)'!$H$310:$H$329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'motor1(shrimp)'!$I$310:$I$329</c:f>
              <c:numCache>
                <c:formatCode>0</c:formatCode>
                <c:ptCount val="20"/>
                <c:pt idx="0">
                  <c:v>6338.6620969039841</c:v>
                </c:pt>
                <c:pt idx="1">
                  <c:v>5765.5703348945899</c:v>
                </c:pt>
                <c:pt idx="2">
                  <c:v>6681.8987377660324</c:v>
                </c:pt>
                <c:pt idx="3">
                  <c:v>6685.7433971389428</c:v>
                </c:pt>
                <c:pt idx="4">
                  <c:v>5843.1371871277597</c:v>
                </c:pt>
                <c:pt idx="5">
                  <c:v>6280.3950480462481</c:v>
                </c:pt>
                <c:pt idx="6">
                  <c:v>5681.1429508591473</c:v>
                </c:pt>
                <c:pt idx="7">
                  <c:v>6354.0414126751566</c:v>
                </c:pt>
                <c:pt idx="8">
                  <c:v>5484.8819673723656</c:v>
                </c:pt>
                <c:pt idx="9">
                  <c:v>6523.8230510252943</c:v>
                </c:pt>
                <c:pt idx="10">
                  <c:v>5500.71206010471</c:v>
                </c:pt>
                <c:pt idx="11">
                  <c:v>5528.5523758358695</c:v>
                </c:pt>
                <c:pt idx="12">
                  <c:v>6401.5143701596062</c:v>
                </c:pt>
                <c:pt idx="13">
                  <c:v>5722.4505058157065</c:v>
                </c:pt>
                <c:pt idx="14">
                  <c:v>6188.7253509368948</c:v>
                </c:pt>
                <c:pt idx="15">
                  <c:v>5976.6699719609005</c:v>
                </c:pt>
                <c:pt idx="16">
                  <c:v>5243.0099659408088</c:v>
                </c:pt>
                <c:pt idx="17">
                  <c:v>6138.1622775242286</c:v>
                </c:pt>
                <c:pt idx="18">
                  <c:v>5887.8695505626074</c:v>
                </c:pt>
                <c:pt idx="19">
                  <c:v>5199.9506197811652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109504"/>
        <c:axId val="412109896"/>
      </c:scatterChart>
      <c:scatterChart>
        <c:scatterStyle val="lineMarker"/>
        <c:varyColors val="0"/>
        <c:ser>
          <c:idx val="1"/>
          <c:order val="1"/>
          <c:tx>
            <c:strRef>
              <c:f>'motor1(shrimp)'!$O$309</c:f>
              <c:strCache>
                <c:ptCount val="1"/>
                <c:pt idx="0">
                  <c:v>F ind mean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'motor1(shrimp)'!$H$310:$H$329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'motor1(shrimp)'!$O$310:$O$329</c:f>
              <c:numCache>
                <c:formatCode>0.000</c:formatCode>
                <c:ptCount val="20"/>
                <c:pt idx="0">
                  <c:v>0.38698913969680598</c:v>
                </c:pt>
                <c:pt idx="1">
                  <c:v>0.46944839163848018</c:v>
                </c:pt>
                <c:pt idx="2">
                  <c:v>0.37291933141467359</c:v>
                </c:pt>
                <c:pt idx="3">
                  <c:v>0.41006599087408502</c:v>
                </c:pt>
                <c:pt idx="4">
                  <c:v>0.46837488945336958</c:v>
                </c:pt>
                <c:pt idx="5">
                  <c:v>0.43072055340466825</c:v>
                </c:pt>
                <c:pt idx="6">
                  <c:v>0.52376846191714521</c:v>
                </c:pt>
                <c:pt idx="7">
                  <c:v>0.51790261491184097</c:v>
                </c:pt>
                <c:pt idx="8">
                  <c:v>0.54192509140181366</c:v>
                </c:pt>
                <c:pt idx="9">
                  <c:v>0.49370323460530074</c:v>
                </c:pt>
                <c:pt idx="10">
                  <c:v>0.54001987633268189</c:v>
                </c:pt>
                <c:pt idx="11">
                  <c:v>0.61853073557972893</c:v>
                </c:pt>
                <c:pt idx="12">
                  <c:v>0.62862547172597361</c:v>
                </c:pt>
                <c:pt idx="13">
                  <c:v>0.60195376638905851</c:v>
                </c:pt>
                <c:pt idx="14">
                  <c:v>0.61747349874520996</c:v>
                </c:pt>
                <c:pt idx="15">
                  <c:v>0.67204421741999876</c:v>
                </c:pt>
                <c:pt idx="16">
                  <c:v>0.70858764394856077</c:v>
                </c:pt>
                <c:pt idx="17">
                  <c:v>0.79106755761498138</c:v>
                </c:pt>
                <c:pt idx="18">
                  <c:v>0.61882089085219916</c:v>
                </c:pt>
                <c:pt idx="19">
                  <c:v>0.80956662358393672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110288"/>
        <c:axId val="412110680"/>
      </c:scatterChart>
      <c:valAx>
        <c:axId val="4121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year</a:t>
                </a:r>
              </a:p>
            </c:rich>
          </c:tx>
          <c:layout>
            <c:manualLayout>
              <c:xMode val="edge"/>
              <c:yMode val="edge"/>
              <c:x val="0.41666723180776882"/>
              <c:y val="0.9249011857707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109896"/>
        <c:crosses val="autoZero"/>
        <c:crossBetween val="midCat"/>
      </c:valAx>
      <c:valAx>
        <c:axId val="412109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t</a:t>
                </a:r>
              </a:p>
            </c:rich>
          </c:tx>
          <c:layout>
            <c:manualLayout>
              <c:xMode val="edge"/>
              <c:yMode val="edge"/>
              <c:x val="2.2222252363081004E-2"/>
              <c:y val="0.498023715415019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109504"/>
        <c:crosses val="autoZero"/>
        <c:crossBetween val="midCat"/>
      </c:valAx>
      <c:valAx>
        <c:axId val="41211028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12110680"/>
        <c:crossesAt val="0"/>
        <c:crossBetween val="midCat"/>
      </c:valAx>
      <c:valAx>
        <c:axId val="412110680"/>
        <c:scaling>
          <c:orientation val="minMax"/>
          <c:max val="0.7"/>
          <c:min val="0"/>
        </c:scaling>
        <c:delete val="0"/>
        <c:axPos val="r"/>
        <c:numFmt formatCode="0.0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110288"/>
        <c:crosses val="max"/>
        <c:crossBetween val="midCat"/>
        <c:majorUnit val="0.1"/>
        <c:minorUnit val="0.0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44558979707818"/>
          <c:y val="0.46442687747035571"/>
          <c:w val="0.14444464036002652"/>
          <c:h val="8.49802371541501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913461538461536"/>
          <c:y val="3.8910505836575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4423076923076922"/>
          <c:y val="0.1828793774319066"/>
          <c:w val="0.63942307692307687"/>
          <c:h val="0.673151750972762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'motor1(shrimp)'!$N$309</c:f>
              <c:strCache>
                <c:ptCount val="1"/>
                <c:pt idx="0">
                  <c:v>Profit Tot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'motor1(shrimp)'!$H$310:$H$329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'motor1(shrimp)'!$N$310:$N$329</c:f>
              <c:numCache>
                <c:formatCode>0</c:formatCode>
                <c:ptCount val="20"/>
                <c:pt idx="0">
                  <c:v>-21871.813947924791</c:v>
                </c:pt>
                <c:pt idx="1">
                  <c:v>-25586.197063899635</c:v>
                </c:pt>
                <c:pt idx="2">
                  <c:v>-19792.289416406667</c:v>
                </c:pt>
                <c:pt idx="3">
                  <c:v>-19902.2567238263</c:v>
                </c:pt>
                <c:pt idx="4">
                  <c:v>-25152.773416028744</c:v>
                </c:pt>
                <c:pt idx="5">
                  <c:v>-22328.308938162387</c:v>
                </c:pt>
                <c:pt idx="6">
                  <c:v>-26328.79906448807</c:v>
                </c:pt>
                <c:pt idx="7">
                  <c:v>-22361.741520225958</c:v>
                </c:pt>
                <c:pt idx="8">
                  <c:v>-27619.536481718627</c:v>
                </c:pt>
                <c:pt idx="9">
                  <c:v>-21206.029973790268</c:v>
                </c:pt>
                <c:pt idx="10">
                  <c:v>-27679.399100358292</c:v>
                </c:pt>
                <c:pt idx="11">
                  <c:v>-27450.017662944236</c:v>
                </c:pt>
                <c:pt idx="12">
                  <c:v>-22342.285219185884</c:v>
                </c:pt>
                <c:pt idx="13">
                  <c:v>-26406.709435482284</c:v>
                </c:pt>
                <c:pt idx="14">
                  <c:v>-23640.846416627428</c:v>
                </c:pt>
                <c:pt idx="15">
                  <c:v>-25013.182891556753</c:v>
                </c:pt>
                <c:pt idx="16">
                  <c:v>-29411.43711978232</c:v>
                </c:pt>
                <c:pt idx="17">
                  <c:v>-24227.975458025467</c:v>
                </c:pt>
                <c:pt idx="18">
                  <c:v>-25521.771293264399</c:v>
                </c:pt>
                <c:pt idx="19">
                  <c:v>-29962.834039765447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111464"/>
        <c:axId val="412210608"/>
      </c:scatterChart>
      <c:valAx>
        <c:axId val="412111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year</a:t>
                </a:r>
              </a:p>
            </c:rich>
          </c:tx>
          <c:layout>
            <c:manualLayout>
              <c:xMode val="edge"/>
              <c:yMode val="edge"/>
              <c:x val="0.43509615384615385"/>
              <c:y val="0.883268482490272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0608"/>
        <c:crosses val="autoZero"/>
        <c:crossBetween val="midCat"/>
      </c:valAx>
      <c:valAx>
        <c:axId val="41221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k$</a:t>
                </a:r>
              </a:p>
            </c:rich>
          </c:tx>
          <c:layout>
            <c:manualLayout>
              <c:xMode val="edge"/>
              <c:yMode val="edge"/>
              <c:x val="3.8461538461538464E-2"/>
              <c:y val="0.49027237354085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1114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11538461538458"/>
          <c:y val="0.49416342412451364"/>
          <c:w val="0.15865384615384615"/>
          <c:h val="5.4474708171206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SEASONAL RECRUITMENT PATTERN (INPUT)</a:t>
            </a:r>
          </a:p>
        </c:rich>
      </c:tx>
      <c:layout>
        <c:manualLayout>
          <c:xMode val="edge"/>
          <c:yMode val="edge"/>
          <c:x val="0.21108206614093697"/>
          <c:y val="4.2857342156539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7218803103875"/>
          <c:y val="0.25714405293923426"/>
          <c:w val="0.53034369117910407"/>
          <c:h val="0.547621594222443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'motor2(Tvi)'!$L$3</c:f>
              <c:strCache>
                <c:ptCount val="1"/>
                <c:pt idx="0">
                  <c:v>r month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2"/>
            <c:dispRSqr val="0"/>
            <c:dispEq val="1"/>
            <c:trendlineLbl>
              <c:layout>
                <c:manualLayout>
                  <c:xMode val="edge"/>
                  <c:yMode val="edge"/>
                  <c:x val="8.7071352283136491E-2"/>
                  <c:y val="0.1714293686261561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'motor2(Tvi)'!$K$4:$K$15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'motor2(Tvi)'!$L$4:$L$15</c:f>
              <c:numCache>
                <c:formatCode>0.00</c:formatCode>
                <c:ptCount val="12"/>
                <c:pt idx="0">
                  <c:v>0.17199999999999999</c:v>
                </c:pt>
                <c:pt idx="1">
                  <c:v>0.13980000000000004</c:v>
                </c:pt>
                <c:pt idx="2">
                  <c:v>9.7500000000000003E-2</c:v>
                </c:pt>
                <c:pt idx="3">
                  <c:v>6.5000000000000002E-2</c:v>
                </c:pt>
                <c:pt idx="4">
                  <c:v>4.230000000000006E-2</c:v>
                </c:pt>
                <c:pt idx="5">
                  <c:v>2.9400000000000037E-2</c:v>
                </c:pt>
                <c:pt idx="6">
                  <c:v>2.629999999999999E-2</c:v>
                </c:pt>
                <c:pt idx="7">
                  <c:v>3.3000000000000029E-2</c:v>
                </c:pt>
                <c:pt idx="8">
                  <c:v>4.9500000000000044E-2</c:v>
                </c:pt>
                <c:pt idx="9">
                  <c:v>7.580000000000009E-2</c:v>
                </c:pt>
                <c:pt idx="10">
                  <c:v>0.1119</c:v>
                </c:pt>
                <c:pt idx="11">
                  <c:v>0.15780000000000005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211392"/>
        <c:axId val="412211784"/>
      </c:scatterChart>
      <c:valAx>
        <c:axId val="4122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1784"/>
        <c:crosses val="autoZero"/>
        <c:crossBetween val="midCat"/>
      </c:valAx>
      <c:valAx>
        <c:axId val="412211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13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84786991861536"/>
          <c:y val="0.43809727537795468"/>
          <c:w val="0.27704521180997976"/>
          <c:h val="0.18571514934500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70491803278689"/>
          <c:y val="8.3333604601577474E-2"/>
          <c:w val="0.65778688524590168"/>
          <c:h val="0.78000253907076522"/>
        </c:manualLayout>
      </c:layout>
      <c:lineChart>
        <c:grouping val="standard"/>
        <c:varyColors val="0"/>
        <c:ser>
          <c:idx val="0"/>
          <c:order val="0"/>
          <c:tx>
            <c:strRef>
              <c:f>'motor2(Tvi)'!$G$43</c:f>
              <c:strCache>
                <c:ptCount val="1"/>
                <c:pt idx="0">
                  <c:v>B 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'motor2(Tvi)'!$G$44:$G$283</c:f>
              <c:numCache>
                <c:formatCode>0</c:formatCode>
                <c:ptCount val="240"/>
                <c:pt idx="0" formatCode="General">
                  <c:v>50000</c:v>
                </c:pt>
                <c:pt idx="1">
                  <c:v>53224.904759019788</c:v>
                </c:pt>
                <c:pt idx="2">
                  <c:v>55948.532441945841</c:v>
                </c:pt>
                <c:pt idx="3">
                  <c:v>56070.17072807662</c:v>
                </c:pt>
                <c:pt idx="4">
                  <c:v>54288.001628734222</c:v>
                </c:pt>
                <c:pt idx="5">
                  <c:v>52194.291742100577</c:v>
                </c:pt>
                <c:pt idx="6">
                  <c:v>48883.933398229274</c:v>
                </c:pt>
                <c:pt idx="7">
                  <c:v>47160.59304075953</c:v>
                </c:pt>
                <c:pt idx="8">
                  <c:v>44988.84705567795</c:v>
                </c:pt>
                <c:pt idx="9">
                  <c:v>43648.115145450516</c:v>
                </c:pt>
                <c:pt idx="10">
                  <c:v>44014.229573685225</c:v>
                </c:pt>
                <c:pt idx="11">
                  <c:v>44140.17039043206</c:v>
                </c:pt>
                <c:pt idx="12">
                  <c:v>46518.15842269182</c:v>
                </c:pt>
                <c:pt idx="13">
                  <c:v>49874.66862634445</c:v>
                </c:pt>
                <c:pt idx="14">
                  <c:v>51199.404532145636</c:v>
                </c:pt>
                <c:pt idx="15">
                  <c:v>51407.77076033708</c:v>
                </c:pt>
                <c:pt idx="16">
                  <c:v>51374.892274082493</c:v>
                </c:pt>
                <c:pt idx="17">
                  <c:v>48473.428948328685</c:v>
                </c:pt>
                <c:pt idx="18">
                  <c:v>46496.192418913182</c:v>
                </c:pt>
                <c:pt idx="19">
                  <c:v>44573.675551696455</c:v>
                </c:pt>
                <c:pt idx="20">
                  <c:v>42013.103046944227</c:v>
                </c:pt>
                <c:pt idx="21">
                  <c:v>40647.301936912925</c:v>
                </c:pt>
                <c:pt idx="22">
                  <c:v>40447.430920244937</c:v>
                </c:pt>
                <c:pt idx="23">
                  <c:v>40705.161138526921</c:v>
                </c:pt>
                <c:pt idx="24">
                  <c:v>42412.910540673431</c:v>
                </c:pt>
                <c:pt idx="25">
                  <c:v>44493.819187459085</c:v>
                </c:pt>
                <c:pt idx="26">
                  <c:v>45934.768875304384</c:v>
                </c:pt>
                <c:pt idx="27">
                  <c:v>45129.129224985445</c:v>
                </c:pt>
                <c:pt idx="28">
                  <c:v>43928.110666525252</c:v>
                </c:pt>
                <c:pt idx="29">
                  <c:v>41918.457278832881</c:v>
                </c:pt>
                <c:pt idx="30">
                  <c:v>40708.254603262096</c:v>
                </c:pt>
                <c:pt idx="31">
                  <c:v>39267.83502067106</c:v>
                </c:pt>
                <c:pt idx="32">
                  <c:v>36876.93378350421</c:v>
                </c:pt>
                <c:pt idx="33">
                  <c:v>36052.054305476428</c:v>
                </c:pt>
                <c:pt idx="34">
                  <c:v>35805.364126625456</c:v>
                </c:pt>
                <c:pt idx="35">
                  <c:v>36549.467012017798</c:v>
                </c:pt>
                <c:pt idx="36">
                  <c:v>38962.486070453589</c:v>
                </c:pt>
                <c:pt idx="37">
                  <c:v>41455.641737799706</c:v>
                </c:pt>
                <c:pt idx="38">
                  <c:v>43679.99560085094</c:v>
                </c:pt>
                <c:pt idx="39">
                  <c:v>43824.527594793137</c:v>
                </c:pt>
                <c:pt idx="40">
                  <c:v>42780.995835828333</c:v>
                </c:pt>
                <c:pt idx="41">
                  <c:v>41495.852935874747</c:v>
                </c:pt>
                <c:pt idx="42">
                  <c:v>39278.033192614334</c:v>
                </c:pt>
                <c:pt idx="43">
                  <c:v>37265.903004234191</c:v>
                </c:pt>
                <c:pt idx="44">
                  <c:v>35953.250808752244</c:v>
                </c:pt>
                <c:pt idx="45">
                  <c:v>35179.830795670001</c:v>
                </c:pt>
                <c:pt idx="46">
                  <c:v>35213.444157276375</c:v>
                </c:pt>
                <c:pt idx="47">
                  <c:v>35870.226693222663</c:v>
                </c:pt>
                <c:pt idx="48">
                  <c:v>37771.813719328289</c:v>
                </c:pt>
                <c:pt idx="49">
                  <c:v>39825.856538023669</c:v>
                </c:pt>
                <c:pt idx="50">
                  <c:v>41487.95416899291</c:v>
                </c:pt>
                <c:pt idx="51">
                  <c:v>41178.752393304065</c:v>
                </c:pt>
                <c:pt idx="52">
                  <c:v>39551.488146503543</c:v>
                </c:pt>
                <c:pt idx="53">
                  <c:v>38264.743823608595</c:v>
                </c:pt>
                <c:pt idx="54">
                  <c:v>36787.369258760802</c:v>
                </c:pt>
                <c:pt idx="55">
                  <c:v>35110.734884111545</c:v>
                </c:pt>
                <c:pt idx="56">
                  <c:v>33221.63722591602</c:v>
                </c:pt>
                <c:pt idx="57">
                  <c:v>32683.124438576338</c:v>
                </c:pt>
                <c:pt idx="58">
                  <c:v>32232.105055116168</c:v>
                </c:pt>
                <c:pt idx="59">
                  <c:v>32823.873238506792</c:v>
                </c:pt>
                <c:pt idx="60">
                  <c:v>33971.651145675969</c:v>
                </c:pt>
                <c:pt idx="61">
                  <c:v>36203.164569414788</c:v>
                </c:pt>
                <c:pt idx="62">
                  <c:v>37627.252447442545</c:v>
                </c:pt>
                <c:pt idx="63">
                  <c:v>37606.088238417338</c:v>
                </c:pt>
                <c:pt idx="64">
                  <c:v>36361.379762247394</c:v>
                </c:pt>
                <c:pt idx="65">
                  <c:v>35136.345487398801</c:v>
                </c:pt>
                <c:pt idx="66">
                  <c:v>33289.673646193383</c:v>
                </c:pt>
                <c:pt idx="67">
                  <c:v>31613.229047072717</c:v>
                </c:pt>
                <c:pt idx="68">
                  <c:v>30183.645705963689</c:v>
                </c:pt>
                <c:pt idx="69">
                  <c:v>29457.217177560095</c:v>
                </c:pt>
                <c:pt idx="70">
                  <c:v>29089.293313523198</c:v>
                </c:pt>
                <c:pt idx="71">
                  <c:v>29450.210022322637</c:v>
                </c:pt>
                <c:pt idx="72">
                  <c:v>31581.832862568925</c:v>
                </c:pt>
                <c:pt idx="73">
                  <c:v>33611.551396941592</c:v>
                </c:pt>
                <c:pt idx="74">
                  <c:v>34934.318467073921</c:v>
                </c:pt>
                <c:pt idx="75">
                  <c:v>34728.21232292481</c:v>
                </c:pt>
                <c:pt idx="76">
                  <c:v>33772.102340634498</c:v>
                </c:pt>
                <c:pt idx="77">
                  <c:v>32417.94667266326</c:v>
                </c:pt>
                <c:pt idx="78">
                  <c:v>30616.929045498888</c:v>
                </c:pt>
                <c:pt idx="79">
                  <c:v>28811.095697609479</c:v>
                </c:pt>
                <c:pt idx="80">
                  <c:v>27779.485732813031</c:v>
                </c:pt>
                <c:pt idx="81">
                  <c:v>26443.477135121837</c:v>
                </c:pt>
                <c:pt idx="82">
                  <c:v>26176.973827884078</c:v>
                </c:pt>
                <c:pt idx="83">
                  <c:v>27040.628508416565</c:v>
                </c:pt>
                <c:pt idx="84">
                  <c:v>28209.809581428057</c:v>
                </c:pt>
                <c:pt idx="85">
                  <c:v>30145.258692157717</c:v>
                </c:pt>
                <c:pt idx="86">
                  <c:v>31042.108194925891</c:v>
                </c:pt>
                <c:pt idx="87">
                  <c:v>31754.242190982044</c:v>
                </c:pt>
                <c:pt idx="88">
                  <c:v>30908.371513319158</c:v>
                </c:pt>
                <c:pt idx="89">
                  <c:v>29957.606344148724</c:v>
                </c:pt>
                <c:pt idx="90">
                  <c:v>28323.165837672586</c:v>
                </c:pt>
                <c:pt idx="91">
                  <c:v>27139.645263397553</c:v>
                </c:pt>
                <c:pt idx="92">
                  <c:v>26176.423990053303</c:v>
                </c:pt>
                <c:pt idx="93">
                  <c:v>25100.949941403258</c:v>
                </c:pt>
                <c:pt idx="94">
                  <c:v>25193.073559744178</c:v>
                </c:pt>
                <c:pt idx="95">
                  <c:v>25069.561169330653</c:v>
                </c:pt>
                <c:pt idx="96">
                  <c:v>26530.984944145781</c:v>
                </c:pt>
                <c:pt idx="97">
                  <c:v>28241.962295904133</c:v>
                </c:pt>
                <c:pt idx="98">
                  <c:v>29048.796173770843</c:v>
                </c:pt>
                <c:pt idx="99">
                  <c:v>29077.308705940795</c:v>
                </c:pt>
                <c:pt idx="100">
                  <c:v>28147.78218220545</c:v>
                </c:pt>
                <c:pt idx="101">
                  <c:v>27238.665215290053</c:v>
                </c:pt>
                <c:pt idx="102">
                  <c:v>26121.992037625554</c:v>
                </c:pt>
                <c:pt idx="103">
                  <c:v>24965.083758218792</c:v>
                </c:pt>
                <c:pt idx="104">
                  <c:v>22951.431640354462</c:v>
                </c:pt>
                <c:pt idx="105">
                  <c:v>21971.714287604209</c:v>
                </c:pt>
                <c:pt idx="106">
                  <c:v>21628.584411693966</c:v>
                </c:pt>
                <c:pt idx="107">
                  <c:v>22092.851996405327</c:v>
                </c:pt>
                <c:pt idx="108">
                  <c:v>23771.108181551888</c:v>
                </c:pt>
                <c:pt idx="109">
                  <c:v>24832.19217771609</c:v>
                </c:pt>
                <c:pt idx="110">
                  <c:v>25553.759565997589</c:v>
                </c:pt>
                <c:pt idx="111">
                  <c:v>25713.259583309806</c:v>
                </c:pt>
                <c:pt idx="112">
                  <c:v>25031.302993609625</c:v>
                </c:pt>
                <c:pt idx="113">
                  <c:v>24376.776718753816</c:v>
                </c:pt>
                <c:pt idx="114">
                  <c:v>22880.508222412667</c:v>
                </c:pt>
                <c:pt idx="115">
                  <c:v>21579.874545252373</c:v>
                </c:pt>
                <c:pt idx="116">
                  <c:v>20532.62613810422</c:v>
                </c:pt>
                <c:pt idx="117">
                  <c:v>19937.480159562536</c:v>
                </c:pt>
                <c:pt idx="118">
                  <c:v>19609.848281189468</c:v>
                </c:pt>
                <c:pt idx="119">
                  <c:v>20000.851193251223</c:v>
                </c:pt>
                <c:pt idx="120">
                  <c:v>21550.541602605121</c:v>
                </c:pt>
                <c:pt idx="121">
                  <c:v>22717.872404097579</c:v>
                </c:pt>
                <c:pt idx="122">
                  <c:v>23875.357503367086</c:v>
                </c:pt>
                <c:pt idx="123">
                  <c:v>23625.510899389541</c:v>
                </c:pt>
                <c:pt idx="124">
                  <c:v>23233.841774129374</c:v>
                </c:pt>
                <c:pt idx="125">
                  <c:v>22121.909055219599</c:v>
                </c:pt>
                <c:pt idx="126">
                  <c:v>20970.071142012734</c:v>
                </c:pt>
                <c:pt idx="127">
                  <c:v>19592.117911081168</c:v>
                </c:pt>
                <c:pt idx="128">
                  <c:v>18505.709354926261</c:v>
                </c:pt>
                <c:pt idx="129">
                  <c:v>17968.872480829526</c:v>
                </c:pt>
                <c:pt idx="130">
                  <c:v>17604.04245110348</c:v>
                </c:pt>
                <c:pt idx="131">
                  <c:v>18038.701092509516</c:v>
                </c:pt>
                <c:pt idx="132">
                  <c:v>19008.398556986434</c:v>
                </c:pt>
                <c:pt idx="133">
                  <c:v>20761.398242955547</c:v>
                </c:pt>
                <c:pt idx="134">
                  <c:v>21730.733161072865</c:v>
                </c:pt>
                <c:pt idx="135">
                  <c:v>21733.4552579921</c:v>
                </c:pt>
                <c:pt idx="136">
                  <c:v>20644.438842831965</c:v>
                </c:pt>
                <c:pt idx="137">
                  <c:v>19839.043982587566</c:v>
                </c:pt>
                <c:pt idx="138">
                  <c:v>18639.709619710924</c:v>
                </c:pt>
                <c:pt idx="139">
                  <c:v>17510.683068080802</c:v>
                </c:pt>
                <c:pt idx="140">
                  <c:v>16597.665697342603</c:v>
                </c:pt>
                <c:pt idx="141">
                  <c:v>16077.621855692212</c:v>
                </c:pt>
                <c:pt idx="142">
                  <c:v>15793.575114919648</c:v>
                </c:pt>
                <c:pt idx="143">
                  <c:v>16293.745911826119</c:v>
                </c:pt>
                <c:pt idx="144">
                  <c:v>17096.423385675625</c:v>
                </c:pt>
                <c:pt idx="145">
                  <c:v>18328.65964361763</c:v>
                </c:pt>
                <c:pt idx="146">
                  <c:v>19050.634817288857</c:v>
                </c:pt>
                <c:pt idx="147">
                  <c:v>18945.709209999684</c:v>
                </c:pt>
                <c:pt idx="148">
                  <c:v>18230.163655678771</c:v>
                </c:pt>
                <c:pt idx="149">
                  <c:v>17296.248127146089</c:v>
                </c:pt>
                <c:pt idx="150">
                  <c:v>16096.829880290494</c:v>
                </c:pt>
                <c:pt idx="151">
                  <c:v>15240.007941385069</c:v>
                </c:pt>
                <c:pt idx="152">
                  <c:v>14345.108989273584</c:v>
                </c:pt>
                <c:pt idx="153">
                  <c:v>13941.908142779756</c:v>
                </c:pt>
                <c:pt idx="154">
                  <c:v>13429.5214316613</c:v>
                </c:pt>
                <c:pt idx="155">
                  <c:v>13852.702336129114</c:v>
                </c:pt>
                <c:pt idx="156">
                  <c:v>14885.279927137597</c:v>
                </c:pt>
                <c:pt idx="157">
                  <c:v>15949.07253839342</c:v>
                </c:pt>
                <c:pt idx="158">
                  <c:v>16657.219732702659</c:v>
                </c:pt>
                <c:pt idx="159">
                  <c:v>16606.543873343722</c:v>
                </c:pt>
                <c:pt idx="160">
                  <c:v>16418.764689321109</c:v>
                </c:pt>
                <c:pt idx="161">
                  <c:v>15376.724193884434</c:v>
                </c:pt>
                <c:pt idx="162">
                  <c:v>14545.35169420987</c:v>
                </c:pt>
                <c:pt idx="163">
                  <c:v>13270.835162820613</c:v>
                </c:pt>
                <c:pt idx="164">
                  <c:v>12742.843878927331</c:v>
                </c:pt>
                <c:pt idx="165">
                  <c:v>12112.512460752401</c:v>
                </c:pt>
                <c:pt idx="166">
                  <c:v>11881.986233767409</c:v>
                </c:pt>
                <c:pt idx="167">
                  <c:v>12078.881830624985</c:v>
                </c:pt>
                <c:pt idx="168">
                  <c:v>12687.216894989308</c:v>
                </c:pt>
                <c:pt idx="169">
                  <c:v>13302.629094711581</c:v>
                </c:pt>
                <c:pt idx="170">
                  <c:v>13732.405497817248</c:v>
                </c:pt>
                <c:pt idx="171">
                  <c:v>13795.476024974796</c:v>
                </c:pt>
                <c:pt idx="172">
                  <c:v>13157.761596944063</c:v>
                </c:pt>
                <c:pt idx="173">
                  <c:v>12040.45581018438</c:v>
                </c:pt>
                <c:pt idx="174">
                  <c:v>11131.221528414429</c:v>
                </c:pt>
                <c:pt idx="175">
                  <c:v>10437.840604782321</c:v>
                </c:pt>
                <c:pt idx="176">
                  <c:v>9828.1029999726179</c:v>
                </c:pt>
                <c:pt idx="177">
                  <c:v>9297.3264891988492</c:v>
                </c:pt>
                <c:pt idx="178">
                  <c:v>9086.5477068698729</c:v>
                </c:pt>
                <c:pt idx="179">
                  <c:v>8922.1789830060097</c:v>
                </c:pt>
                <c:pt idx="180">
                  <c:v>9487.39867350034</c:v>
                </c:pt>
                <c:pt idx="181">
                  <c:v>9994.7138484885618</c:v>
                </c:pt>
                <c:pt idx="182">
                  <c:v>10152.19691597372</c:v>
                </c:pt>
                <c:pt idx="183">
                  <c:v>10212.579216005877</c:v>
                </c:pt>
                <c:pt idx="184">
                  <c:v>9882.5184762339777</c:v>
                </c:pt>
                <c:pt idx="185">
                  <c:v>9296.5818514940311</c:v>
                </c:pt>
                <c:pt idx="186">
                  <c:v>8651.6210761873044</c:v>
                </c:pt>
                <c:pt idx="187">
                  <c:v>8075.7940643296924</c:v>
                </c:pt>
                <c:pt idx="188">
                  <c:v>7592.2584815063801</c:v>
                </c:pt>
                <c:pt idx="189">
                  <c:v>7299.2049582818281</c:v>
                </c:pt>
                <c:pt idx="190">
                  <c:v>7124.9312106564339</c:v>
                </c:pt>
                <c:pt idx="191">
                  <c:v>7090.8282539093989</c:v>
                </c:pt>
                <c:pt idx="192">
                  <c:v>7531.1968897307315</c:v>
                </c:pt>
                <c:pt idx="193">
                  <c:v>8021.2368097009767</c:v>
                </c:pt>
                <c:pt idx="194">
                  <c:v>8268.5154968461957</c:v>
                </c:pt>
                <c:pt idx="195">
                  <c:v>8189.6538103072307</c:v>
                </c:pt>
                <c:pt idx="196">
                  <c:v>7727.9986248775049</c:v>
                </c:pt>
                <c:pt idx="197">
                  <c:v>7053.9916928751754</c:v>
                </c:pt>
                <c:pt idx="198">
                  <c:v>6539.1328898020647</c:v>
                </c:pt>
                <c:pt idx="199">
                  <c:v>6080.2523759690703</c:v>
                </c:pt>
                <c:pt idx="200">
                  <c:v>5690.2150710695432</c:v>
                </c:pt>
                <c:pt idx="201">
                  <c:v>5472.014532631556</c:v>
                </c:pt>
                <c:pt idx="202">
                  <c:v>5274.3333220208206</c:v>
                </c:pt>
                <c:pt idx="203">
                  <c:v>5410.5576306066441</c:v>
                </c:pt>
                <c:pt idx="204">
                  <c:v>5705.8693351289003</c:v>
                </c:pt>
                <c:pt idx="205">
                  <c:v>6162.1224461417569</c:v>
                </c:pt>
                <c:pt idx="206">
                  <c:v>6414.7249463026137</c:v>
                </c:pt>
                <c:pt idx="207">
                  <c:v>6338.8785587596221</c:v>
                </c:pt>
                <c:pt idx="208">
                  <c:v>6065.8804776826628</c:v>
                </c:pt>
                <c:pt idx="209">
                  <c:v>5740.1997634856507</c:v>
                </c:pt>
                <c:pt idx="210">
                  <c:v>5303.4225747294495</c:v>
                </c:pt>
                <c:pt idx="211">
                  <c:v>4897.0088745845742</c:v>
                </c:pt>
                <c:pt idx="212">
                  <c:v>4462.8079793648849</c:v>
                </c:pt>
                <c:pt idx="213">
                  <c:v>4259.221664026396</c:v>
                </c:pt>
                <c:pt idx="214">
                  <c:v>4071.0923930141898</c:v>
                </c:pt>
                <c:pt idx="215">
                  <c:v>4132.0862913802421</c:v>
                </c:pt>
                <c:pt idx="216">
                  <c:v>4308.0270645626133</c:v>
                </c:pt>
                <c:pt idx="217">
                  <c:v>4618.3795311647964</c:v>
                </c:pt>
                <c:pt idx="218">
                  <c:v>4702.3816857078809</c:v>
                </c:pt>
                <c:pt idx="219">
                  <c:v>4666.2227858166971</c:v>
                </c:pt>
                <c:pt idx="220">
                  <c:v>4482.8569223444229</c:v>
                </c:pt>
                <c:pt idx="221">
                  <c:v>4211.9454516391879</c:v>
                </c:pt>
                <c:pt idx="222">
                  <c:v>3900.4714140503006</c:v>
                </c:pt>
                <c:pt idx="223">
                  <c:v>3654.8124258211674</c:v>
                </c:pt>
                <c:pt idx="224">
                  <c:v>3346.948330029888</c:v>
                </c:pt>
                <c:pt idx="225">
                  <c:v>3150.976896904951</c:v>
                </c:pt>
                <c:pt idx="226">
                  <c:v>3070.0100563583042</c:v>
                </c:pt>
                <c:pt idx="227">
                  <c:v>3078.3916624923254</c:v>
                </c:pt>
                <c:pt idx="228">
                  <c:v>3237.4402798274518</c:v>
                </c:pt>
                <c:pt idx="229">
                  <c:v>3457.996198332221</c:v>
                </c:pt>
                <c:pt idx="230">
                  <c:v>3548.4607234248933</c:v>
                </c:pt>
                <c:pt idx="231">
                  <c:v>3529.4348364226694</c:v>
                </c:pt>
                <c:pt idx="232">
                  <c:v>3366.9406699120323</c:v>
                </c:pt>
                <c:pt idx="233">
                  <c:v>3128.4793271260587</c:v>
                </c:pt>
                <c:pt idx="234">
                  <c:v>2879.5443503589718</c:v>
                </c:pt>
                <c:pt idx="235">
                  <c:v>2662.8864464106668</c:v>
                </c:pt>
                <c:pt idx="236">
                  <c:v>2446.1352383548096</c:v>
                </c:pt>
                <c:pt idx="237">
                  <c:v>2268.5023484644303</c:v>
                </c:pt>
                <c:pt idx="238">
                  <c:v>2177.2135946544804</c:v>
                </c:pt>
                <c:pt idx="239">
                  <c:v>2165.2853473302175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212568"/>
        <c:axId val="412212960"/>
      </c:lineChart>
      <c:lineChart>
        <c:grouping val="standard"/>
        <c:varyColors val="0"/>
        <c:ser>
          <c:idx val="1"/>
          <c:order val="1"/>
          <c:tx>
            <c:strRef>
              <c:f>'motor2(Tvi)'!$H$43</c:f>
              <c:strCache>
                <c:ptCount val="1"/>
                <c:pt idx="0">
                  <c:v>C (t)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'motor2(Tvi)'!$H$44:$H$283</c:f>
              <c:numCache>
                <c:formatCode>0</c:formatCode>
                <c:ptCount val="240"/>
                <c:pt idx="0">
                  <c:v>3273.9456208111751</c:v>
                </c:pt>
                <c:pt idx="1">
                  <c:v>2903.8848293894293</c:v>
                </c:pt>
                <c:pt idx="2">
                  <c:v>3256.9252383252801</c:v>
                </c:pt>
                <c:pt idx="3">
                  <c:v>3262.1166577074546</c:v>
                </c:pt>
                <c:pt idx="4">
                  <c:v>3369.6154120475699</c:v>
                </c:pt>
                <c:pt idx="5">
                  <c:v>3147.4687221010945</c:v>
                </c:pt>
                <c:pt idx="6">
                  <c:v>3016.6489350449074</c:v>
                </c:pt>
                <c:pt idx="7">
                  <c:v>2841.1834802543767</c:v>
                </c:pt>
                <c:pt idx="8">
                  <c:v>2893.251975192672</c:v>
                </c:pt>
                <c:pt idx="9">
                  <c:v>2432.9882205839663</c:v>
                </c:pt>
                <c:pt idx="10">
                  <c:v>2708.4044789686513</c:v>
                </c:pt>
                <c:pt idx="11">
                  <c:v>2574.4793255154032</c:v>
                </c:pt>
                <c:pt idx="12">
                  <c:v>2869.6484421964674</c:v>
                </c:pt>
                <c:pt idx="13">
                  <c:v>2917.02405930952</c:v>
                </c:pt>
                <c:pt idx="14">
                  <c:v>3073.7256433304619</c:v>
                </c:pt>
                <c:pt idx="15">
                  <c:v>3184.9997672762811</c:v>
                </c:pt>
                <c:pt idx="16">
                  <c:v>3509.2726776904642</c:v>
                </c:pt>
                <c:pt idx="17">
                  <c:v>3172.0773065588423</c:v>
                </c:pt>
                <c:pt idx="18">
                  <c:v>2787.6324652746798</c:v>
                </c:pt>
                <c:pt idx="19">
                  <c:v>3302.390364133114</c:v>
                </c:pt>
                <c:pt idx="20">
                  <c:v>2772.3433905006659</c:v>
                </c:pt>
                <c:pt idx="21">
                  <c:v>2532.5002491405016</c:v>
                </c:pt>
                <c:pt idx="22">
                  <c:v>2605.9142694914908</c:v>
                </c:pt>
                <c:pt idx="23">
                  <c:v>2505.2179567388762</c:v>
                </c:pt>
                <c:pt idx="24">
                  <c:v>2928.2590646660838</c:v>
                </c:pt>
                <c:pt idx="25">
                  <c:v>2812.8534915162309</c:v>
                </c:pt>
                <c:pt idx="26">
                  <c:v>2965.5250799711857</c:v>
                </c:pt>
                <c:pt idx="27">
                  <c:v>2784.1034797738703</c:v>
                </c:pt>
                <c:pt idx="28">
                  <c:v>2833.3938570264208</c:v>
                </c:pt>
                <c:pt idx="29">
                  <c:v>2724.0073407128893</c:v>
                </c:pt>
                <c:pt idx="30">
                  <c:v>2570.0169146505955</c:v>
                </c:pt>
                <c:pt idx="31">
                  <c:v>2607.5350534277395</c:v>
                </c:pt>
                <c:pt idx="32">
                  <c:v>2392.8815491488094</c:v>
                </c:pt>
                <c:pt idx="33">
                  <c:v>2145.5537509300543</c:v>
                </c:pt>
                <c:pt idx="34">
                  <c:v>2268.2895040320263</c:v>
                </c:pt>
                <c:pt idx="35">
                  <c:v>2311.1030412667542</c:v>
                </c:pt>
                <c:pt idx="36">
                  <c:v>2411.9948327470902</c:v>
                </c:pt>
                <c:pt idx="37">
                  <c:v>2685.9333913752434</c:v>
                </c:pt>
                <c:pt idx="38">
                  <c:v>2914.5281594363073</c:v>
                </c:pt>
                <c:pt idx="39">
                  <c:v>2931.0096864416073</c:v>
                </c:pt>
                <c:pt idx="40">
                  <c:v>2722.9125806845263</c:v>
                </c:pt>
                <c:pt idx="41">
                  <c:v>2772.9474010974177</c:v>
                </c:pt>
                <c:pt idx="42">
                  <c:v>2527.3980007853434</c:v>
                </c:pt>
                <c:pt idx="43">
                  <c:v>2138.3249675552747</c:v>
                </c:pt>
                <c:pt idx="44">
                  <c:v>2283.6549050251065</c:v>
                </c:pt>
                <c:pt idx="45">
                  <c:v>2386.5960208540396</c:v>
                </c:pt>
                <c:pt idx="46">
                  <c:v>2414.9746141805899</c:v>
                </c:pt>
                <c:pt idx="47">
                  <c:v>2326.4376333362811</c:v>
                </c:pt>
                <c:pt idx="48">
                  <c:v>2658.0062236057811</c:v>
                </c:pt>
                <c:pt idx="49">
                  <c:v>2509.8059334075515</c:v>
                </c:pt>
                <c:pt idx="50">
                  <c:v>3071.1950752589441</c:v>
                </c:pt>
                <c:pt idx="51">
                  <c:v>2452.5706009017686</c:v>
                </c:pt>
                <c:pt idx="52">
                  <c:v>2716.7088187552554</c:v>
                </c:pt>
                <c:pt idx="53">
                  <c:v>2799.357445090071</c:v>
                </c:pt>
                <c:pt idx="54">
                  <c:v>2367.3172267104178</c:v>
                </c:pt>
                <c:pt idx="55">
                  <c:v>2480.2779128639681</c:v>
                </c:pt>
                <c:pt idx="56">
                  <c:v>2117.6851061979273</c:v>
                </c:pt>
                <c:pt idx="57">
                  <c:v>2120.6935135192839</c:v>
                </c:pt>
                <c:pt idx="58">
                  <c:v>2431.3107320215609</c:v>
                </c:pt>
                <c:pt idx="59">
                  <c:v>2296.9412607839945</c:v>
                </c:pt>
                <c:pt idx="60">
                  <c:v>2303.9228867457045</c:v>
                </c:pt>
                <c:pt idx="61">
                  <c:v>2517.2487911580188</c:v>
                </c:pt>
                <c:pt idx="62">
                  <c:v>2859.3313575966636</c:v>
                </c:pt>
                <c:pt idx="63">
                  <c:v>2713.0401460608459</c:v>
                </c:pt>
                <c:pt idx="64">
                  <c:v>2547.8999727456217</c:v>
                </c:pt>
                <c:pt idx="65">
                  <c:v>2415.1925142891373</c:v>
                </c:pt>
                <c:pt idx="66">
                  <c:v>2284.0243731558649</c:v>
                </c:pt>
                <c:pt idx="67">
                  <c:v>2395.0604247264287</c:v>
                </c:pt>
                <c:pt idx="68">
                  <c:v>1910.4257378148175</c:v>
                </c:pt>
                <c:pt idx="69">
                  <c:v>2267.1244405043976</c:v>
                </c:pt>
                <c:pt idx="70">
                  <c:v>1957.7365920029836</c:v>
                </c:pt>
                <c:pt idx="71">
                  <c:v>2003.476621856466</c:v>
                </c:pt>
                <c:pt idx="72">
                  <c:v>2408.8924474460914</c:v>
                </c:pt>
                <c:pt idx="73">
                  <c:v>2325.2373840972818</c:v>
                </c:pt>
                <c:pt idx="74">
                  <c:v>2536.7978535103912</c:v>
                </c:pt>
                <c:pt idx="75">
                  <c:v>2586.3282732211524</c:v>
                </c:pt>
                <c:pt idx="76">
                  <c:v>2622.9290858913077</c:v>
                </c:pt>
                <c:pt idx="77">
                  <c:v>2584.995822150911</c:v>
                </c:pt>
                <c:pt idx="78">
                  <c:v>2251.5362697186661</c:v>
                </c:pt>
                <c:pt idx="79">
                  <c:v>1988.5342903058042</c:v>
                </c:pt>
                <c:pt idx="80">
                  <c:v>2038.0188283191251</c:v>
                </c:pt>
                <c:pt idx="81">
                  <c:v>1902.2515806868546</c:v>
                </c:pt>
                <c:pt idx="82">
                  <c:v>1930.2051019388307</c:v>
                </c:pt>
                <c:pt idx="83">
                  <c:v>2198.9393335957366</c:v>
                </c:pt>
                <c:pt idx="84">
                  <c:v>2055.7831162041703</c:v>
                </c:pt>
                <c:pt idx="85">
                  <c:v>2244.7310118331188</c:v>
                </c:pt>
                <c:pt idx="86">
                  <c:v>2323.9692405359078</c:v>
                </c:pt>
                <c:pt idx="87">
                  <c:v>2148.7118630741079</c:v>
                </c:pt>
                <c:pt idx="88">
                  <c:v>2056.8888646291239</c:v>
                </c:pt>
                <c:pt idx="89">
                  <c:v>2064.367035595073</c:v>
                </c:pt>
                <c:pt idx="90">
                  <c:v>2228.7020607318982</c:v>
                </c:pt>
                <c:pt idx="91">
                  <c:v>2028.9756987387582</c:v>
                </c:pt>
                <c:pt idx="92">
                  <c:v>1986.7617219599838</c:v>
                </c:pt>
                <c:pt idx="93">
                  <c:v>1788.8480590526904</c:v>
                </c:pt>
                <c:pt idx="94">
                  <c:v>1805.5854700586635</c:v>
                </c:pt>
                <c:pt idx="95">
                  <c:v>1964.4030860084779</c:v>
                </c:pt>
                <c:pt idx="96">
                  <c:v>1945.3837529643115</c:v>
                </c:pt>
                <c:pt idx="97">
                  <c:v>2209.6589815811849</c:v>
                </c:pt>
                <c:pt idx="98">
                  <c:v>2262.6201761364227</c:v>
                </c:pt>
                <c:pt idx="99">
                  <c:v>2310.8426146745378</c:v>
                </c:pt>
                <c:pt idx="100">
                  <c:v>1947.0212562018507</c:v>
                </c:pt>
                <c:pt idx="101">
                  <c:v>2267.9665449542094</c:v>
                </c:pt>
                <c:pt idx="102">
                  <c:v>2146.2172326487162</c:v>
                </c:pt>
                <c:pt idx="103">
                  <c:v>2128.51858841085</c:v>
                </c:pt>
                <c:pt idx="104">
                  <c:v>1662.4004476008606</c:v>
                </c:pt>
                <c:pt idx="105">
                  <c:v>1756.5319457454775</c:v>
                </c:pt>
                <c:pt idx="106">
                  <c:v>1588.0320984973723</c:v>
                </c:pt>
                <c:pt idx="107">
                  <c:v>1722.5752731602149</c:v>
                </c:pt>
                <c:pt idx="108">
                  <c:v>1804.4496108501207</c:v>
                </c:pt>
                <c:pt idx="109">
                  <c:v>1981.2447701198964</c:v>
                </c:pt>
                <c:pt idx="110">
                  <c:v>1989.1500430813535</c:v>
                </c:pt>
                <c:pt idx="111">
                  <c:v>1885.5001090294595</c:v>
                </c:pt>
                <c:pt idx="112">
                  <c:v>1804.2187988067769</c:v>
                </c:pt>
                <c:pt idx="113">
                  <c:v>2047.6474334152495</c:v>
                </c:pt>
                <c:pt idx="114">
                  <c:v>1729.1280601667256</c:v>
                </c:pt>
                <c:pt idx="115">
                  <c:v>1728.0297401350285</c:v>
                </c:pt>
                <c:pt idx="116">
                  <c:v>1575.4314424894326</c:v>
                </c:pt>
                <c:pt idx="117">
                  <c:v>1572.2681325973167</c:v>
                </c:pt>
                <c:pt idx="118">
                  <c:v>1562.3953371465238</c:v>
                </c:pt>
                <c:pt idx="119">
                  <c:v>1480.0333253888596</c:v>
                </c:pt>
                <c:pt idx="120">
                  <c:v>1751.1122875638662</c:v>
                </c:pt>
                <c:pt idx="121">
                  <c:v>1776.2361713497537</c:v>
                </c:pt>
                <c:pt idx="122">
                  <c:v>1935.9652361953458</c:v>
                </c:pt>
                <c:pt idx="123">
                  <c:v>2083.0165819457648</c:v>
                </c:pt>
                <c:pt idx="124">
                  <c:v>1995.9938846590021</c:v>
                </c:pt>
                <c:pt idx="125">
                  <c:v>1922.0938325516336</c:v>
                </c:pt>
                <c:pt idx="126">
                  <c:v>1683.5746450877464</c:v>
                </c:pt>
                <c:pt idx="127">
                  <c:v>1622.6595123851616</c:v>
                </c:pt>
                <c:pt idx="128">
                  <c:v>1469.1694936906258</c:v>
                </c:pt>
                <c:pt idx="129">
                  <c:v>1569.2050883325169</c:v>
                </c:pt>
                <c:pt idx="130">
                  <c:v>1445.7089465006795</c:v>
                </c:pt>
                <c:pt idx="131">
                  <c:v>1407.8270287203186</c:v>
                </c:pt>
                <c:pt idx="132">
                  <c:v>1623.6658350934899</c:v>
                </c:pt>
                <c:pt idx="133">
                  <c:v>1677.2780122904198</c:v>
                </c:pt>
                <c:pt idx="134">
                  <c:v>1870.5673254284111</c:v>
                </c:pt>
                <c:pt idx="135">
                  <c:v>1950.8907048387819</c:v>
                </c:pt>
                <c:pt idx="136">
                  <c:v>1559.2857907776083</c:v>
                </c:pt>
                <c:pt idx="137">
                  <c:v>1690.397870496141</c:v>
                </c:pt>
                <c:pt idx="138">
                  <c:v>1612.8893024459039</c:v>
                </c:pt>
                <c:pt idx="139">
                  <c:v>1425.4427227336387</c:v>
                </c:pt>
                <c:pt idx="140">
                  <c:v>1361.7110961373</c:v>
                </c:pt>
                <c:pt idx="141">
                  <c:v>1351.3595783768967</c:v>
                </c:pt>
                <c:pt idx="142">
                  <c:v>1230.4034525682162</c:v>
                </c:pt>
                <c:pt idx="143">
                  <c:v>1358.9839951611093</c:v>
                </c:pt>
                <c:pt idx="144">
                  <c:v>1387.7232314112966</c:v>
                </c:pt>
                <c:pt idx="145">
                  <c:v>1640.4234098999264</c:v>
                </c:pt>
                <c:pt idx="146">
                  <c:v>1646.0407247696505</c:v>
                </c:pt>
                <c:pt idx="147">
                  <c:v>1736.2042965119247</c:v>
                </c:pt>
                <c:pt idx="148">
                  <c:v>1727.418320133452</c:v>
                </c:pt>
                <c:pt idx="149">
                  <c:v>1538.8076929551592</c:v>
                </c:pt>
                <c:pt idx="150">
                  <c:v>1409.9210742342077</c:v>
                </c:pt>
                <c:pt idx="151">
                  <c:v>1415.826833928822</c:v>
                </c:pt>
                <c:pt idx="152">
                  <c:v>1228.2247742647812</c:v>
                </c:pt>
                <c:pt idx="153">
                  <c:v>1302.8208446409496</c:v>
                </c:pt>
                <c:pt idx="154">
                  <c:v>1183.4933824945504</c:v>
                </c:pt>
                <c:pt idx="155">
                  <c:v>1210.8767201194569</c:v>
                </c:pt>
                <c:pt idx="156">
                  <c:v>1342.6098232792067</c:v>
                </c:pt>
                <c:pt idx="157">
                  <c:v>1436.678500344344</c:v>
                </c:pt>
                <c:pt idx="158">
                  <c:v>1617.7194994125084</c:v>
                </c:pt>
                <c:pt idx="159">
                  <c:v>1471.2243045130031</c:v>
                </c:pt>
                <c:pt idx="160">
                  <c:v>1547.1264455564312</c:v>
                </c:pt>
                <c:pt idx="161">
                  <c:v>1382.634452694396</c:v>
                </c:pt>
                <c:pt idx="162">
                  <c:v>1331.8346290061972</c:v>
                </c:pt>
                <c:pt idx="163">
                  <c:v>1060.3300350964817</c:v>
                </c:pt>
                <c:pt idx="164">
                  <c:v>1115.7742485191586</c:v>
                </c:pt>
                <c:pt idx="165">
                  <c:v>1087.0523399145443</c:v>
                </c:pt>
                <c:pt idx="166">
                  <c:v>983.84408499528558</c:v>
                </c:pt>
                <c:pt idx="167">
                  <c:v>1165.1470026319782</c:v>
                </c:pt>
                <c:pt idx="168">
                  <c:v>1195.2925001359811</c:v>
                </c:pt>
                <c:pt idx="169">
                  <c:v>1260.9873236753042</c:v>
                </c:pt>
                <c:pt idx="170">
                  <c:v>1295.6328328500831</c:v>
                </c:pt>
                <c:pt idx="171">
                  <c:v>1292.7460036875252</c:v>
                </c:pt>
                <c:pt idx="172">
                  <c:v>1362.9971854432683</c:v>
                </c:pt>
                <c:pt idx="173">
                  <c:v>1045.0684711325353</c:v>
                </c:pt>
                <c:pt idx="174">
                  <c:v>943.13620416361425</c:v>
                </c:pt>
                <c:pt idx="175">
                  <c:v>931.34811058506955</c:v>
                </c:pt>
                <c:pt idx="176">
                  <c:v>941.93443433961556</c:v>
                </c:pt>
                <c:pt idx="177">
                  <c:v>854.81457795749407</c:v>
                </c:pt>
                <c:pt idx="178">
                  <c:v>905.1045696766713</c:v>
                </c:pt>
                <c:pt idx="179">
                  <c:v>838.18215150887613</c:v>
                </c:pt>
                <c:pt idx="180">
                  <c:v>881.92396824883645</c:v>
                </c:pt>
                <c:pt idx="181">
                  <c:v>1012.2083012774598</c:v>
                </c:pt>
                <c:pt idx="182">
                  <c:v>988.16816820883491</c:v>
                </c:pt>
                <c:pt idx="183">
                  <c:v>1012.3322125227381</c:v>
                </c:pt>
                <c:pt idx="184">
                  <c:v>927.80124497674353</c:v>
                </c:pt>
                <c:pt idx="185">
                  <c:v>897.26076617378749</c:v>
                </c:pt>
                <c:pt idx="186">
                  <c:v>818.76182414232028</c:v>
                </c:pt>
                <c:pt idx="187">
                  <c:v>804.92371508522831</c:v>
                </c:pt>
                <c:pt idx="188">
                  <c:v>740.73381108503418</c:v>
                </c:pt>
                <c:pt idx="189">
                  <c:v>699.63332809685346</c:v>
                </c:pt>
                <c:pt idx="190">
                  <c:v>777.9438943930968</c:v>
                </c:pt>
                <c:pt idx="191">
                  <c:v>652.52685589543103</c:v>
                </c:pt>
                <c:pt idx="192">
                  <c:v>721.62539867055477</c:v>
                </c:pt>
                <c:pt idx="193">
                  <c:v>781.75570966768555</c:v>
                </c:pt>
                <c:pt idx="194">
                  <c:v>824.40779033422621</c:v>
                </c:pt>
                <c:pt idx="195">
                  <c:v>866.14952553466856</c:v>
                </c:pt>
                <c:pt idx="196">
                  <c:v>833.68250586009344</c:v>
                </c:pt>
                <c:pt idx="197">
                  <c:v>664.3386026549947</c:v>
                </c:pt>
                <c:pt idx="198">
                  <c:v>628.13975089991936</c:v>
                </c:pt>
                <c:pt idx="199">
                  <c:v>550.7354917120133</c:v>
                </c:pt>
                <c:pt idx="200">
                  <c:v>544.80489407401922</c:v>
                </c:pt>
                <c:pt idx="201">
                  <c:v>521.19092344799026</c:v>
                </c:pt>
                <c:pt idx="202">
                  <c:v>479.40676578310541</c:v>
                </c:pt>
                <c:pt idx="203">
                  <c:v>516.65596518331358</c:v>
                </c:pt>
                <c:pt idx="204">
                  <c:v>602.71503256890537</c:v>
                </c:pt>
                <c:pt idx="205">
                  <c:v>596.7930752914782</c:v>
                </c:pt>
                <c:pt idx="206">
                  <c:v>689.62324975619413</c:v>
                </c:pt>
                <c:pt idx="207">
                  <c:v>637.37081196758493</c:v>
                </c:pt>
                <c:pt idx="208">
                  <c:v>587.53410757655649</c:v>
                </c:pt>
                <c:pt idx="209">
                  <c:v>560.12121796055806</c:v>
                </c:pt>
                <c:pt idx="210">
                  <c:v>525.8816620880242</c:v>
                </c:pt>
                <c:pt idx="211">
                  <c:v>524.48095572344982</c:v>
                </c:pt>
                <c:pt idx="212">
                  <c:v>426.46040477144146</c:v>
                </c:pt>
                <c:pt idx="213">
                  <c:v>461.64394567868794</c:v>
                </c:pt>
                <c:pt idx="214">
                  <c:v>376.7440849439829</c:v>
                </c:pt>
                <c:pt idx="215">
                  <c:v>431.11132229268736</c:v>
                </c:pt>
                <c:pt idx="216">
                  <c:v>442.29577989223981</c:v>
                </c:pt>
                <c:pt idx="217">
                  <c:v>499.00673128109668</c:v>
                </c:pt>
                <c:pt idx="218">
                  <c:v>484.23267927030071</c:v>
                </c:pt>
                <c:pt idx="219">
                  <c:v>467.52665952117201</c:v>
                </c:pt>
                <c:pt idx="220">
                  <c:v>467.25038495246827</c:v>
                </c:pt>
                <c:pt idx="221">
                  <c:v>441.52383639843242</c:v>
                </c:pt>
                <c:pt idx="222">
                  <c:v>363.589519058147</c:v>
                </c:pt>
                <c:pt idx="223">
                  <c:v>360.12316683995556</c:v>
                </c:pt>
                <c:pt idx="224">
                  <c:v>378.42920196533805</c:v>
                </c:pt>
                <c:pt idx="225">
                  <c:v>322.78147683301461</c:v>
                </c:pt>
                <c:pt idx="226">
                  <c:v>317.57678798162169</c:v>
                </c:pt>
                <c:pt idx="227">
                  <c:v>328.68032457225036</c:v>
                </c:pt>
                <c:pt idx="228">
                  <c:v>352.08087525992812</c:v>
                </c:pt>
                <c:pt idx="229">
                  <c:v>375.2869741288153</c:v>
                </c:pt>
                <c:pt idx="230">
                  <c:v>372.50136681569347</c:v>
                </c:pt>
                <c:pt idx="231">
                  <c:v>358.02538741479958</c:v>
                </c:pt>
                <c:pt idx="232">
                  <c:v>367.37712634968005</c:v>
                </c:pt>
                <c:pt idx="233">
                  <c:v>326.86631227946873</c:v>
                </c:pt>
                <c:pt idx="234">
                  <c:v>316.53807500843948</c:v>
                </c:pt>
                <c:pt idx="235">
                  <c:v>288.11642239087553</c:v>
                </c:pt>
                <c:pt idx="236">
                  <c:v>286.97716309587605</c:v>
                </c:pt>
                <c:pt idx="237">
                  <c:v>229.3822224518421</c:v>
                </c:pt>
                <c:pt idx="238">
                  <c:v>236.71743462330446</c:v>
                </c:pt>
                <c:pt idx="239">
                  <c:v>228.1736482839369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213352"/>
        <c:axId val="412213744"/>
      </c:lineChart>
      <c:catAx>
        <c:axId val="412212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2960"/>
        <c:crosses val="autoZero"/>
        <c:auto val="1"/>
        <c:lblAlgn val="ctr"/>
        <c:lblOffset val="100"/>
        <c:tickLblSkip val="15"/>
        <c:tickMarkSkip val="1"/>
        <c:noMultiLvlLbl val="0"/>
      </c:catAx>
      <c:valAx>
        <c:axId val="41221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2568"/>
        <c:crosses val="autoZero"/>
        <c:crossBetween val="between"/>
      </c:valAx>
      <c:catAx>
        <c:axId val="412213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2213744"/>
        <c:crosses val="autoZero"/>
        <c:auto val="1"/>
        <c:lblAlgn val="ctr"/>
        <c:lblOffset val="100"/>
        <c:noMultiLvlLbl val="0"/>
      </c:catAx>
      <c:valAx>
        <c:axId val="412213744"/>
        <c:scaling>
          <c:orientation val="minMax"/>
        </c:scaling>
        <c:delete val="0"/>
        <c:axPos val="r"/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335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270491803278693"/>
          <c:y val="0.41000133463976118"/>
          <c:w val="0.12090163934426229"/>
          <c:h val="0.130000423178460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1628836857709E-2"/>
          <c:y val="7.3863738824655467E-2"/>
          <c:w val="0.71296425232250493"/>
          <c:h val="0.8011374749443400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'motor2(Tvi)'!$AA$8</c:f>
              <c:strCache>
                <c:ptCount val="1"/>
                <c:pt idx="0">
                  <c:v>Bio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'motor2(Tvi)'!$AB$5:$AZ$5</c:f>
              <c:numCache>
                <c:formatCode>0.0</c:formatCode>
                <c:ptCount val="25"/>
                <c:pt idx="0">
                  <c:v>0</c:v>
                </c:pt>
                <c:pt idx="1">
                  <c:v>1.2898602993676445</c:v>
                </c:pt>
                <c:pt idx="2">
                  <c:v>2.4965336191410503</c:v>
                </c:pt>
                <c:pt idx="3">
                  <c:v>3.6253849384403636</c:v>
                </c:pt>
                <c:pt idx="4">
                  <c:v>4.6814332327070263</c:v>
                </c:pt>
                <c:pt idx="5">
                  <c:v>5.669373788524215</c:v>
                </c:pt>
                <c:pt idx="6">
                  <c:v>6.5935990792872134</c:v>
                </c:pt>
                <c:pt idx="7">
                  <c:v>7.4582182945388791</c:v>
                </c:pt>
                <c:pt idx="8">
                  <c:v>8.2670756097993632</c:v>
                </c:pt>
                <c:pt idx="9">
                  <c:v>9.0237672781194718</c:v>
                </c:pt>
                <c:pt idx="10">
                  <c:v>9.7316576193481588</c:v>
                </c:pt>
                <c:pt idx="11">
                  <c:v>10.393893978204012</c:v>
                </c:pt>
                <c:pt idx="12">
                  <c:v>11.013420717655569</c:v>
                </c:pt>
                <c:pt idx="13">
                  <c:v>11.592992309826363</c:v>
                </c:pt>
                <c:pt idx="14">
                  <c:v>12.135185582628036</c:v>
                </c:pt>
                <c:pt idx="15">
                  <c:v>12.642411176571153</c:v>
                </c:pt>
                <c:pt idx="16">
                  <c:v>13.116924262691754</c:v>
                </c:pt>
                <c:pt idx="17">
                  <c:v>13.560834569246483</c:v>
                </c:pt>
                <c:pt idx="18">
                  <c:v>13.976115761755956</c:v>
                </c:pt>
                <c:pt idx="19">
                  <c:v>14.364614218100833</c:v>
                </c:pt>
                <c:pt idx="20">
                  <c:v>14.728057237685466</c:v>
                </c:pt>
                <c:pt idx="21">
                  <c:v>15.068060721167871</c:v>
                </c:pt>
                <c:pt idx="22">
                  <c:v>15.386136354900744</c:v>
                </c:pt>
                <c:pt idx="23">
                  <c:v>15.683698332026204</c:v>
                </c:pt>
                <c:pt idx="24">
                  <c:v>15.962069640106893</c:v>
                </c:pt>
              </c:numCache>
            </c:numRef>
          </c:xVal>
          <c:yVal>
            <c:numRef>
              <c:f>'motor2(Tvi)'!$AB$8:$AZ$8</c:f>
              <c:numCache>
                <c:formatCode>0.0</c:formatCode>
                <c:ptCount val="25"/>
                <c:pt idx="0">
                  <c:v>0</c:v>
                </c:pt>
                <c:pt idx="1">
                  <c:v>1.8470721288253489E-2</c:v>
                </c:pt>
                <c:pt idx="2">
                  <c:v>0.11527202214324338</c:v>
                </c:pt>
                <c:pt idx="3">
                  <c:v>0.30382944589998462</c:v>
                </c:pt>
                <c:pt idx="4">
                  <c:v>0.56306665915215348</c:v>
                </c:pt>
                <c:pt idx="5">
                  <c:v>0.86076463018312632</c:v>
                </c:pt>
                <c:pt idx="6">
                  <c:v>1.1654739635026674</c:v>
                </c:pt>
                <c:pt idx="7">
                  <c:v>1.4517641434176982</c:v>
                </c:pt>
                <c:pt idx="8">
                  <c:v>1.7017758281421975</c:v>
                </c:pt>
                <c:pt idx="9">
                  <c:v>1.9048733618216065</c:v>
                </c:pt>
                <c:pt idx="10">
                  <c:v>2.0564527740270275</c:v>
                </c:pt>
                <c:pt idx="11" formatCode="0.00">
                  <c:v>2.156497467502994</c:v>
                </c:pt>
                <c:pt idx="12" formatCode="0.00">
                  <c:v>2.2081909311268357</c:v>
                </c:pt>
                <c:pt idx="13" formatCode="0.00">
                  <c:v>2.2167279828144748</c:v>
                </c:pt>
                <c:pt idx="14" formatCode="0.00">
                  <c:v>2.1883705169834236</c:v>
                </c:pt>
                <c:pt idx="15">
                  <c:v>2.1297427515611758</c:v>
                </c:pt>
                <c:pt idx="16">
                  <c:v>2.0473367220157881</c:v>
                </c:pt>
                <c:pt idx="17">
                  <c:v>1.947189975508496</c:v>
                </c:pt>
                <c:pt idx="18">
                  <c:v>1.8346970657483683</c:v>
                </c:pt>
                <c:pt idx="19">
                  <c:v>1.7145202830857975</c:v>
                </c:pt>
                <c:pt idx="20">
                  <c:v>1.5905705760704665</c:v>
                </c:pt>
                <c:pt idx="21">
                  <c:v>1.4660354328281735</c:v>
                </c:pt>
                <c:pt idx="22">
                  <c:v>1.3434358719007642</c:v>
                </c:pt>
                <c:pt idx="23">
                  <c:v>1.224699324376421</c:v>
                </c:pt>
                <c:pt idx="24">
                  <c:v>1.1112389843492654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'motor2(Tvi)'!$AA$10</c:f>
              <c:strCache>
                <c:ptCount val="1"/>
                <c:pt idx="0">
                  <c:v>sel effic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'motor2(Tvi)'!$AB$5:$AZ$5</c:f>
              <c:numCache>
                <c:formatCode>0.0</c:formatCode>
                <c:ptCount val="25"/>
                <c:pt idx="0">
                  <c:v>0</c:v>
                </c:pt>
                <c:pt idx="1">
                  <c:v>1.2898602993676445</c:v>
                </c:pt>
                <c:pt idx="2">
                  <c:v>2.4965336191410503</c:v>
                </c:pt>
                <c:pt idx="3">
                  <c:v>3.6253849384403636</c:v>
                </c:pt>
                <c:pt idx="4">
                  <c:v>4.6814332327070263</c:v>
                </c:pt>
                <c:pt idx="5">
                  <c:v>5.669373788524215</c:v>
                </c:pt>
                <c:pt idx="6">
                  <c:v>6.5935990792872134</c:v>
                </c:pt>
                <c:pt idx="7">
                  <c:v>7.4582182945388791</c:v>
                </c:pt>
                <c:pt idx="8">
                  <c:v>8.2670756097993632</c:v>
                </c:pt>
                <c:pt idx="9">
                  <c:v>9.0237672781194718</c:v>
                </c:pt>
                <c:pt idx="10">
                  <c:v>9.7316576193481588</c:v>
                </c:pt>
                <c:pt idx="11">
                  <c:v>10.393893978204012</c:v>
                </c:pt>
                <c:pt idx="12">
                  <c:v>11.013420717655569</c:v>
                </c:pt>
                <c:pt idx="13">
                  <c:v>11.592992309826363</c:v>
                </c:pt>
                <c:pt idx="14">
                  <c:v>12.135185582628036</c:v>
                </c:pt>
                <c:pt idx="15">
                  <c:v>12.642411176571153</c:v>
                </c:pt>
                <c:pt idx="16">
                  <c:v>13.116924262691754</c:v>
                </c:pt>
                <c:pt idx="17">
                  <c:v>13.560834569246483</c:v>
                </c:pt>
                <c:pt idx="18">
                  <c:v>13.976115761755956</c:v>
                </c:pt>
                <c:pt idx="19">
                  <c:v>14.364614218100833</c:v>
                </c:pt>
                <c:pt idx="20">
                  <c:v>14.728057237685466</c:v>
                </c:pt>
                <c:pt idx="21">
                  <c:v>15.068060721167871</c:v>
                </c:pt>
                <c:pt idx="22">
                  <c:v>15.386136354900744</c:v>
                </c:pt>
                <c:pt idx="23">
                  <c:v>15.683698332026204</c:v>
                </c:pt>
                <c:pt idx="24">
                  <c:v>15.962069640106893</c:v>
                </c:pt>
              </c:numCache>
            </c:numRef>
          </c:xVal>
          <c:yVal>
            <c:numRef>
              <c:f>'motor2(Tvi)'!$AB$10:$AZ$10</c:f>
              <c:numCache>
                <c:formatCode>0.00</c:formatCode>
                <c:ptCount val="25"/>
                <c:pt idx="1">
                  <c:v>120.01307086064958</c:v>
                </c:pt>
                <c:pt idx="2">
                  <c:v>19.230407705174514</c:v>
                </c:pt>
                <c:pt idx="3">
                  <c:v>7.2959616414012194</c:v>
                </c:pt>
                <c:pt idx="4">
                  <c:v>3.9368837539632482</c:v>
                </c:pt>
                <c:pt idx="5">
                  <c:v>2.5753009650766776</c:v>
                </c:pt>
                <c:pt idx="6">
                  <c:v>1.9019970005613955</c:v>
                </c:pt>
                <c:pt idx="7" formatCode="0.0000">
                  <c:v>1.5269201907659204</c:v>
                </c:pt>
                <c:pt idx="8" formatCode="0.000">
                  <c:v>1.3025969379494846</c:v>
                </c:pt>
                <c:pt idx="9" formatCode="0.000">
                  <c:v>1.1637140962980581</c:v>
                </c:pt>
                <c:pt idx="10" formatCode="0.000">
                  <c:v>1.0779377045812679</c:v>
                </c:pt>
                <c:pt idx="11" formatCode="0.000">
                  <c:v>1.0279297871753226</c:v>
                </c:pt>
                <c:pt idx="12" formatCode="0.000">
                  <c:v>1.0038660840271103</c:v>
                </c:pt>
                <c:pt idx="13" formatCode="0.000">
                  <c:v>1</c:v>
                </c:pt>
                <c:pt idx="14" formatCode="0.000">
                  <c:v>0.98720751213008684</c:v>
                </c:pt>
                <c:pt idx="15" formatCode="0.000">
                  <c:v>0.96075962773616541</c:v>
                </c:pt>
                <c:pt idx="16" formatCode="0.000">
                  <c:v>0.92358500361256834</c:v>
                </c:pt>
                <c:pt idx="17" formatCode="0.000">
                  <c:v>0.87840726990608964</c:v>
                </c:pt>
                <c:pt idx="18" formatCode="0.000">
                  <c:v>0.82765999255305112</c:v>
                </c:pt>
                <c:pt idx="19" formatCode="0.000">
                  <c:v>0.77344640225498129</c:v>
                </c:pt>
                <c:pt idx="20">
                  <c:v>0.71753078790073022</c:v>
                </c:pt>
                <c:pt idx="21">
                  <c:v>0.66135107428328554</c:v>
                </c:pt>
                <c:pt idx="22">
                  <c:v>0.60604453154196536</c:v>
                </c:pt>
                <c:pt idx="23">
                  <c:v>0.5524806534094806</c:v>
                </c:pt>
                <c:pt idx="24">
                  <c:v>0.50129695342158209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214528"/>
        <c:axId val="412214920"/>
      </c:scatterChart>
      <c:valAx>
        <c:axId val="41221452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4920"/>
        <c:crosses val="autoZero"/>
        <c:crossBetween val="midCat"/>
      </c:valAx>
      <c:valAx>
        <c:axId val="412214920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45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074226118030448"/>
          <c:y val="0.41761421566247514"/>
          <c:w val="0.14444470566533865"/>
          <c:h val="0.11647743430041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236074270557029"/>
          <c:y val="3.5461115709205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0424403183023873"/>
          <c:y val="0.20212835954246849"/>
          <c:w val="0.43766578249336868"/>
          <c:h val="0.574470074489121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'motor2(Tvi)'!$I$43</c:f>
              <c:strCache>
                <c:ptCount val="1"/>
                <c:pt idx="0">
                  <c:v>B^(t)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Mode val="edge"/>
                  <c:yMode val="edge"/>
                  <c:x val="0.66843501326259946"/>
                  <c:y val="1.7730557854602501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b-NO"/>
                </a:p>
              </c:txPr>
            </c:trendlineLbl>
          </c:trendline>
          <c:xVal>
            <c:numRef>
              <c:f>'motor2(Tvi)'!$G$44:$G$283</c:f>
              <c:numCache>
                <c:formatCode>0</c:formatCode>
                <c:ptCount val="240"/>
                <c:pt idx="0" formatCode="General">
                  <c:v>50000</c:v>
                </c:pt>
                <c:pt idx="1">
                  <c:v>53224.904759019788</c:v>
                </c:pt>
                <c:pt idx="2">
                  <c:v>55948.532441945841</c:v>
                </c:pt>
                <c:pt idx="3">
                  <c:v>56070.17072807662</c:v>
                </c:pt>
                <c:pt idx="4">
                  <c:v>54288.001628734222</c:v>
                </c:pt>
                <c:pt idx="5">
                  <c:v>52194.291742100577</c:v>
                </c:pt>
                <c:pt idx="6">
                  <c:v>48883.933398229274</c:v>
                </c:pt>
                <c:pt idx="7">
                  <c:v>47160.59304075953</c:v>
                </c:pt>
                <c:pt idx="8">
                  <c:v>44988.84705567795</c:v>
                </c:pt>
                <c:pt idx="9">
                  <c:v>43648.115145450516</c:v>
                </c:pt>
                <c:pt idx="10">
                  <c:v>44014.229573685225</c:v>
                </c:pt>
                <c:pt idx="11">
                  <c:v>44140.17039043206</c:v>
                </c:pt>
                <c:pt idx="12">
                  <c:v>46518.15842269182</c:v>
                </c:pt>
                <c:pt idx="13">
                  <c:v>49874.66862634445</c:v>
                </c:pt>
                <c:pt idx="14">
                  <c:v>51199.404532145636</c:v>
                </c:pt>
                <c:pt idx="15">
                  <c:v>51407.77076033708</c:v>
                </c:pt>
                <c:pt idx="16">
                  <c:v>51374.892274082493</c:v>
                </c:pt>
                <c:pt idx="17">
                  <c:v>48473.428948328685</c:v>
                </c:pt>
                <c:pt idx="18">
                  <c:v>46496.192418913182</c:v>
                </c:pt>
                <c:pt idx="19">
                  <c:v>44573.675551696455</c:v>
                </c:pt>
                <c:pt idx="20">
                  <c:v>42013.103046944227</c:v>
                </c:pt>
                <c:pt idx="21">
                  <c:v>40647.301936912925</c:v>
                </c:pt>
                <c:pt idx="22">
                  <c:v>40447.430920244937</c:v>
                </c:pt>
                <c:pt idx="23">
                  <c:v>40705.161138526921</c:v>
                </c:pt>
                <c:pt idx="24">
                  <c:v>42412.910540673431</c:v>
                </c:pt>
                <c:pt idx="25">
                  <c:v>44493.819187459085</c:v>
                </c:pt>
                <c:pt idx="26">
                  <c:v>45934.768875304384</c:v>
                </c:pt>
                <c:pt idx="27">
                  <c:v>45129.129224985445</c:v>
                </c:pt>
                <c:pt idx="28">
                  <c:v>43928.110666525252</c:v>
                </c:pt>
                <c:pt idx="29">
                  <c:v>41918.457278832881</c:v>
                </c:pt>
                <c:pt idx="30">
                  <c:v>40708.254603262096</c:v>
                </c:pt>
                <c:pt idx="31">
                  <c:v>39267.83502067106</c:v>
                </c:pt>
                <c:pt idx="32">
                  <c:v>36876.93378350421</c:v>
                </c:pt>
                <c:pt idx="33">
                  <c:v>36052.054305476428</c:v>
                </c:pt>
                <c:pt idx="34">
                  <c:v>35805.364126625456</c:v>
                </c:pt>
                <c:pt idx="35">
                  <c:v>36549.467012017798</c:v>
                </c:pt>
                <c:pt idx="36">
                  <c:v>38962.486070453589</c:v>
                </c:pt>
                <c:pt idx="37">
                  <c:v>41455.641737799706</c:v>
                </c:pt>
                <c:pt idx="38">
                  <c:v>43679.99560085094</c:v>
                </c:pt>
                <c:pt idx="39">
                  <c:v>43824.527594793137</c:v>
                </c:pt>
                <c:pt idx="40">
                  <c:v>42780.995835828333</c:v>
                </c:pt>
                <c:pt idx="41">
                  <c:v>41495.852935874747</c:v>
                </c:pt>
                <c:pt idx="42">
                  <c:v>39278.033192614334</c:v>
                </c:pt>
                <c:pt idx="43">
                  <c:v>37265.903004234191</c:v>
                </c:pt>
                <c:pt idx="44">
                  <c:v>35953.250808752244</c:v>
                </c:pt>
                <c:pt idx="45">
                  <c:v>35179.830795670001</c:v>
                </c:pt>
                <c:pt idx="46">
                  <c:v>35213.444157276375</c:v>
                </c:pt>
                <c:pt idx="47">
                  <c:v>35870.226693222663</c:v>
                </c:pt>
                <c:pt idx="48">
                  <c:v>37771.813719328289</c:v>
                </c:pt>
                <c:pt idx="49">
                  <c:v>39825.856538023669</c:v>
                </c:pt>
                <c:pt idx="50">
                  <c:v>41487.95416899291</c:v>
                </c:pt>
                <c:pt idx="51">
                  <c:v>41178.752393304065</c:v>
                </c:pt>
                <c:pt idx="52">
                  <c:v>39551.488146503543</c:v>
                </c:pt>
                <c:pt idx="53">
                  <c:v>38264.743823608595</c:v>
                </c:pt>
                <c:pt idx="54">
                  <c:v>36787.369258760802</c:v>
                </c:pt>
                <c:pt idx="55">
                  <c:v>35110.734884111545</c:v>
                </c:pt>
                <c:pt idx="56">
                  <c:v>33221.63722591602</c:v>
                </c:pt>
                <c:pt idx="57">
                  <c:v>32683.124438576338</c:v>
                </c:pt>
                <c:pt idx="58">
                  <c:v>32232.105055116168</c:v>
                </c:pt>
                <c:pt idx="59">
                  <c:v>32823.873238506792</c:v>
                </c:pt>
                <c:pt idx="60">
                  <c:v>33971.651145675969</c:v>
                </c:pt>
                <c:pt idx="61">
                  <c:v>36203.164569414788</c:v>
                </c:pt>
                <c:pt idx="62">
                  <c:v>37627.252447442545</c:v>
                </c:pt>
                <c:pt idx="63">
                  <c:v>37606.088238417338</c:v>
                </c:pt>
                <c:pt idx="64">
                  <c:v>36361.379762247394</c:v>
                </c:pt>
                <c:pt idx="65">
                  <c:v>35136.345487398801</c:v>
                </c:pt>
                <c:pt idx="66">
                  <c:v>33289.673646193383</c:v>
                </c:pt>
                <c:pt idx="67">
                  <c:v>31613.229047072717</c:v>
                </c:pt>
                <c:pt idx="68">
                  <c:v>30183.645705963689</c:v>
                </c:pt>
                <c:pt idx="69">
                  <c:v>29457.217177560095</c:v>
                </c:pt>
                <c:pt idx="70">
                  <c:v>29089.293313523198</c:v>
                </c:pt>
                <c:pt idx="71">
                  <c:v>29450.210022322637</c:v>
                </c:pt>
                <c:pt idx="72">
                  <c:v>31581.832862568925</c:v>
                </c:pt>
                <c:pt idx="73">
                  <c:v>33611.551396941592</c:v>
                </c:pt>
                <c:pt idx="74">
                  <c:v>34934.318467073921</c:v>
                </c:pt>
                <c:pt idx="75">
                  <c:v>34728.21232292481</c:v>
                </c:pt>
                <c:pt idx="76">
                  <c:v>33772.102340634498</c:v>
                </c:pt>
                <c:pt idx="77">
                  <c:v>32417.94667266326</c:v>
                </c:pt>
                <c:pt idx="78">
                  <c:v>30616.929045498888</c:v>
                </c:pt>
                <c:pt idx="79">
                  <c:v>28811.095697609479</c:v>
                </c:pt>
                <c:pt idx="80">
                  <c:v>27779.485732813031</c:v>
                </c:pt>
                <c:pt idx="81">
                  <c:v>26443.477135121837</c:v>
                </c:pt>
                <c:pt idx="82">
                  <c:v>26176.973827884078</c:v>
                </c:pt>
                <c:pt idx="83">
                  <c:v>27040.628508416565</c:v>
                </c:pt>
                <c:pt idx="84">
                  <c:v>28209.809581428057</c:v>
                </c:pt>
                <c:pt idx="85">
                  <c:v>30145.258692157717</c:v>
                </c:pt>
                <c:pt idx="86">
                  <c:v>31042.108194925891</c:v>
                </c:pt>
                <c:pt idx="87">
                  <c:v>31754.242190982044</c:v>
                </c:pt>
                <c:pt idx="88">
                  <c:v>30908.371513319158</c:v>
                </c:pt>
                <c:pt idx="89">
                  <c:v>29957.606344148724</c:v>
                </c:pt>
                <c:pt idx="90">
                  <c:v>28323.165837672586</c:v>
                </c:pt>
                <c:pt idx="91">
                  <c:v>27139.645263397553</c:v>
                </c:pt>
                <c:pt idx="92">
                  <c:v>26176.423990053303</c:v>
                </c:pt>
                <c:pt idx="93">
                  <c:v>25100.949941403258</c:v>
                </c:pt>
                <c:pt idx="94">
                  <c:v>25193.073559744178</c:v>
                </c:pt>
                <c:pt idx="95">
                  <c:v>25069.561169330653</c:v>
                </c:pt>
                <c:pt idx="96">
                  <c:v>26530.984944145781</c:v>
                </c:pt>
                <c:pt idx="97">
                  <c:v>28241.962295904133</c:v>
                </c:pt>
                <c:pt idx="98">
                  <c:v>29048.796173770843</c:v>
                </c:pt>
                <c:pt idx="99">
                  <c:v>29077.308705940795</c:v>
                </c:pt>
                <c:pt idx="100">
                  <c:v>28147.78218220545</c:v>
                </c:pt>
                <c:pt idx="101">
                  <c:v>27238.665215290053</c:v>
                </c:pt>
                <c:pt idx="102">
                  <c:v>26121.992037625554</c:v>
                </c:pt>
                <c:pt idx="103">
                  <c:v>24965.083758218792</c:v>
                </c:pt>
                <c:pt idx="104">
                  <c:v>22951.431640354462</c:v>
                </c:pt>
                <c:pt idx="105">
                  <c:v>21971.714287604209</c:v>
                </c:pt>
                <c:pt idx="106">
                  <c:v>21628.584411693966</c:v>
                </c:pt>
                <c:pt idx="107">
                  <c:v>22092.851996405327</c:v>
                </c:pt>
                <c:pt idx="108">
                  <c:v>23771.108181551888</c:v>
                </c:pt>
                <c:pt idx="109">
                  <c:v>24832.19217771609</c:v>
                </c:pt>
                <c:pt idx="110">
                  <c:v>25553.759565997589</c:v>
                </c:pt>
                <c:pt idx="111">
                  <c:v>25713.259583309806</c:v>
                </c:pt>
                <c:pt idx="112">
                  <c:v>25031.302993609625</c:v>
                </c:pt>
                <c:pt idx="113">
                  <c:v>24376.776718753816</c:v>
                </c:pt>
                <c:pt idx="114">
                  <c:v>22880.508222412667</c:v>
                </c:pt>
                <c:pt idx="115">
                  <c:v>21579.874545252373</c:v>
                </c:pt>
                <c:pt idx="116">
                  <c:v>20532.62613810422</c:v>
                </c:pt>
                <c:pt idx="117">
                  <c:v>19937.480159562536</c:v>
                </c:pt>
                <c:pt idx="118">
                  <c:v>19609.848281189468</c:v>
                </c:pt>
                <c:pt idx="119">
                  <c:v>20000.851193251223</c:v>
                </c:pt>
                <c:pt idx="120">
                  <c:v>21550.541602605121</c:v>
                </c:pt>
                <c:pt idx="121">
                  <c:v>22717.872404097579</c:v>
                </c:pt>
                <c:pt idx="122">
                  <c:v>23875.357503367086</c:v>
                </c:pt>
                <c:pt idx="123">
                  <c:v>23625.510899389541</c:v>
                </c:pt>
                <c:pt idx="124">
                  <c:v>23233.841774129374</c:v>
                </c:pt>
                <c:pt idx="125">
                  <c:v>22121.909055219599</c:v>
                </c:pt>
                <c:pt idx="126">
                  <c:v>20970.071142012734</c:v>
                </c:pt>
                <c:pt idx="127">
                  <c:v>19592.117911081168</c:v>
                </c:pt>
                <c:pt idx="128">
                  <c:v>18505.709354926261</c:v>
                </c:pt>
                <c:pt idx="129">
                  <c:v>17968.872480829526</c:v>
                </c:pt>
                <c:pt idx="130">
                  <c:v>17604.04245110348</c:v>
                </c:pt>
                <c:pt idx="131">
                  <c:v>18038.701092509516</c:v>
                </c:pt>
                <c:pt idx="132">
                  <c:v>19008.398556986434</c:v>
                </c:pt>
                <c:pt idx="133">
                  <c:v>20761.398242955547</c:v>
                </c:pt>
                <c:pt idx="134">
                  <c:v>21730.733161072865</c:v>
                </c:pt>
                <c:pt idx="135">
                  <c:v>21733.4552579921</c:v>
                </c:pt>
                <c:pt idx="136">
                  <c:v>20644.438842831965</c:v>
                </c:pt>
                <c:pt idx="137">
                  <c:v>19839.043982587566</c:v>
                </c:pt>
                <c:pt idx="138">
                  <c:v>18639.709619710924</c:v>
                </c:pt>
                <c:pt idx="139">
                  <c:v>17510.683068080802</c:v>
                </c:pt>
                <c:pt idx="140">
                  <c:v>16597.665697342603</c:v>
                </c:pt>
                <c:pt idx="141">
                  <c:v>16077.621855692212</c:v>
                </c:pt>
                <c:pt idx="142">
                  <c:v>15793.575114919648</c:v>
                </c:pt>
                <c:pt idx="143">
                  <c:v>16293.745911826119</c:v>
                </c:pt>
                <c:pt idx="144">
                  <c:v>17096.423385675625</c:v>
                </c:pt>
                <c:pt idx="145">
                  <c:v>18328.65964361763</c:v>
                </c:pt>
                <c:pt idx="146">
                  <c:v>19050.634817288857</c:v>
                </c:pt>
                <c:pt idx="147">
                  <c:v>18945.709209999684</c:v>
                </c:pt>
                <c:pt idx="148">
                  <c:v>18230.163655678771</c:v>
                </c:pt>
                <c:pt idx="149">
                  <c:v>17296.248127146089</c:v>
                </c:pt>
                <c:pt idx="150">
                  <c:v>16096.829880290494</c:v>
                </c:pt>
                <c:pt idx="151">
                  <c:v>15240.007941385069</c:v>
                </c:pt>
                <c:pt idx="152">
                  <c:v>14345.108989273584</c:v>
                </c:pt>
                <c:pt idx="153">
                  <c:v>13941.908142779756</c:v>
                </c:pt>
                <c:pt idx="154">
                  <c:v>13429.5214316613</c:v>
                </c:pt>
                <c:pt idx="155">
                  <c:v>13852.702336129114</c:v>
                </c:pt>
                <c:pt idx="156">
                  <c:v>14885.279927137597</c:v>
                </c:pt>
                <c:pt idx="157">
                  <c:v>15949.07253839342</c:v>
                </c:pt>
                <c:pt idx="158">
                  <c:v>16657.219732702659</c:v>
                </c:pt>
                <c:pt idx="159">
                  <c:v>16606.543873343722</c:v>
                </c:pt>
                <c:pt idx="160">
                  <c:v>16418.764689321109</c:v>
                </c:pt>
                <c:pt idx="161">
                  <c:v>15376.724193884434</c:v>
                </c:pt>
                <c:pt idx="162">
                  <c:v>14545.35169420987</c:v>
                </c:pt>
                <c:pt idx="163">
                  <c:v>13270.835162820613</c:v>
                </c:pt>
                <c:pt idx="164">
                  <c:v>12742.843878927331</c:v>
                </c:pt>
                <c:pt idx="165">
                  <c:v>12112.512460752401</c:v>
                </c:pt>
                <c:pt idx="166">
                  <c:v>11881.986233767409</c:v>
                </c:pt>
                <c:pt idx="167">
                  <c:v>12078.881830624985</c:v>
                </c:pt>
                <c:pt idx="168">
                  <c:v>12687.216894989308</c:v>
                </c:pt>
                <c:pt idx="169">
                  <c:v>13302.629094711581</c:v>
                </c:pt>
                <c:pt idx="170">
                  <c:v>13732.405497817248</c:v>
                </c:pt>
                <c:pt idx="171">
                  <c:v>13795.476024974796</c:v>
                </c:pt>
                <c:pt idx="172">
                  <c:v>13157.761596944063</c:v>
                </c:pt>
                <c:pt idx="173">
                  <c:v>12040.45581018438</c:v>
                </c:pt>
                <c:pt idx="174">
                  <c:v>11131.221528414429</c:v>
                </c:pt>
                <c:pt idx="175">
                  <c:v>10437.840604782321</c:v>
                </c:pt>
                <c:pt idx="176">
                  <c:v>9828.1029999726179</c:v>
                </c:pt>
                <c:pt idx="177">
                  <c:v>9297.3264891988492</c:v>
                </c:pt>
                <c:pt idx="178">
                  <c:v>9086.5477068698729</c:v>
                </c:pt>
                <c:pt idx="179">
                  <c:v>8922.1789830060097</c:v>
                </c:pt>
                <c:pt idx="180">
                  <c:v>9487.39867350034</c:v>
                </c:pt>
                <c:pt idx="181">
                  <c:v>9994.7138484885618</c:v>
                </c:pt>
                <c:pt idx="182">
                  <c:v>10152.19691597372</c:v>
                </c:pt>
                <c:pt idx="183">
                  <c:v>10212.579216005877</c:v>
                </c:pt>
                <c:pt idx="184">
                  <c:v>9882.5184762339777</c:v>
                </c:pt>
                <c:pt idx="185">
                  <c:v>9296.5818514940311</c:v>
                </c:pt>
                <c:pt idx="186">
                  <c:v>8651.6210761873044</c:v>
                </c:pt>
                <c:pt idx="187">
                  <c:v>8075.7940643296924</c:v>
                </c:pt>
                <c:pt idx="188">
                  <c:v>7592.2584815063801</c:v>
                </c:pt>
                <c:pt idx="189">
                  <c:v>7299.2049582818281</c:v>
                </c:pt>
                <c:pt idx="190">
                  <c:v>7124.9312106564339</c:v>
                </c:pt>
                <c:pt idx="191">
                  <c:v>7090.8282539093989</c:v>
                </c:pt>
                <c:pt idx="192">
                  <c:v>7531.1968897307315</c:v>
                </c:pt>
                <c:pt idx="193">
                  <c:v>8021.2368097009767</c:v>
                </c:pt>
                <c:pt idx="194">
                  <c:v>8268.5154968461957</c:v>
                </c:pt>
                <c:pt idx="195">
                  <c:v>8189.6538103072307</c:v>
                </c:pt>
                <c:pt idx="196">
                  <c:v>7727.9986248775049</c:v>
                </c:pt>
                <c:pt idx="197">
                  <c:v>7053.9916928751754</c:v>
                </c:pt>
                <c:pt idx="198">
                  <c:v>6539.1328898020647</c:v>
                </c:pt>
                <c:pt idx="199">
                  <c:v>6080.2523759690703</c:v>
                </c:pt>
                <c:pt idx="200">
                  <c:v>5690.2150710695432</c:v>
                </c:pt>
                <c:pt idx="201">
                  <c:v>5472.014532631556</c:v>
                </c:pt>
                <c:pt idx="202">
                  <c:v>5274.3333220208206</c:v>
                </c:pt>
                <c:pt idx="203">
                  <c:v>5410.5576306066441</c:v>
                </c:pt>
                <c:pt idx="204">
                  <c:v>5705.8693351289003</c:v>
                </c:pt>
                <c:pt idx="205">
                  <c:v>6162.1224461417569</c:v>
                </c:pt>
                <c:pt idx="206">
                  <c:v>6414.7249463026137</c:v>
                </c:pt>
                <c:pt idx="207">
                  <c:v>6338.8785587596221</c:v>
                </c:pt>
                <c:pt idx="208">
                  <c:v>6065.8804776826628</c:v>
                </c:pt>
                <c:pt idx="209">
                  <c:v>5740.1997634856507</c:v>
                </c:pt>
                <c:pt idx="210">
                  <c:v>5303.4225747294495</c:v>
                </c:pt>
                <c:pt idx="211">
                  <c:v>4897.0088745845742</c:v>
                </c:pt>
                <c:pt idx="212">
                  <c:v>4462.8079793648849</c:v>
                </c:pt>
                <c:pt idx="213">
                  <c:v>4259.221664026396</c:v>
                </c:pt>
                <c:pt idx="214">
                  <c:v>4071.0923930141898</c:v>
                </c:pt>
                <c:pt idx="215">
                  <c:v>4132.0862913802421</c:v>
                </c:pt>
                <c:pt idx="216">
                  <c:v>4308.0270645626133</c:v>
                </c:pt>
                <c:pt idx="217">
                  <c:v>4618.3795311647964</c:v>
                </c:pt>
                <c:pt idx="218">
                  <c:v>4702.3816857078809</c:v>
                </c:pt>
                <c:pt idx="219">
                  <c:v>4666.2227858166971</c:v>
                </c:pt>
                <c:pt idx="220">
                  <c:v>4482.8569223444229</c:v>
                </c:pt>
                <c:pt idx="221">
                  <c:v>4211.9454516391879</c:v>
                </c:pt>
                <c:pt idx="222">
                  <c:v>3900.4714140503006</c:v>
                </c:pt>
                <c:pt idx="223">
                  <c:v>3654.8124258211674</c:v>
                </c:pt>
                <c:pt idx="224">
                  <c:v>3346.948330029888</c:v>
                </c:pt>
                <c:pt idx="225">
                  <c:v>3150.976896904951</c:v>
                </c:pt>
                <c:pt idx="226">
                  <c:v>3070.0100563583042</c:v>
                </c:pt>
                <c:pt idx="227">
                  <c:v>3078.3916624923254</c:v>
                </c:pt>
                <c:pt idx="228">
                  <c:v>3237.4402798274518</c:v>
                </c:pt>
                <c:pt idx="229">
                  <c:v>3457.996198332221</c:v>
                </c:pt>
                <c:pt idx="230">
                  <c:v>3548.4607234248933</c:v>
                </c:pt>
                <c:pt idx="231">
                  <c:v>3529.4348364226694</c:v>
                </c:pt>
                <c:pt idx="232">
                  <c:v>3366.9406699120323</c:v>
                </c:pt>
                <c:pt idx="233">
                  <c:v>3128.4793271260587</c:v>
                </c:pt>
                <c:pt idx="234">
                  <c:v>2879.5443503589718</c:v>
                </c:pt>
                <c:pt idx="235">
                  <c:v>2662.8864464106668</c:v>
                </c:pt>
                <c:pt idx="236">
                  <c:v>2446.1352383548096</c:v>
                </c:pt>
                <c:pt idx="237">
                  <c:v>2268.5023484644303</c:v>
                </c:pt>
                <c:pt idx="238">
                  <c:v>2177.2135946544804</c:v>
                </c:pt>
                <c:pt idx="239">
                  <c:v>2165.2853473302175</c:v>
                </c:pt>
              </c:numCache>
            </c:numRef>
          </c:xVal>
          <c:yVal>
            <c:numRef>
              <c:f>'motor2(Tvi)'!$I$44:$I$283</c:f>
              <c:numCache>
                <c:formatCode>0</c:formatCode>
                <c:ptCount val="240"/>
                <c:pt idx="0">
                  <c:v>45349.698243254978</c:v>
                </c:pt>
                <c:pt idx="1">
                  <c:v>61523.767731760898</c:v>
                </c:pt>
                <c:pt idx="2">
                  <c:v>65614.856606036949</c:v>
                </c:pt>
                <c:pt idx="3">
                  <c:v>52328.246314259275</c:v>
                </c:pt>
                <c:pt idx="4">
                  <c:v>72649.099311756669</c:v>
                </c:pt>
                <c:pt idx="5">
                  <c:v>53847.609176204249</c:v>
                </c:pt>
                <c:pt idx="6">
                  <c:v>54805.979670604916</c:v>
                </c:pt>
                <c:pt idx="7">
                  <c:v>48662.722789955464</c:v>
                </c:pt>
                <c:pt idx="8">
                  <c:v>42034.411212461564</c:v>
                </c:pt>
                <c:pt idx="9">
                  <c:v>49564.827258344507</c:v>
                </c:pt>
                <c:pt idx="10">
                  <c:v>42690.214588335344</c:v>
                </c:pt>
                <c:pt idx="11">
                  <c:v>41521.793051134904</c:v>
                </c:pt>
                <c:pt idx="12">
                  <c:v>62656.149469500953</c:v>
                </c:pt>
                <c:pt idx="13">
                  <c:v>64347.46850909153</c:v>
                </c:pt>
                <c:pt idx="14">
                  <c:v>54590.384926037783</c:v>
                </c:pt>
                <c:pt idx="15">
                  <c:v>55836.14798471758</c:v>
                </c:pt>
                <c:pt idx="16">
                  <c:v>48658.621359212375</c:v>
                </c:pt>
                <c:pt idx="17">
                  <c:v>45500.852688908344</c:v>
                </c:pt>
                <c:pt idx="18">
                  <c:v>45162.949648394097</c:v>
                </c:pt>
                <c:pt idx="19">
                  <c:v>38995.141839059848</c:v>
                </c:pt>
                <c:pt idx="20">
                  <c:v>44180.801874455508</c:v>
                </c:pt>
                <c:pt idx="21">
                  <c:v>43878.893001335389</c:v>
                </c:pt>
                <c:pt idx="22">
                  <c:v>39885.137004609976</c:v>
                </c:pt>
                <c:pt idx="23">
                  <c:v>40802.38593409687</c:v>
                </c:pt>
                <c:pt idx="24">
                  <c:v>47104.321661115064</c:v>
                </c:pt>
                <c:pt idx="25">
                  <c:v>43728.665500551055</c:v>
                </c:pt>
                <c:pt idx="26">
                  <c:v>43526.888049675654</c:v>
                </c:pt>
                <c:pt idx="27">
                  <c:v>50617.434172565961</c:v>
                </c:pt>
                <c:pt idx="28">
                  <c:v>44583.886707383761</c:v>
                </c:pt>
                <c:pt idx="29">
                  <c:v>47972.778624189123</c:v>
                </c:pt>
                <c:pt idx="30">
                  <c:v>32972.957169758614</c:v>
                </c:pt>
                <c:pt idx="31">
                  <c:v>39327.370194325915</c:v>
                </c:pt>
                <c:pt idx="32">
                  <c:v>37816.909788018835</c:v>
                </c:pt>
                <c:pt idx="33">
                  <c:v>40222.749823671707</c:v>
                </c:pt>
                <c:pt idx="34">
                  <c:v>36767.549105741164</c:v>
                </c:pt>
                <c:pt idx="35">
                  <c:v>40629.900729940906</c:v>
                </c:pt>
                <c:pt idx="36">
                  <c:v>36375.107508845518</c:v>
                </c:pt>
                <c:pt idx="37">
                  <c:v>41830.495193490606</c:v>
                </c:pt>
                <c:pt idx="38">
                  <c:v>41192.17311407104</c:v>
                </c:pt>
                <c:pt idx="39">
                  <c:v>39442.203017360865</c:v>
                </c:pt>
                <c:pt idx="40">
                  <c:v>43557.191107984363</c:v>
                </c:pt>
                <c:pt idx="41">
                  <c:v>40312.728181939296</c:v>
                </c:pt>
                <c:pt idx="42">
                  <c:v>41722.053284608919</c:v>
                </c:pt>
                <c:pt idx="43">
                  <c:v>47010.145226261753</c:v>
                </c:pt>
                <c:pt idx="44">
                  <c:v>31226.856330164381</c:v>
                </c:pt>
                <c:pt idx="45">
                  <c:v>35366.331569415954</c:v>
                </c:pt>
                <c:pt idx="46">
                  <c:v>34625.542062084249</c:v>
                </c:pt>
                <c:pt idx="47">
                  <c:v>37552.333808110088</c:v>
                </c:pt>
                <c:pt idx="48">
                  <c:v>33619.198737644896</c:v>
                </c:pt>
                <c:pt idx="49">
                  <c:v>35839.502782435629</c:v>
                </c:pt>
                <c:pt idx="50">
                  <c:v>40042.942397751802</c:v>
                </c:pt>
                <c:pt idx="51">
                  <c:v>45038.408547346306</c:v>
                </c:pt>
                <c:pt idx="52">
                  <c:v>49453.64937949938</c:v>
                </c:pt>
                <c:pt idx="53">
                  <c:v>41279.369245342808</c:v>
                </c:pt>
                <c:pt idx="54">
                  <c:v>37500.183104858646</c:v>
                </c:pt>
                <c:pt idx="55">
                  <c:v>40664.26346585781</c:v>
                </c:pt>
                <c:pt idx="56">
                  <c:v>30894.823703290505</c:v>
                </c:pt>
                <c:pt idx="57">
                  <c:v>35406.444785119544</c:v>
                </c:pt>
                <c:pt idx="58">
                  <c:v>27142.582819682888</c:v>
                </c:pt>
                <c:pt idx="59">
                  <c:v>32326.416876543764</c:v>
                </c:pt>
                <c:pt idx="60">
                  <c:v>27756.932897694012</c:v>
                </c:pt>
                <c:pt idx="61">
                  <c:v>40065.865788263356</c:v>
                </c:pt>
                <c:pt idx="62">
                  <c:v>36461.344546583583</c:v>
                </c:pt>
                <c:pt idx="63">
                  <c:v>43774.741566225006</c:v>
                </c:pt>
                <c:pt idx="64">
                  <c:v>42808.132756328734</c:v>
                </c:pt>
                <c:pt idx="65">
                  <c:v>28530.291252950192</c:v>
                </c:pt>
                <c:pt idx="66">
                  <c:v>32377.799760243983</c:v>
                </c:pt>
                <c:pt idx="67">
                  <c:v>30051.706580018716</c:v>
                </c:pt>
                <c:pt idx="68">
                  <c:v>28135.001221598843</c:v>
                </c:pt>
                <c:pt idx="69">
                  <c:v>25807.560824736371</c:v>
                </c:pt>
                <c:pt idx="70">
                  <c:v>30404.185228328024</c:v>
                </c:pt>
                <c:pt idx="71">
                  <c:v>35594.475252103228</c:v>
                </c:pt>
                <c:pt idx="72">
                  <c:v>37352.385800469783</c:v>
                </c:pt>
                <c:pt idx="73">
                  <c:v>31836.547724074851</c:v>
                </c:pt>
                <c:pt idx="74">
                  <c:v>30492.842046586487</c:v>
                </c:pt>
                <c:pt idx="75">
                  <c:v>38076.539275596348</c:v>
                </c:pt>
                <c:pt idx="76">
                  <c:v>33592.830835138739</c:v>
                </c:pt>
                <c:pt idx="77">
                  <c:v>39891.657677396288</c:v>
                </c:pt>
                <c:pt idx="78">
                  <c:v>29819.245895849599</c:v>
                </c:pt>
                <c:pt idx="79">
                  <c:v>29264.161244431984</c:v>
                </c:pt>
                <c:pt idx="80">
                  <c:v>27712.26320002897</c:v>
                </c:pt>
                <c:pt idx="81">
                  <c:v>25011.017903855165</c:v>
                </c:pt>
                <c:pt idx="82">
                  <c:v>31133.840894173867</c:v>
                </c:pt>
                <c:pt idx="83">
                  <c:v>27962.437178321568</c:v>
                </c:pt>
                <c:pt idx="84">
                  <c:v>30925.398623781704</c:v>
                </c:pt>
                <c:pt idx="85">
                  <c:v>24225.592458841234</c:v>
                </c:pt>
                <c:pt idx="86">
                  <c:v>33358.6136441954</c:v>
                </c:pt>
                <c:pt idx="87">
                  <c:v>33545.736983014256</c:v>
                </c:pt>
                <c:pt idx="88">
                  <c:v>31320.384691356649</c:v>
                </c:pt>
                <c:pt idx="89">
                  <c:v>27130.03113330717</c:v>
                </c:pt>
                <c:pt idx="90">
                  <c:v>29505.983143779798</c:v>
                </c:pt>
                <c:pt idx="91">
                  <c:v>25237.002380879789</c:v>
                </c:pt>
                <c:pt idx="92">
                  <c:v>24405.761614984189</c:v>
                </c:pt>
                <c:pt idx="93">
                  <c:v>23620.640681081779</c:v>
                </c:pt>
                <c:pt idx="94">
                  <c:v>25247.981539186014</c:v>
                </c:pt>
                <c:pt idx="95">
                  <c:v>25436.07610503144</c:v>
                </c:pt>
                <c:pt idx="96">
                  <c:v>29391.454319817178</c:v>
                </c:pt>
                <c:pt idx="97">
                  <c:v>32564.800018229107</c:v>
                </c:pt>
                <c:pt idx="98">
                  <c:v>27558.598054791277</c:v>
                </c:pt>
                <c:pt idx="99">
                  <c:v>32081.000730785247</c:v>
                </c:pt>
                <c:pt idx="100">
                  <c:v>27091.731206891305</c:v>
                </c:pt>
                <c:pt idx="101">
                  <c:v>25588.560464146216</c:v>
                </c:pt>
                <c:pt idx="102">
                  <c:v>26549.913618628892</c:v>
                </c:pt>
                <c:pt idx="103">
                  <c:v>29994.490314871487</c:v>
                </c:pt>
                <c:pt idx="104">
                  <c:v>26018.15278147444</c:v>
                </c:pt>
                <c:pt idx="105">
                  <c:v>23208.827463134301</c:v>
                </c:pt>
                <c:pt idx="106">
                  <c:v>19308.08297592387</c:v>
                </c:pt>
                <c:pt idx="107">
                  <c:v>23973.982683644062</c:v>
                </c:pt>
                <c:pt idx="108">
                  <c:v>20594.214628766957</c:v>
                </c:pt>
                <c:pt idx="109">
                  <c:v>20506.450280057219</c:v>
                </c:pt>
                <c:pt idx="110">
                  <c:v>25165.973964305584</c:v>
                </c:pt>
                <c:pt idx="111">
                  <c:v>22841.92996368256</c:v>
                </c:pt>
                <c:pt idx="112">
                  <c:v>27961.349371205491</c:v>
                </c:pt>
                <c:pt idx="113">
                  <c:v>22343.613429245474</c:v>
                </c:pt>
                <c:pt idx="114">
                  <c:v>22121.721541589453</c:v>
                </c:pt>
                <c:pt idx="115">
                  <c:v>21542.38935630479</c:v>
                </c:pt>
                <c:pt idx="116">
                  <c:v>24422.968586356179</c:v>
                </c:pt>
                <c:pt idx="117">
                  <c:v>20949.171577786878</c:v>
                </c:pt>
                <c:pt idx="118">
                  <c:v>18434.20921504523</c:v>
                </c:pt>
                <c:pt idx="119">
                  <c:v>19695.98064752396</c:v>
                </c:pt>
                <c:pt idx="120">
                  <c:v>19634.375702697271</c:v>
                </c:pt>
                <c:pt idx="121">
                  <c:v>24952.086116236151</c:v>
                </c:pt>
                <c:pt idx="122">
                  <c:v>24043.065145878198</c:v>
                </c:pt>
                <c:pt idx="123">
                  <c:v>25463.390028346075</c:v>
                </c:pt>
                <c:pt idx="124">
                  <c:v>22574.863103403553</c:v>
                </c:pt>
                <c:pt idx="125">
                  <c:v>21895.070205343032</c:v>
                </c:pt>
                <c:pt idx="126">
                  <c:v>23051.878315739905</c:v>
                </c:pt>
                <c:pt idx="127">
                  <c:v>17192.962966984713</c:v>
                </c:pt>
                <c:pt idx="128">
                  <c:v>19710.063370339896</c:v>
                </c:pt>
                <c:pt idx="129">
                  <c:v>19996.86344871495</c:v>
                </c:pt>
                <c:pt idx="130">
                  <c:v>17808.26999505988</c:v>
                </c:pt>
                <c:pt idx="131">
                  <c:v>16548.090704499886</c:v>
                </c:pt>
                <c:pt idx="132">
                  <c:v>20711.885672205281</c:v>
                </c:pt>
                <c:pt idx="133">
                  <c:v>25052.662521296475</c:v>
                </c:pt>
                <c:pt idx="134">
                  <c:v>26700.460901586139</c:v>
                </c:pt>
                <c:pt idx="135">
                  <c:v>20575.694585095142</c:v>
                </c:pt>
                <c:pt idx="136">
                  <c:v>18144.309038771309</c:v>
                </c:pt>
                <c:pt idx="137">
                  <c:v>22525.829716241678</c:v>
                </c:pt>
                <c:pt idx="138">
                  <c:v>19980.684898928772</c:v>
                </c:pt>
                <c:pt idx="139">
                  <c:v>16846.03293902443</c:v>
                </c:pt>
                <c:pt idx="140">
                  <c:v>16658.011324100637</c:v>
                </c:pt>
                <c:pt idx="141">
                  <c:v>19458.021010078228</c:v>
                </c:pt>
                <c:pt idx="142">
                  <c:v>15870.524516936552</c:v>
                </c:pt>
                <c:pt idx="143">
                  <c:v>16448.156409558444</c:v>
                </c:pt>
                <c:pt idx="144">
                  <c:v>17389.881031265697</c:v>
                </c:pt>
                <c:pt idx="145">
                  <c:v>16939.5934591523</c:v>
                </c:pt>
                <c:pt idx="146">
                  <c:v>21674.116484558101</c:v>
                </c:pt>
                <c:pt idx="147">
                  <c:v>16421.217647519399</c:v>
                </c:pt>
                <c:pt idx="148">
                  <c:v>20233.477340330959</c:v>
                </c:pt>
                <c:pt idx="149">
                  <c:v>17061.08837962231</c:v>
                </c:pt>
                <c:pt idx="150">
                  <c:v>14811.017188534046</c:v>
                </c:pt>
                <c:pt idx="151">
                  <c:v>11947.663539777766</c:v>
                </c:pt>
                <c:pt idx="152">
                  <c:v>12929.564442965559</c:v>
                </c:pt>
                <c:pt idx="153">
                  <c:v>13768.268546410864</c:v>
                </c:pt>
                <c:pt idx="154">
                  <c:v>13343.060752023383</c:v>
                </c:pt>
                <c:pt idx="155">
                  <c:v>13600.552463574026</c:v>
                </c:pt>
                <c:pt idx="156">
                  <c:v>15454.519744259031</c:v>
                </c:pt>
                <c:pt idx="157">
                  <c:v>15782.796483623055</c:v>
                </c:pt>
                <c:pt idx="158">
                  <c:v>15414.291789086205</c:v>
                </c:pt>
                <c:pt idx="159">
                  <c:v>15116.596841361275</c:v>
                </c:pt>
                <c:pt idx="160">
                  <c:v>15686.023910170647</c:v>
                </c:pt>
                <c:pt idx="161">
                  <c:v>14137.365637487521</c:v>
                </c:pt>
                <c:pt idx="162">
                  <c:v>14561.871918112114</c:v>
                </c:pt>
                <c:pt idx="163">
                  <c:v>13947.835710876705</c:v>
                </c:pt>
                <c:pt idx="164">
                  <c:v>12793.391030481132</c:v>
                </c:pt>
                <c:pt idx="165">
                  <c:v>9598.2093671575367</c:v>
                </c:pt>
                <c:pt idx="166">
                  <c:v>9387.6593902863151</c:v>
                </c:pt>
                <c:pt idx="167">
                  <c:v>11833.51524213688</c:v>
                </c:pt>
                <c:pt idx="168">
                  <c:v>13931.196785103501</c:v>
                </c:pt>
                <c:pt idx="169">
                  <c:v>14936.741109991301</c:v>
                </c:pt>
                <c:pt idx="170">
                  <c:v>13467.914308809011</c:v>
                </c:pt>
                <c:pt idx="171">
                  <c:v>15581.834697512653</c:v>
                </c:pt>
                <c:pt idx="172">
                  <c:v>15580.189249019055</c:v>
                </c:pt>
                <c:pt idx="173">
                  <c:v>13903.981965496607</c:v>
                </c:pt>
                <c:pt idx="174">
                  <c:v>10919.095174625591</c:v>
                </c:pt>
                <c:pt idx="175">
                  <c:v>11326.708283445825</c:v>
                </c:pt>
                <c:pt idx="176">
                  <c:v>8134.2353629483068</c:v>
                </c:pt>
                <c:pt idx="177">
                  <c:v>9474.6973221041935</c:v>
                </c:pt>
                <c:pt idx="178">
                  <c:v>8053.4800997743896</c:v>
                </c:pt>
                <c:pt idx="179">
                  <c:v>9251.7279404142901</c:v>
                </c:pt>
                <c:pt idx="180">
                  <c:v>9829.9289787755097</c:v>
                </c:pt>
                <c:pt idx="181">
                  <c:v>8735.6624947105847</c:v>
                </c:pt>
                <c:pt idx="182">
                  <c:v>10894.661738581914</c:v>
                </c:pt>
                <c:pt idx="183">
                  <c:v>10670.502481122536</c:v>
                </c:pt>
                <c:pt idx="184">
                  <c:v>10852.169366633876</c:v>
                </c:pt>
                <c:pt idx="185">
                  <c:v>7979.6773746072504</c:v>
                </c:pt>
                <c:pt idx="186">
                  <c:v>8781.385300756474</c:v>
                </c:pt>
                <c:pt idx="187">
                  <c:v>7603.7184088763979</c:v>
                </c:pt>
                <c:pt idx="188">
                  <c:v>6567.3835723860766</c:v>
                </c:pt>
                <c:pt idx="189">
                  <c:v>8388.5688285405904</c:v>
                </c:pt>
                <c:pt idx="190">
                  <c:v>7652.4057455058382</c:v>
                </c:pt>
                <c:pt idx="191">
                  <c:v>6229.1344264713007</c:v>
                </c:pt>
                <c:pt idx="192">
                  <c:v>7070.0006112475749</c:v>
                </c:pt>
                <c:pt idx="193">
                  <c:v>6923.3347324723145</c:v>
                </c:pt>
                <c:pt idx="194">
                  <c:v>7358.1030243692594</c:v>
                </c:pt>
                <c:pt idx="195">
                  <c:v>8358.2626076627203</c:v>
                </c:pt>
                <c:pt idx="196">
                  <c:v>5916.8237727502046</c:v>
                </c:pt>
                <c:pt idx="197">
                  <c:v>7256.2184295687412</c:v>
                </c:pt>
                <c:pt idx="198">
                  <c:v>7151.152564259115</c:v>
                </c:pt>
                <c:pt idx="199">
                  <c:v>5427.1674672893087</c:v>
                </c:pt>
                <c:pt idx="200">
                  <c:v>5785.7291435477318</c:v>
                </c:pt>
                <c:pt idx="201">
                  <c:v>5067.9204702654297</c:v>
                </c:pt>
                <c:pt idx="202">
                  <c:v>6121.112807599312</c:v>
                </c:pt>
                <c:pt idx="203">
                  <c:v>5071.8764216306408</c:v>
                </c:pt>
                <c:pt idx="204">
                  <c:v>6425.889502284228</c:v>
                </c:pt>
                <c:pt idx="205">
                  <c:v>6160.4406500013574</c:v>
                </c:pt>
                <c:pt idx="206">
                  <c:v>5411.3464413945358</c:v>
                </c:pt>
                <c:pt idx="207">
                  <c:v>5510.8673053582334</c:v>
                </c:pt>
                <c:pt idx="208">
                  <c:v>6553.7099533580868</c:v>
                </c:pt>
                <c:pt idx="209">
                  <c:v>6687.0009265351155</c:v>
                </c:pt>
                <c:pt idx="210">
                  <c:v>5000.1854995108042</c:v>
                </c:pt>
                <c:pt idx="211">
                  <c:v>4444.1415270897505</c:v>
                </c:pt>
                <c:pt idx="212">
                  <c:v>5722.6723762032534</c:v>
                </c:pt>
                <c:pt idx="213">
                  <c:v>4708.4581030566105</c:v>
                </c:pt>
                <c:pt idx="214">
                  <c:v>4831.0816887977262</c:v>
                </c:pt>
                <c:pt idx="215">
                  <c:v>3486.9337922888149</c:v>
                </c:pt>
                <c:pt idx="216">
                  <c:v>3999.2286631260831</c:v>
                </c:pt>
                <c:pt idx="217">
                  <c:v>4029.2070457064074</c:v>
                </c:pt>
                <c:pt idx="218">
                  <c:v>4263.5421043631513</c:v>
                </c:pt>
                <c:pt idx="219">
                  <c:v>4971.286298356571</c:v>
                </c:pt>
                <c:pt idx="220">
                  <c:v>4264.7584147795069</c:v>
                </c:pt>
                <c:pt idx="221">
                  <c:v>4188.6351554503462</c:v>
                </c:pt>
                <c:pt idx="222">
                  <c:v>3952.7823610482483</c:v>
                </c:pt>
                <c:pt idx="223">
                  <c:v>3454.8206894826822</c:v>
                </c:pt>
                <c:pt idx="224">
                  <c:v>3525.5213919960734</c:v>
                </c:pt>
                <c:pt idx="225">
                  <c:v>3239.1820972406822</c:v>
                </c:pt>
                <c:pt idx="226">
                  <c:v>3005.6719458806424</c:v>
                </c:pt>
                <c:pt idx="227">
                  <c:v>3030.2489045333095</c:v>
                </c:pt>
                <c:pt idx="228">
                  <c:v>3181.1755563268111</c:v>
                </c:pt>
                <c:pt idx="229">
                  <c:v>3335.8069154505542</c:v>
                </c:pt>
                <c:pt idx="230">
                  <c:v>3785.477519488808</c:v>
                </c:pt>
                <c:pt idx="231">
                  <c:v>3152.1063726770517</c:v>
                </c:pt>
                <c:pt idx="232">
                  <c:v>3647.6609066161163</c:v>
                </c:pt>
                <c:pt idx="233">
                  <c:v>3314.1862064749671</c:v>
                </c:pt>
                <c:pt idx="234">
                  <c:v>2644.0662704240945</c:v>
                </c:pt>
                <c:pt idx="235">
                  <c:v>2446.3620824406762</c:v>
                </c:pt>
                <c:pt idx="236">
                  <c:v>2542.9057464769403</c:v>
                </c:pt>
                <c:pt idx="237">
                  <c:v>2352.8736797752404</c:v>
                </c:pt>
                <c:pt idx="238">
                  <c:v>1968.9814870445291</c:v>
                </c:pt>
                <c:pt idx="239">
                  <c:v>2157.3633841451856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215704"/>
        <c:axId val="412216096"/>
      </c:scatterChart>
      <c:valAx>
        <c:axId val="412215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real biomass</a:t>
                </a:r>
              </a:p>
            </c:rich>
          </c:tx>
          <c:layout>
            <c:manualLayout>
              <c:xMode val="edge"/>
              <c:yMode val="edge"/>
              <c:x val="0.32095490716180369"/>
              <c:y val="0.872343446446443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6096"/>
        <c:crosses val="autoZero"/>
        <c:crossBetween val="midCat"/>
      </c:valAx>
      <c:valAx>
        <c:axId val="41221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assessed biomass</a:t>
                </a:r>
              </a:p>
            </c:rich>
          </c:tx>
          <c:layout>
            <c:manualLayout>
              <c:xMode val="edge"/>
              <c:yMode val="edge"/>
              <c:x val="4.2440318302387266E-2"/>
              <c:y val="0.294327260386401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22157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18037135278512"/>
          <c:y val="0.42198727693953947"/>
          <c:w val="0.2625994694960212"/>
          <c:h val="0.138298351265899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Population growth pattern</a:t>
            </a:r>
          </a:p>
        </c:rich>
      </c:tx>
      <c:layout>
        <c:manualLayout>
          <c:xMode val="edge"/>
          <c:yMode val="edge"/>
          <c:x val="0.33105096641999859"/>
          <c:y val="3.75939849624060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25148770041314"/>
          <c:y val="0.21052631578947367"/>
          <c:w val="0.79452231940799667"/>
          <c:h val="0.55263157894736847"/>
        </c:manualLayout>
      </c:layout>
      <c:scatterChart>
        <c:scatterStyle val="lineMarker"/>
        <c:varyColors val="0"/>
        <c:ser>
          <c:idx val="0"/>
          <c:order val="0"/>
          <c:tx>
            <c:strRef>
              <c:f>Simulations!$C$32</c:f>
              <c:strCache>
                <c:ptCount val="1"/>
                <c:pt idx="0">
                  <c:v>Growth 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00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xVal>
            <c:numRef>
              <c:f>Simulations!$B$33:$B$44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Simulations!$C$33:$C$44</c:f>
              <c:numCache>
                <c:formatCode>0.00</c:formatCode>
                <c:ptCount val="12"/>
                <c:pt idx="0">
                  <c:v>0.17199999999999999</c:v>
                </c:pt>
                <c:pt idx="1">
                  <c:v>0.13980000000000004</c:v>
                </c:pt>
                <c:pt idx="2">
                  <c:v>9.7500000000000003E-2</c:v>
                </c:pt>
                <c:pt idx="3">
                  <c:v>6.5000000000000002E-2</c:v>
                </c:pt>
                <c:pt idx="4">
                  <c:v>4.230000000000006E-2</c:v>
                </c:pt>
                <c:pt idx="5">
                  <c:v>2.9400000000000037E-2</c:v>
                </c:pt>
                <c:pt idx="6">
                  <c:v>2.629999999999999E-2</c:v>
                </c:pt>
                <c:pt idx="7">
                  <c:v>3.3000000000000029E-2</c:v>
                </c:pt>
                <c:pt idx="8">
                  <c:v>4.9500000000000044E-2</c:v>
                </c:pt>
                <c:pt idx="9">
                  <c:v>7.580000000000009E-2</c:v>
                </c:pt>
                <c:pt idx="10">
                  <c:v>0.1119</c:v>
                </c:pt>
                <c:pt idx="11">
                  <c:v>0.15780000000000005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958024"/>
        <c:axId val="368958416"/>
      </c:scatterChart>
      <c:valAx>
        <c:axId val="368958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month (january=1)</a:t>
                </a:r>
              </a:p>
            </c:rich>
          </c:tx>
          <c:layout>
            <c:manualLayout>
              <c:xMode val="edge"/>
              <c:yMode val="edge"/>
              <c:x val="0.43607403162910163"/>
              <c:y val="0.86466165413533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8958416"/>
        <c:crosses val="autoZero"/>
        <c:crossBetween val="midCat"/>
      </c:valAx>
      <c:valAx>
        <c:axId val="368958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fraction</a:t>
                </a:r>
              </a:p>
            </c:rich>
          </c:tx>
          <c:layout>
            <c:manualLayout>
              <c:xMode val="edge"/>
              <c:yMode val="edge"/>
              <c:x val="3.6529761811861919E-2"/>
              <c:y val="0.398496240601503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89580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/>
              <a:t>GROWTH SHRIMP</a:t>
            </a:r>
          </a:p>
        </c:rich>
      </c:tx>
      <c:layout>
        <c:manualLayout>
          <c:xMode val="edge"/>
          <c:yMode val="edge"/>
          <c:x val="0.31909044778298234"/>
          <c:y val="5.9396904288375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5228215767634"/>
          <c:y val="0.18309884339079471"/>
          <c:w val="0.65145228215767637"/>
          <c:h val="0.628169878094572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Simulations!$BH$9</c:f>
              <c:strCache>
                <c:ptCount val="1"/>
                <c:pt idx="0">
                  <c:v>Cx length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Simulations!$BG$11:$BG$23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xVal>
          <c:yVal>
            <c:numRef>
              <c:f>Simulations!$BH$11:$BH$23</c:f>
              <c:numCache>
                <c:formatCode>0.0</c:formatCode>
                <c:ptCount val="13"/>
                <c:pt idx="0">
                  <c:v>0.71697863453935484</c:v>
                </c:pt>
                <c:pt idx="1">
                  <c:v>10.496672203940072</c:v>
                </c:pt>
                <c:pt idx="2">
                  <c:v>17.118080965588323</c:v>
                </c:pt>
                <c:pt idx="3">
                  <c:v>21.601151286524647</c:v>
                </c:pt>
                <c:pt idx="4">
                  <c:v>24.636444866173285</c:v>
                </c:pt>
                <c:pt idx="5">
                  <c:v>26.691511250394534</c:v>
                </c:pt>
                <c:pt idx="6">
                  <c:v>28.082908073381617</c:v>
                </c:pt>
                <c:pt idx="7">
                  <c:v>29.024962857539926</c:v>
                </c:pt>
                <c:pt idx="8">
                  <c:v>29.662787525308197</c:v>
                </c:pt>
                <c:pt idx="9">
                  <c:v>30.094631101345211</c:v>
                </c:pt>
                <c:pt idx="10">
                  <c:v>30.387013763208941</c:v>
                </c:pt>
                <c:pt idx="11">
                  <c:v>30.584973454407859</c:v>
                </c:pt>
                <c:pt idx="12">
                  <c:v>30.71900342420761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Simulations!$BM$10</c:f>
              <c:strCache>
                <c:ptCount val="1"/>
                <c:pt idx="0">
                  <c:v>Maturation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Simulations!$BG$11:$BG$23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xVal>
          <c:yVal>
            <c:numRef>
              <c:f>Simulations!$BL$11:$BL$23</c:f>
              <c:numCache>
                <c:formatCode>0.0</c:formatCode>
                <c:ptCount val="13"/>
                <c:pt idx="0">
                  <c:v>26.691511250394534</c:v>
                </c:pt>
                <c:pt idx="1">
                  <c:v>26.691511250394534</c:v>
                </c:pt>
                <c:pt idx="2">
                  <c:v>26.691511250394534</c:v>
                </c:pt>
                <c:pt idx="3">
                  <c:v>26.691511250394534</c:v>
                </c:pt>
                <c:pt idx="4">
                  <c:v>26.691511250394534</c:v>
                </c:pt>
                <c:pt idx="5">
                  <c:v>26.691511250394534</c:v>
                </c:pt>
                <c:pt idx="6">
                  <c:v>26.691511250394534</c:v>
                </c:pt>
                <c:pt idx="7">
                  <c:v>26.691511250394534</c:v>
                </c:pt>
                <c:pt idx="8">
                  <c:v>26.691511250394534</c:v>
                </c:pt>
                <c:pt idx="9">
                  <c:v>26.691511250394534</c:v>
                </c:pt>
                <c:pt idx="10">
                  <c:v>26.691511250394534</c:v>
                </c:pt>
                <c:pt idx="11">
                  <c:v>26.691511250394534</c:v>
                </c:pt>
                <c:pt idx="12">
                  <c:v>26.691511250394534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Simulations!$BO$10</c:f>
              <c:strCache>
                <c:ptCount val="1"/>
                <c:pt idx="0">
                  <c:v>industrial CxL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Simulations!$BG$11:$BG$23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xVal>
          <c:yVal>
            <c:numRef>
              <c:f>Simulations!$BO$11:$BO$23</c:f>
              <c:numCache>
                <c:formatCode>General</c:formatCode>
                <c:ptCount val="13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Simulations!$BP$10</c:f>
              <c:strCache>
                <c:ptCount val="1"/>
                <c:pt idx="0">
                  <c:v>artisanal CxL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ysDash"/>
            </a:ln>
          </c:spPr>
          <c:marker>
            <c:symbol val="none"/>
          </c:marker>
          <c:xVal>
            <c:numRef>
              <c:f>Simulations!$BG$11:$BG$23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xVal>
          <c:yVal>
            <c:numRef>
              <c:f>Simulations!$BP$11:$BP$23</c:f>
              <c:numCache>
                <c:formatCode>General</c:formatCode>
                <c:ptCount val="13"/>
                <c:pt idx="0">
                  <c:v>17.100000000000001</c:v>
                </c:pt>
                <c:pt idx="1">
                  <c:v>17.100000000000001</c:v>
                </c:pt>
                <c:pt idx="2">
                  <c:v>17.100000000000001</c:v>
                </c:pt>
                <c:pt idx="3">
                  <c:v>17.100000000000001</c:v>
                </c:pt>
                <c:pt idx="4">
                  <c:v>17.100000000000001</c:v>
                </c:pt>
                <c:pt idx="5">
                  <c:v>17.100000000000001</c:v>
                </c:pt>
                <c:pt idx="6">
                  <c:v>17.100000000000001</c:v>
                </c:pt>
                <c:pt idx="7">
                  <c:v>17.100000000000001</c:v>
                </c:pt>
                <c:pt idx="8">
                  <c:v>17.100000000000001</c:v>
                </c:pt>
                <c:pt idx="9">
                  <c:v>17.100000000000001</c:v>
                </c:pt>
                <c:pt idx="10">
                  <c:v>17.100000000000001</c:v>
                </c:pt>
                <c:pt idx="11">
                  <c:v>17.100000000000001</c:v>
                </c:pt>
                <c:pt idx="12">
                  <c:v>17.100000000000001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959200"/>
        <c:axId val="368959592"/>
      </c:scatterChart>
      <c:scatterChart>
        <c:scatterStyle val="lineMarker"/>
        <c:varyColors val="0"/>
        <c:ser>
          <c:idx val="1"/>
          <c:order val="1"/>
          <c:tx>
            <c:strRef>
              <c:f>Simulations!$BI$9</c:f>
              <c:strCache>
                <c:ptCount val="1"/>
                <c:pt idx="0">
                  <c:v>Weight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Simulations!$BG$11:$BG$23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xVal>
          <c:yVal>
            <c:numRef>
              <c:f>Simulations!$BI$11:$BI$23</c:f>
              <c:numCache>
                <c:formatCode>0</c:formatCode>
                <c:ptCount val="13"/>
                <c:pt idx="0">
                  <c:v>4.6400070729567532E-4</c:v>
                </c:pt>
                <c:pt idx="1">
                  <c:v>1.4559783093394683</c:v>
                </c:pt>
                <c:pt idx="2">
                  <c:v>6.3148818374292901</c:v>
                </c:pt>
                <c:pt idx="3">
                  <c:v>12.689096368471413</c:v>
                </c:pt>
                <c:pt idx="4">
                  <c:v>18.824962205308125</c:v>
                </c:pt>
                <c:pt idx="5">
                  <c:v>23.939743428339391</c:v>
                </c:pt>
                <c:pt idx="6">
                  <c:v>27.882148443401991</c:v>
                </c:pt>
                <c:pt idx="7">
                  <c:v>30.783288884558555</c:v>
                </c:pt>
                <c:pt idx="8">
                  <c:v>32.85760336214058</c:v>
                </c:pt>
                <c:pt idx="9">
                  <c:v>34.313662266581176</c:v>
                </c:pt>
                <c:pt idx="10">
                  <c:v>35.32352756660196</c:v>
                </c:pt>
                <c:pt idx="11">
                  <c:v>36.018392278372481</c:v>
                </c:pt>
                <c:pt idx="12">
                  <c:v>36.493991540983266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959984"/>
        <c:axId val="368960376"/>
      </c:scatterChart>
      <c:valAx>
        <c:axId val="36895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TIME</a:t>
                </a:r>
                <a:r>
                  <a:rPr lang="en-US" sz="1000" b="0" baseline="0"/>
                  <a:t> (months)</a:t>
                </a:r>
                <a:endParaRPr lang="en-US" sz="1000" b="0"/>
              </a:p>
            </c:rich>
          </c:tx>
          <c:layout>
            <c:manualLayout>
              <c:xMode val="edge"/>
              <c:yMode val="edge"/>
              <c:x val="0.38505420328405943"/>
              <c:y val="0.895775861308894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8959592"/>
        <c:crosses val="autoZero"/>
        <c:crossBetween val="midCat"/>
      </c:valAx>
      <c:valAx>
        <c:axId val="368959592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CARAPACE LENGTH (mm)</a:t>
                </a:r>
              </a:p>
            </c:rich>
          </c:tx>
          <c:layout>
            <c:manualLayout>
              <c:xMode val="edge"/>
              <c:yMode val="edge"/>
              <c:x val="3.1120331950207469E-2"/>
              <c:y val="0.3126764864058186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8959200"/>
        <c:crosses val="autoZero"/>
        <c:crossBetween val="midCat"/>
      </c:valAx>
      <c:valAx>
        <c:axId val="36895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60376"/>
        <c:crosses val="autoZero"/>
        <c:crossBetween val="midCat"/>
      </c:valAx>
      <c:valAx>
        <c:axId val="368960376"/>
        <c:scaling>
          <c:orientation val="minMax"/>
          <c:max val="35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WEIGHT (g)</a:t>
                </a:r>
              </a:p>
            </c:rich>
          </c:tx>
          <c:layout>
            <c:manualLayout>
              <c:xMode val="edge"/>
              <c:yMode val="edge"/>
              <c:x val="0.8568464730290456"/>
              <c:y val="0.40845126602561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8959984"/>
        <c:crosses val="max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43083514098364"/>
          <c:y val="0.54068244709592828"/>
          <c:w val="0.21576763485477179"/>
          <c:h val="0.2422538543324361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bg1">
                    <a:lumMod val="50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chemeClr val="bg1">
                    <a:lumMod val="50000"/>
                  </a:schemeClr>
                </a:solidFill>
                <a:latin typeface="Arial"/>
                <a:cs typeface="Arial"/>
              </a:rPr>
              <a:t>Shrimp monthly yield by two fleets</a:t>
            </a:r>
            <a:endParaRPr lang="en-US" sz="1200" b="0" i="0" u="none" strike="noStrike" baseline="0">
              <a:solidFill>
                <a:schemeClr val="bg1">
                  <a:lumMod val="50000"/>
                </a:schemeClr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22758333687918425"/>
          <c:y val="5.6176176735672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56204379562045"/>
          <c:y val="0.15926892950391644"/>
          <c:w val="0.66788321167883213"/>
          <c:h val="0.67362924281984338"/>
        </c:manualLayout>
      </c:layout>
      <c:lineChart>
        <c:grouping val="standard"/>
        <c:varyColors val="0"/>
        <c:ser>
          <c:idx val="0"/>
          <c:order val="0"/>
          <c:tx>
            <c:v>Industrial (t)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Simulations!$D$139:$D$390</c:f>
              <c:numCache>
                <c:formatCode>0</c:formatCode>
                <c:ptCount val="252"/>
                <c:pt idx="0">
                  <c:v>391.50016379431031</c:v>
                </c:pt>
                <c:pt idx="1">
                  <c:v>584.57223282833377</c:v>
                </c:pt>
                <c:pt idx="2">
                  <c:v>797.70385226233702</c:v>
                </c:pt>
                <c:pt idx="3">
                  <c:v>844.07166910561511</c:v>
                </c:pt>
                <c:pt idx="4">
                  <c:v>766.59651582671029</c:v>
                </c:pt>
                <c:pt idx="5">
                  <c:v>644.98181267809889</c:v>
                </c:pt>
                <c:pt idx="6">
                  <c:v>499.00188493420865</c:v>
                </c:pt>
                <c:pt idx="7">
                  <c:v>378.96081693218838</c:v>
                </c:pt>
                <c:pt idx="8">
                  <c:v>280.19437299891808</c:v>
                </c:pt>
                <c:pt idx="9">
                  <c:v>216.15223769208035</c:v>
                </c:pt>
                <c:pt idx="10">
                  <c:v>215.64223763964196</c:v>
                </c:pt>
                <c:pt idx="11">
                  <c:v>259.56559430587811</c:v>
                </c:pt>
                <c:pt idx="12">
                  <c:v>391.50016379431031</c:v>
                </c:pt>
                <c:pt idx="13">
                  <c:v>611.83549551224735</c:v>
                </c:pt>
                <c:pt idx="14">
                  <c:v>823.93804111555698</c:v>
                </c:pt>
                <c:pt idx="15">
                  <c:v>785.04291923886751</c:v>
                </c:pt>
                <c:pt idx="16">
                  <c:v>1010.6300326618355</c:v>
                </c:pt>
                <c:pt idx="17">
                  <c:v>610.16487924028922</c:v>
                </c:pt>
                <c:pt idx="18">
                  <c:v>619.16959341893107</c:v>
                </c:pt>
                <c:pt idx="19">
                  <c:v>452.71781144258063</c:v>
                </c:pt>
                <c:pt idx="20">
                  <c:v>275.98625425942271</c:v>
                </c:pt>
                <c:pt idx="21">
                  <c:v>287.02989586338975</c:v>
                </c:pt>
                <c:pt idx="22">
                  <c:v>239.88690954259465</c:v>
                </c:pt>
                <c:pt idx="23">
                  <c:v>230.76010081395918</c:v>
                </c:pt>
                <c:pt idx="24">
                  <c:v>328.97127395225721</c:v>
                </c:pt>
                <c:pt idx="25">
                  <c:v>330.55270814916997</c:v>
                </c:pt>
                <c:pt idx="26">
                  <c:v>435.86324306055519</c:v>
                </c:pt>
                <c:pt idx="27">
                  <c:v>1134.3992765722744</c:v>
                </c:pt>
                <c:pt idx="28">
                  <c:v>729.75808765802685</c:v>
                </c:pt>
                <c:pt idx="29">
                  <c:v>817.4577403366651</c:v>
                </c:pt>
                <c:pt idx="30">
                  <c:v>569.17415968331966</c:v>
                </c:pt>
                <c:pt idx="31">
                  <c:v>483.8493519602813</c:v>
                </c:pt>
                <c:pt idx="32">
                  <c:v>391.55545833494108</c:v>
                </c:pt>
                <c:pt idx="33">
                  <c:v>183.94791723683326</c:v>
                </c:pt>
                <c:pt idx="34">
                  <c:v>188.08991443862271</c:v>
                </c:pt>
                <c:pt idx="35">
                  <c:v>171.95120351164286</c:v>
                </c:pt>
                <c:pt idx="36">
                  <c:v>448.78188421800763</c:v>
                </c:pt>
                <c:pt idx="37">
                  <c:v>521.11101684769403</c:v>
                </c:pt>
                <c:pt idx="38">
                  <c:v>827.99275224653138</c:v>
                </c:pt>
                <c:pt idx="39">
                  <c:v>695.49971667084731</c:v>
                </c:pt>
                <c:pt idx="40">
                  <c:v>664.19560612879229</c:v>
                </c:pt>
                <c:pt idx="41">
                  <c:v>948.47436266841351</c:v>
                </c:pt>
                <c:pt idx="42">
                  <c:v>743.37416108733896</c:v>
                </c:pt>
                <c:pt idx="43">
                  <c:v>734.74519830981819</c:v>
                </c:pt>
                <c:pt idx="44">
                  <c:v>372.46786610979308</c:v>
                </c:pt>
                <c:pt idx="45">
                  <c:v>239.17112801388481</c:v>
                </c:pt>
                <c:pt idx="46">
                  <c:v>253.80288901092254</c:v>
                </c:pt>
                <c:pt idx="47">
                  <c:v>232.28215645398814</c:v>
                </c:pt>
                <c:pt idx="48">
                  <c:v>295.83881015945491</c:v>
                </c:pt>
                <c:pt idx="49">
                  <c:v>493.7716495131653</c:v>
                </c:pt>
                <c:pt idx="50">
                  <c:v>621.03633568009252</c:v>
                </c:pt>
                <c:pt idx="51">
                  <c:v>773.04896742043536</c:v>
                </c:pt>
                <c:pt idx="52">
                  <c:v>1111.6349771995506</c:v>
                </c:pt>
                <c:pt idx="53">
                  <c:v>1046.5019284847981</c:v>
                </c:pt>
                <c:pt idx="54">
                  <c:v>647.83426464582806</c:v>
                </c:pt>
                <c:pt idx="55">
                  <c:v>368.84389742394023</c:v>
                </c:pt>
                <c:pt idx="56">
                  <c:v>493.81933201685513</c:v>
                </c:pt>
                <c:pt idx="57">
                  <c:v>281.55891909472672</c:v>
                </c:pt>
                <c:pt idx="58">
                  <c:v>211.25201135019</c:v>
                </c:pt>
                <c:pt idx="59">
                  <c:v>340.60230414990752</c:v>
                </c:pt>
                <c:pt idx="60">
                  <c:v>302.26865523329718</c:v>
                </c:pt>
                <c:pt idx="61">
                  <c:v>472.15827687075421</c:v>
                </c:pt>
                <c:pt idx="62">
                  <c:v>604.25813982593206</c:v>
                </c:pt>
                <c:pt idx="63">
                  <c:v>747.07778777398562</c:v>
                </c:pt>
                <c:pt idx="64">
                  <c:v>811.57206494254353</c:v>
                </c:pt>
                <c:pt idx="65">
                  <c:v>764.04031090214414</c:v>
                </c:pt>
                <c:pt idx="66">
                  <c:v>721.14271454600305</c:v>
                </c:pt>
                <c:pt idx="67">
                  <c:v>401.13467657917374</c:v>
                </c:pt>
                <c:pt idx="68">
                  <c:v>301.60402022600999</c:v>
                </c:pt>
                <c:pt idx="69">
                  <c:v>228.56689078785789</c:v>
                </c:pt>
                <c:pt idx="70">
                  <c:v>186.7649344919333</c:v>
                </c:pt>
                <c:pt idx="71">
                  <c:v>302.54871494812426</c:v>
                </c:pt>
                <c:pt idx="72">
                  <c:v>515.66604504198961</c:v>
                </c:pt>
                <c:pt idx="73">
                  <c:v>518.3894888234139</c:v>
                </c:pt>
                <c:pt idx="74">
                  <c:v>649.9365288035516</c:v>
                </c:pt>
                <c:pt idx="75">
                  <c:v>732.16480980133656</c:v>
                </c:pt>
                <c:pt idx="76">
                  <c:v>799.70944472284816</c:v>
                </c:pt>
                <c:pt idx="77">
                  <c:v>735.27089240437465</c:v>
                </c:pt>
                <c:pt idx="78">
                  <c:v>592.78302272399401</c:v>
                </c:pt>
                <c:pt idx="79">
                  <c:v>627.64072973010127</c:v>
                </c:pt>
                <c:pt idx="80">
                  <c:v>335.54244663030744</c:v>
                </c:pt>
                <c:pt idx="81">
                  <c:v>195.28336748606284</c:v>
                </c:pt>
                <c:pt idx="82">
                  <c:v>302.98915462052793</c:v>
                </c:pt>
                <c:pt idx="83">
                  <c:v>275.01911725773988</c:v>
                </c:pt>
                <c:pt idx="84">
                  <c:v>510.71801443007382</c:v>
                </c:pt>
                <c:pt idx="85">
                  <c:v>340.9123241793726</c:v>
                </c:pt>
                <c:pt idx="86">
                  <c:v>858.49613220789274</c:v>
                </c:pt>
                <c:pt idx="87">
                  <c:v>596.89638651804728</c:v>
                </c:pt>
                <c:pt idx="88">
                  <c:v>720.09334334274058</c:v>
                </c:pt>
                <c:pt idx="89">
                  <c:v>637.5336949599324</c:v>
                </c:pt>
                <c:pt idx="90">
                  <c:v>607.70816798925739</c:v>
                </c:pt>
                <c:pt idx="91">
                  <c:v>577.55421467135898</c:v>
                </c:pt>
                <c:pt idx="92">
                  <c:v>257.79792005785754</c:v>
                </c:pt>
                <c:pt idx="93">
                  <c:v>210.079643676111</c:v>
                </c:pt>
                <c:pt idx="94">
                  <c:v>162.05890791374665</c:v>
                </c:pt>
                <c:pt idx="95">
                  <c:v>201.29420091275708</c:v>
                </c:pt>
                <c:pt idx="96">
                  <c:v>393.66415891626394</c:v>
                </c:pt>
                <c:pt idx="97">
                  <c:v>523.44494241792256</c:v>
                </c:pt>
                <c:pt idx="98">
                  <c:v>643.51798644950111</c:v>
                </c:pt>
                <c:pt idx="99">
                  <c:v>1216.5307058468118</c:v>
                </c:pt>
                <c:pt idx="100">
                  <c:v>1131.1507990311418</c:v>
                </c:pt>
                <c:pt idx="101">
                  <c:v>502.44259432989901</c:v>
                </c:pt>
                <c:pt idx="102">
                  <c:v>547.06496680038276</c:v>
                </c:pt>
                <c:pt idx="103">
                  <c:v>495.31193515491935</c:v>
                </c:pt>
                <c:pt idx="104">
                  <c:v>256.28948017641795</c:v>
                </c:pt>
                <c:pt idx="105">
                  <c:v>212.49781064136781</c:v>
                </c:pt>
                <c:pt idx="106">
                  <c:v>171.75754931266758</c:v>
                </c:pt>
                <c:pt idx="107">
                  <c:v>260.36848359786001</c:v>
                </c:pt>
                <c:pt idx="108">
                  <c:v>409.44357016820129</c:v>
                </c:pt>
                <c:pt idx="109">
                  <c:v>395.40141471845942</c:v>
                </c:pt>
                <c:pt idx="110">
                  <c:v>481.52813235168645</c:v>
                </c:pt>
                <c:pt idx="111">
                  <c:v>856.04965627781553</c:v>
                </c:pt>
                <c:pt idx="112">
                  <c:v>675.70326017672289</c:v>
                </c:pt>
                <c:pt idx="113">
                  <c:v>471.06873421561033</c:v>
                </c:pt>
                <c:pt idx="114">
                  <c:v>511.41168953699162</c:v>
                </c:pt>
                <c:pt idx="115">
                  <c:v>444.40372926764672</c:v>
                </c:pt>
                <c:pt idx="116">
                  <c:v>484.37099607378411</c:v>
                </c:pt>
                <c:pt idx="117">
                  <c:v>241.28871799404939</c:v>
                </c:pt>
                <c:pt idx="118">
                  <c:v>273.58670738225317</c:v>
                </c:pt>
                <c:pt idx="119">
                  <c:v>240.62535920914536</c:v>
                </c:pt>
                <c:pt idx="120">
                  <c:v>327.41661771639059</c:v>
                </c:pt>
                <c:pt idx="121">
                  <c:v>427.7508802110483</c:v>
                </c:pt>
                <c:pt idx="122">
                  <c:v>794.0128909741544</c:v>
                </c:pt>
                <c:pt idx="123">
                  <c:v>1150.8591848698886</c:v>
                </c:pt>
                <c:pt idx="124">
                  <c:v>890.78502348669076</c:v>
                </c:pt>
                <c:pt idx="125">
                  <c:v>857.63819065884275</c:v>
                </c:pt>
                <c:pt idx="126">
                  <c:v>530.4070880508466</c:v>
                </c:pt>
                <c:pt idx="127">
                  <c:v>404.24811297795503</c:v>
                </c:pt>
                <c:pt idx="128">
                  <c:v>448.59011891117399</c:v>
                </c:pt>
                <c:pt idx="129">
                  <c:v>245.37408104876701</c:v>
                </c:pt>
                <c:pt idx="130">
                  <c:v>216.62189290954163</c:v>
                </c:pt>
                <c:pt idx="131">
                  <c:v>230.11896920999385</c:v>
                </c:pt>
                <c:pt idx="132">
                  <c:v>397.54504100547956</c:v>
                </c:pt>
                <c:pt idx="133">
                  <c:v>368.68614147656837</c:v>
                </c:pt>
                <c:pt idx="134">
                  <c:v>686.64735902861651</c:v>
                </c:pt>
                <c:pt idx="135">
                  <c:v>897.13541147160277</c:v>
                </c:pt>
                <c:pt idx="136">
                  <c:v>678.0308690768818</c:v>
                </c:pt>
                <c:pt idx="137">
                  <c:v>662.38010298187157</c:v>
                </c:pt>
                <c:pt idx="138">
                  <c:v>389.08511277849516</c:v>
                </c:pt>
                <c:pt idx="139">
                  <c:v>437.47114386084598</c:v>
                </c:pt>
                <c:pt idx="140">
                  <c:v>302.84060583225119</c:v>
                </c:pt>
                <c:pt idx="141">
                  <c:v>221.03041332431559</c:v>
                </c:pt>
                <c:pt idx="142">
                  <c:v>166.51934302092144</c:v>
                </c:pt>
                <c:pt idx="143">
                  <c:v>293.34051624686208</c:v>
                </c:pt>
                <c:pt idx="144">
                  <c:v>381.76256215380499</c:v>
                </c:pt>
                <c:pt idx="145">
                  <c:v>523.76284513117184</c:v>
                </c:pt>
                <c:pt idx="146">
                  <c:v>651.5261030783555</c:v>
                </c:pt>
                <c:pt idx="147">
                  <c:v>603.50183025226761</c:v>
                </c:pt>
                <c:pt idx="148">
                  <c:v>782.0089227490148</c:v>
                </c:pt>
                <c:pt idx="149">
                  <c:v>753.51115171971719</c:v>
                </c:pt>
                <c:pt idx="150">
                  <c:v>659.56461698309715</c:v>
                </c:pt>
                <c:pt idx="151">
                  <c:v>374.03950678684782</c:v>
                </c:pt>
                <c:pt idx="152">
                  <c:v>260.53048233434396</c:v>
                </c:pt>
                <c:pt idx="153">
                  <c:v>179.74370088524302</c:v>
                </c:pt>
                <c:pt idx="154">
                  <c:v>129.61089534449749</c:v>
                </c:pt>
                <c:pt idx="155">
                  <c:v>228.98975841750831</c:v>
                </c:pt>
                <c:pt idx="156">
                  <c:v>274.48760729775989</c:v>
                </c:pt>
                <c:pt idx="157">
                  <c:v>440.66501348139388</c:v>
                </c:pt>
                <c:pt idx="158">
                  <c:v>1020.7176049919348</c:v>
                </c:pt>
                <c:pt idx="159">
                  <c:v>729.39619584392779</c:v>
                </c:pt>
                <c:pt idx="160">
                  <c:v>890.99383804995523</c:v>
                </c:pt>
                <c:pt idx="161">
                  <c:v>1020.9554138820184</c:v>
                </c:pt>
                <c:pt idx="162">
                  <c:v>734.90452726031867</c:v>
                </c:pt>
                <c:pt idx="163">
                  <c:v>463.79554990955637</c:v>
                </c:pt>
                <c:pt idx="164">
                  <c:v>216.75423477795698</c:v>
                </c:pt>
                <c:pt idx="165">
                  <c:v>213.28171904997154</c:v>
                </c:pt>
                <c:pt idx="166">
                  <c:v>188.90349152715388</c:v>
                </c:pt>
                <c:pt idx="167">
                  <c:v>206.65917408765816</c:v>
                </c:pt>
                <c:pt idx="168">
                  <c:v>365.47526857473775</c:v>
                </c:pt>
                <c:pt idx="169">
                  <c:v>593.47082738007475</c:v>
                </c:pt>
                <c:pt idx="170">
                  <c:v>591.12178160685266</c:v>
                </c:pt>
                <c:pt idx="171">
                  <c:v>511.38663034904414</c:v>
                </c:pt>
                <c:pt idx="172">
                  <c:v>869.50865356534553</c:v>
                </c:pt>
                <c:pt idx="173">
                  <c:v>665.88160339493606</c:v>
                </c:pt>
                <c:pt idx="174">
                  <c:v>503.61299104037107</c:v>
                </c:pt>
                <c:pt idx="175">
                  <c:v>451.09557723441117</c:v>
                </c:pt>
                <c:pt idx="176">
                  <c:v>375.10298266547221</c:v>
                </c:pt>
                <c:pt idx="177">
                  <c:v>308.03166478147233</c:v>
                </c:pt>
                <c:pt idx="178">
                  <c:v>271.15989818577174</c:v>
                </c:pt>
                <c:pt idx="179">
                  <c:v>216.6026270372171</c:v>
                </c:pt>
                <c:pt idx="180">
                  <c:v>477.86515321536132</c:v>
                </c:pt>
                <c:pt idx="181">
                  <c:v>582.59254368958784</c:v>
                </c:pt>
                <c:pt idx="182">
                  <c:v>1122.8972439531015</c:v>
                </c:pt>
                <c:pt idx="183">
                  <c:v>883.10949408670911</c:v>
                </c:pt>
                <c:pt idx="184">
                  <c:v>823.18098875903854</c:v>
                </c:pt>
                <c:pt idx="185">
                  <c:v>631.70924874425475</c:v>
                </c:pt>
                <c:pt idx="186">
                  <c:v>387.09916188942276</c:v>
                </c:pt>
                <c:pt idx="187">
                  <c:v>315.4095536194751</c:v>
                </c:pt>
                <c:pt idx="188">
                  <c:v>214.9247194639417</c:v>
                </c:pt>
                <c:pt idx="189">
                  <c:v>278.06721766502159</c:v>
                </c:pt>
                <c:pt idx="190">
                  <c:v>180.05883568328682</c:v>
                </c:pt>
                <c:pt idx="191">
                  <c:v>291.81119016769327</c:v>
                </c:pt>
                <c:pt idx="192">
                  <c:v>412.43282547398979</c:v>
                </c:pt>
                <c:pt idx="193">
                  <c:v>464.23669292203948</c:v>
                </c:pt>
                <c:pt idx="194">
                  <c:v>631.79595902541325</c:v>
                </c:pt>
                <c:pt idx="195">
                  <c:v>1159.4521874488883</c:v>
                </c:pt>
                <c:pt idx="196">
                  <c:v>1071.3780051999784</c:v>
                </c:pt>
                <c:pt idx="197">
                  <c:v>529.30707628439382</c:v>
                </c:pt>
                <c:pt idx="198">
                  <c:v>478.76095390373024</c:v>
                </c:pt>
                <c:pt idx="199">
                  <c:v>333.00265294677104</c:v>
                </c:pt>
                <c:pt idx="200">
                  <c:v>283.89345324537817</c:v>
                </c:pt>
                <c:pt idx="201">
                  <c:v>183.19363873005145</c:v>
                </c:pt>
                <c:pt idx="202">
                  <c:v>143.48895153283419</c:v>
                </c:pt>
                <c:pt idx="203">
                  <c:v>285.72757524743366</c:v>
                </c:pt>
                <c:pt idx="204">
                  <c:v>374.47810360559407</c:v>
                </c:pt>
                <c:pt idx="205">
                  <c:v>407.25847776854152</c:v>
                </c:pt>
                <c:pt idx="206">
                  <c:v>441.89562232166821</c:v>
                </c:pt>
                <c:pt idx="207">
                  <c:v>910.96339495357495</c:v>
                </c:pt>
                <c:pt idx="208">
                  <c:v>834.05812073816617</c:v>
                </c:pt>
                <c:pt idx="209">
                  <c:v>461.11103955574566</c:v>
                </c:pt>
                <c:pt idx="210">
                  <c:v>550.41443616068341</c:v>
                </c:pt>
                <c:pt idx="211">
                  <c:v>342.65198180955969</c:v>
                </c:pt>
                <c:pt idx="212">
                  <c:v>227.95852886971943</c:v>
                </c:pt>
                <c:pt idx="213">
                  <c:v>207.21297855786355</c:v>
                </c:pt>
                <c:pt idx="214">
                  <c:v>281.73052249656035</c:v>
                </c:pt>
                <c:pt idx="215">
                  <c:v>203.27675910313246</c:v>
                </c:pt>
                <c:pt idx="216">
                  <c:v>291.04617022283139</c:v>
                </c:pt>
                <c:pt idx="217">
                  <c:v>451.19696332198964</c:v>
                </c:pt>
                <c:pt idx="218">
                  <c:v>544.94716825242858</c:v>
                </c:pt>
                <c:pt idx="219">
                  <c:v>776.92648308914943</c:v>
                </c:pt>
                <c:pt idx="220">
                  <c:v>937.7412225617004</c:v>
                </c:pt>
                <c:pt idx="221">
                  <c:v>751.68565984397287</c:v>
                </c:pt>
                <c:pt idx="222">
                  <c:v>715.04808635593179</c:v>
                </c:pt>
                <c:pt idx="223">
                  <c:v>594.10559015340436</c:v>
                </c:pt>
                <c:pt idx="224">
                  <c:v>380.45519961915124</c:v>
                </c:pt>
                <c:pt idx="225">
                  <c:v>300.19431373719851</c:v>
                </c:pt>
                <c:pt idx="226">
                  <c:v>163.25214348484084</c:v>
                </c:pt>
                <c:pt idx="227">
                  <c:v>231.56327688163023</c:v>
                </c:pt>
                <c:pt idx="228">
                  <c:v>389.53279215512055</c:v>
                </c:pt>
                <c:pt idx="229">
                  <c:v>460.33726765907079</c:v>
                </c:pt>
                <c:pt idx="230">
                  <c:v>889.73766636760081</c:v>
                </c:pt>
                <c:pt idx="231">
                  <c:v>666.21147763687588</c:v>
                </c:pt>
                <c:pt idx="232">
                  <c:v>891.1842530229037</c:v>
                </c:pt>
                <c:pt idx="233">
                  <c:v>576.87199972919484</c:v>
                </c:pt>
                <c:pt idx="234">
                  <c:v>669.89847108599247</c:v>
                </c:pt>
                <c:pt idx="235">
                  <c:v>420.83487209394048</c:v>
                </c:pt>
                <c:pt idx="236">
                  <c:v>320.56861993361588</c:v>
                </c:pt>
                <c:pt idx="237">
                  <c:v>165.05599296387413</c:v>
                </c:pt>
                <c:pt idx="238">
                  <c:v>160.93928984924594</c:v>
                </c:pt>
                <c:pt idx="239">
                  <c:v>276.69684806517205</c:v>
                </c:pt>
                <c:pt idx="240">
                  <c:v>473.48716995933222</c:v>
                </c:pt>
                <c:pt idx="241">
                  <c:v>404.1539890930099</c:v>
                </c:pt>
                <c:pt idx="242">
                  <c:v>554.68173381646295</c:v>
                </c:pt>
                <c:pt idx="243">
                  <c:v>779.8113127268922</c:v>
                </c:pt>
                <c:pt idx="244">
                  <c:v>666.55824020113528</c:v>
                </c:pt>
                <c:pt idx="245">
                  <c:v>828.76580518661808</c:v>
                </c:pt>
                <c:pt idx="246">
                  <c:v>372.61472203080518</c:v>
                </c:pt>
                <c:pt idx="247">
                  <c:v>313.27918778594659</c:v>
                </c:pt>
                <c:pt idx="248">
                  <c:v>279.71372851046675</c:v>
                </c:pt>
                <c:pt idx="249">
                  <c:v>177.69578567407268</c:v>
                </c:pt>
                <c:pt idx="250">
                  <c:v>121.35531367077689</c:v>
                </c:pt>
                <c:pt idx="251">
                  <c:v>227.83363112564592</c:v>
                </c:pt>
              </c:numCache>
            </c:numRef>
          </c:val>
          <c:smooth val="0"/>
        </c:ser>
        <c:ser>
          <c:idx val="1"/>
          <c:order val="1"/>
          <c:tx>
            <c:v>Artisanal (t)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Simulations!$Y$139:$Y$390</c:f>
              <c:numCache>
                <c:formatCode>0</c:formatCode>
                <c:ptCount val="252"/>
                <c:pt idx="0">
                  <c:v>132.11493976328501</c:v>
                </c:pt>
                <c:pt idx="1">
                  <c:v>179.00949057046387</c:v>
                </c:pt>
                <c:pt idx="2">
                  <c:v>219.75532527527744</c:v>
                </c:pt>
                <c:pt idx="3">
                  <c:v>100.6639900325889</c:v>
                </c:pt>
                <c:pt idx="4">
                  <c:v>250.71249956240558</c:v>
                </c:pt>
                <c:pt idx="5">
                  <c:v>192.98167692040036</c:v>
                </c:pt>
                <c:pt idx="6">
                  <c:v>112.48114087546571</c:v>
                </c:pt>
                <c:pt idx="7">
                  <c:v>133.39532787558332</c:v>
                </c:pt>
                <c:pt idx="8">
                  <c:v>92.205743999865305</c:v>
                </c:pt>
                <c:pt idx="9">
                  <c:v>73.169622774272327</c:v>
                </c:pt>
                <c:pt idx="10">
                  <c:v>54.202334971321015</c:v>
                </c:pt>
                <c:pt idx="11">
                  <c:v>100.17011209043295</c:v>
                </c:pt>
                <c:pt idx="12">
                  <c:v>132.11493976328501</c:v>
                </c:pt>
                <c:pt idx="13">
                  <c:v>174.17681579749831</c:v>
                </c:pt>
                <c:pt idx="14">
                  <c:v>179.79040002536524</c:v>
                </c:pt>
                <c:pt idx="15">
                  <c:v>164.78790574861685</c:v>
                </c:pt>
                <c:pt idx="16">
                  <c:v>131.89999463616141</c:v>
                </c:pt>
                <c:pt idx="17">
                  <c:v>179.33178088351175</c:v>
                </c:pt>
                <c:pt idx="18">
                  <c:v>153.27571468727294</c:v>
                </c:pt>
                <c:pt idx="19">
                  <c:v>82.139031917232657</c:v>
                </c:pt>
                <c:pt idx="20">
                  <c:v>85.622056741771459</c:v>
                </c:pt>
                <c:pt idx="21">
                  <c:v>76.609696215210661</c:v>
                </c:pt>
                <c:pt idx="22">
                  <c:v>48.419182795335281</c:v>
                </c:pt>
                <c:pt idx="23">
                  <c:v>55.382726125408091</c:v>
                </c:pt>
                <c:pt idx="24">
                  <c:v>69.587679896027197</c:v>
                </c:pt>
                <c:pt idx="25">
                  <c:v>155.02408079894968</c:v>
                </c:pt>
                <c:pt idx="26">
                  <c:v>338.17396695383661</c:v>
                </c:pt>
                <c:pt idx="27">
                  <c:v>195.28090358318428</c:v>
                </c:pt>
                <c:pt idx="28">
                  <c:v>253.26254474044262</c:v>
                </c:pt>
                <c:pt idx="29">
                  <c:v>177.24405732536832</c:v>
                </c:pt>
                <c:pt idx="30">
                  <c:v>117.25975082565979</c:v>
                </c:pt>
                <c:pt idx="31">
                  <c:v>107.50204426271723</c:v>
                </c:pt>
                <c:pt idx="32">
                  <c:v>62.785565906970469</c:v>
                </c:pt>
                <c:pt idx="33">
                  <c:v>90.612773800863067</c:v>
                </c:pt>
                <c:pt idx="34">
                  <c:v>93.23624125234744</c:v>
                </c:pt>
                <c:pt idx="35">
                  <c:v>102.94300139609574</c:v>
                </c:pt>
                <c:pt idx="36">
                  <c:v>117.20139289962323</c:v>
                </c:pt>
                <c:pt idx="37">
                  <c:v>230.06701184541635</c:v>
                </c:pt>
                <c:pt idx="38">
                  <c:v>215.84666925809412</c:v>
                </c:pt>
                <c:pt idx="39">
                  <c:v>200.78658095583566</c:v>
                </c:pt>
                <c:pt idx="40">
                  <c:v>186.53425258773183</c:v>
                </c:pt>
                <c:pt idx="41">
                  <c:v>168.57962967700468</c:v>
                </c:pt>
                <c:pt idx="42">
                  <c:v>195.33002061230314</c:v>
                </c:pt>
                <c:pt idx="43">
                  <c:v>121.58342349741289</c:v>
                </c:pt>
                <c:pt idx="44">
                  <c:v>70.833026117886746</c:v>
                </c:pt>
                <c:pt idx="45">
                  <c:v>76.095050756621077</c:v>
                </c:pt>
                <c:pt idx="46">
                  <c:v>66.59572118983678</c:v>
                </c:pt>
                <c:pt idx="47">
                  <c:v>112.79263272243558</c:v>
                </c:pt>
                <c:pt idx="48">
                  <c:v>94.025723308292314</c:v>
                </c:pt>
                <c:pt idx="49">
                  <c:v>147.32236327450411</c:v>
                </c:pt>
                <c:pt idx="50">
                  <c:v>196.45618714918317</c:v>
                </c:pt>
                <c:pt idx="51">
                  <c:v>238.14084764270936</c:v>
                </c:pt>
                <c:pt idx="52">
                  <c:v>158.19179067403437</c:v>
                </c:pt>
                <c:pt idx="53">
                  <c:v>162.93295729826801</c:v>
                </c:pt>
                <c:pt idx="54">
                  <c:v>170.72305287632815</c:v>
                </c:pt>
                <c:pt idx="55">
                  <c:v>97.058914761942546</c:v>
                </c:pt>
                <c:pt idx="56">
                  <c:v>83.795980333630354</c:v>
                </c:pt>
                <c:pt idx="57">
                  <c:v>63.858017297670074</c:v>
                </c:pt>
                <c:pt idx="58">
                  <c:v>59.047742260918504</c:v>
                </c:pt>
                <c:pt idx="59">
                  <c:v>68.568058385726118</c:v>
                </c:pt>
                <c:pt idx="60">
                  <c:v>105.2770301098444</c:v>
                </c:pt>
                <c:pt idx="61">
                  <c:v>126.19320350142807</c:v>
                </c:pt>
                <c:pt idx="62">
                  <c:v>195.31795286630228</c:v>
                </c:pt>
                <c:pt idx="63">
                  <c:v>171.73191487812306</c:v>
                </c:pt>
                <c:pt idx="64">
                  <c:v>139.51216150907538</c:v>
                </c:pt>
                <c:pt idx="65">
                  <c:v>128.19460945888468</c:v>
                </c:pt>
                <c:pt idx="66">
                  <c:v>112.02607705817499</c:v>
                </c:pt>
                <c:pt idx="67">
                  <c:v>97.714710718768728</c:v>
                </c:pt>
                <c:pt idx="68">
                  <c:v>68.775344553550795</c:v>
                </c:pt>
                <c:pt idx="69">
                  <c:v>61.893446772289337</c:v>
                </c:pt>
                <c:pt idx="70">
                  <c:v>92.046240339398963</c:v>
                </c:pt>
                <c:pt idx="71">
                  <c:v>111.15989671623063</c:v>
                </c:pt>
                <c:pt idx="72">
                  <c:v>114.50167624950564</c:v>
                </c:pt>
                <c:pt idx="73">
                  <c:v>154.12620021605642</c:v>
                </c:pt>
                <c:pt idx="74">
                  <c:v>169.06209638302821</c:v>
                </c:pt>
                <c:pt idx="75">
                  <c:v>271.48982403026531</c:v>
                </c:pt>
                <c:pt idx="76">
                  <c:v>247.64730486133692</c:v>
                </c:pt>
                <c:pt idx="77">
                  <c:v>219.9183954710781</c:v>
                </c:pt>
                <c:pt idx="78">
                  <c:v>165.58077945516953</c:v>
                </c:pt>
                <c:pt idx="79">
                  <c:v>93.392122202658669</c:v>
                </c:pt>
                <c:pt idx="80">
                  <c:v>88.363134539660948</c:v>
                </c:pt>
                <c:pt idx="81">
                  <c:v>68.356612491841744</c:v>
                </c:pt>
                <c:pt idx="82">
                  <c:v>61.790854302043343</c:v>
                </c:pt>
                <c:pt idx="83">
                  <c:v>73.306584119209475</c:v>
                </c:pt>
                <c:pt idx="84">
                  <c:v>106.13482505091345</c:v>
                </c:pt>
                <c:pt idx="85">
                  <c:v>100.98002673454754</c:v>
                </c:pt>
                <c:pt idx="86">
                  <c:v>148.71712761756211</c:v>
                </c:pt>
                <c:pt idx="87">
                  <c:v>148.33884389238418</c:v>
                </c:pt>
                <c:pt idx="88">
                  <c:v>173.68723284728</c:v>
                </c:pt>
                <c:pt idx="89">
                  <c:v>123.34294119367844</c:v>
                </c:pt>
                <c:pt idx="90">
                  <c:v>139.77469588342578</c:v>
                </c:pt>
                <c:pt idx="91">
                  <c:v>121.52036805189468</c:v>
                </c:pt>
                <c:pt idx="92">
                  <c:v>76.503464631932644</c:v>
                </c:pt>
                <c:pt idx="93">
                  <c:v>55.568472377383927</c:v>
                </c:pt>
                <c:pt idx="94">
                  <c:v>64.37512848466325</c:v>
                </c:pt>
                <c:pt idx="95">
                  <c:v>77.841390438336617</c:v>
                </c:pt>
                <c:pt idx="96">
                  <c:v>85.141353556659169</c:v>
                </c:pt>
                <c:pt idx="97">
                  <c:v>131.572793346054</c:v>
                </c:pt>
                <c:pt idx="98">
                  <c:v>201.42965523425784</c:v>
                </c:pt>
                <c:pt idx="99">
                  <c:v>269.90081908327807</c:v>
                </c:pt>
                <c:pt idx="100">
                  <c:v>109.02598089550838</c:v>
                </c:pt>
                <c:pt idx="101">
                  <c:v>132.71187140283749</c:v>
                </c:pt>
                <c:pt idx="102">
                  <c:v>129.10411494596261</c:v>
                </c:pt>
                <c:pt idx="103">
                  <c:v>88.907249884875981</c:v>
                </c:pt>
                <c:pt idx="104">
                  <c:v>51.605839564000391</c:v>
                </c:pt>
                <c:pt idx="105">
                  <c:v>47.340247600810024</c:v>
                </c:pt>
                <c:pt idx="106">
                  <c:v>60.11062342152659</c:v>
                </c:pt>
                <c:pt idx="107">
                  <c:v>78.87999094936211</c:v>
                </c:pt>
                <c:pt idx="108">
                  <c:v>105.1679838714345</c:v>
                </c:pt>
                <c:pt idx="109">
                  <c:v>115.50761998890169</c:v>
                </c:pt>
                <c:pt idx="110">
                  <c:v>172.57182723155645</c:v>
                </c:pt>
                <c:pt idx="111">
                  <c:v>166.89706833251157</c:v>
                </c:pt>
                <c:pt idx="112">
                  <c:v>119.96051737365524</c:v>
                </c:pt>
                <c:pt idx="113">
                  <c:v>128.29657952452197</c:v>
                </c:pt>
                <c:pt idx="114">
                  <c:v>111.18534465183539</c:v>
                </c:pt>
                <c:pt idx="115">
                  <c:v>79.457190278459663</c:v>
                </c:pt>
                <c:pt idx="116">
                  <c:v>87.363719867333089</c:v>
                </c:pt>
                <c:pt idx="117">
                  <c:v>64.537858534021737</c:v>
                </c:pt>
                <c:pt idx="118">
                  <c:v>46.464003560630331</c:v>
                </c:pt>
                <c:pt idx="119">
                  <c:v>118.07309869046684</c:v>
                </c:pt>
                <c:pt idx="120">
                  <c:v>97.14852645086917</c:v>
                </c:pt>
                <c:pt idx="121">
                  <c:v>140.00978726873652</c:v>
                </c:pt>
                <c:pt idx="122">
                  <c:v>217.96011485994936</c:v>
                </c:pt>
                <c:pt idx="123">
                  <c:v>215.93121335554142</c:v>
                </c:pt>
                <c:pt idx="124">
                  <c:v>199.83289645484672</c:v>
                </c:pt>
                <c:pt idx="125">
                  <c:v>224.88590711629709</c:v>
                </c:pt>
                <c:pt idx="126">
                  <c:v>107.19731116071</c:v>
                </c:pt>
                <c:pt idx="127">
                  <c:v>122.35265489980277</c:v>
                </c:pt>
                <c:pt idx="128">
                  <c:v>72.395154460693405</c:v>
                </c:pt>
                <c:pt idx="129">
                  <c:v>71.073011582071473</c:v>
                </c:pt>
                <c:pt idx="130">
                  <c:v>68.139452624937334</c:v>
                </c:pt>
                <c:pt idx="131">
                  <c:v>117.26118576238076</c:v>
                </c:pt>
                <c:pt idx="132">
                  <c:v>98.363812749054674</c:v>
                </c:pt>
                <c:pt idx="133">
                  <c:v>128.66505103659648</c:v>
                </c:pt>
                <c:pt idx="134">
                  <c:v>124.73730277566429</c:v>
                </c:pt>
                <c:pt idx="135">
                  <c:v>143.90461045969289</c:v>
                </c:pt>
                <c:pt idx="136">
                  <c:v>164.97718341409148</c:v>
                </c:pt>
                <c:pt idx="137">
                  <c:v>101.86025187382693</c:v>
                </c:pt>
                <c:pt idx="138">
                  <c:v>93.361733418278476</c:v>
                </c:pt>
                <c:pt idx="139">
                  <c:v>93.32892370222423</c:v>
                </c:pt>
                <c:pt idx="140">
                  <c:v>62.241524320720231</c:v>
                </c:pt>
                <c:pt idx="141">
                  <c:v>64.483985869184892</c:v>
                </c:pt>
                <c:pt idx="142">
                  <c:v>55.673967371742698</c:v>
                </c:pt>
                <c:pt idx="143">
                  <c:v>66.327074206280173</c:v>
                </c:pt>
                <c:pt idx="144">
                  <c:v>114.49348896416784</c:v>
                </c:pt>
                <c:pt idx="145">
                  <c:v>145.50061252245271</c:v>
                </c:pt>
                <c:pt idx="146">
                  <c:v>163.89115883331607</c:v>
                </c:pt>
                <c:pt idx="147">
                  <c:v>267.35224025745185</c:v>
                </c:pt>
                <c:pt idx="148">
                  <c:v>231.31814441194254</c:v>
                </c:pt>
                <c:pt idx="149">
                  <c:v>192.25356584745438</c:v>
                </c:pt>
                <c:pt idx="150">
                  <c:v>176.76383425897612</c:v>
                </c:pt>
                <c:pt idx="151">
                  <c:v>75.674298533158591</c:v>
                </c:pt>
                <c:pt idx="152">
                  <c:v>58.244497421171729</c:v>
                </c:pt>
                <c:pt idx="153">
                  <c:v>63.960195977496333</c:v>
                </c:pt>
                <c:pt idx="154">
                  <c:v>39.318524239462569</c:v>
                </c:pt>
                <c:pt idx="155">
                  <c:v>45.875837848860513</c:v>
                </c:pt>
                <c:pt idx="156">
                  <c:v>92.283924075446862</c:v>
                </c:pt>
                <c:pt idx="157">
                  <c:v>79.554412651320888</c:v>
                </c:pt>
                <c:pt idx="158">
                  <c:v>241.80829863355166</c:v>
                </c:pt>
                <c:pt idx="159">
                  <c:v>296.50867635567027</c:v>
                </c:pt>
                <c:pt idx="160">
                  <c:v>168.71175860577137</c:v>
                </c:pt>
                <c:pt idx="161">
                  <c:v>149.30161717063947</c:v>
                </c:pt>
                <c:pt idx="162">
                  <c:v>92.081279029786685</c:v>
                </c:pt>
                <c:pt idx="163">
                  <c:v>94.0023463642937</c:v>
                </c:pt>
                <c:pt idx="164">
                  <c:v>66.690455131283016</c:v>
                </c:pt>
                <c:pt idx="165">
                  <c:v>89.917314237337891</c:v>
                </c:pt>
                <c:pt idx="166">
                  <c:v>80.313624598989605</c:v>
                </c:pt>
                <c:pt idx="167">
                  <c:v>101.81714770861475</c:v>
                </c:pt>
                <c:pt idx="168">
                  <c:v>124.38397780268795</c:v>
                </c:pt>
                <c:pt idx="169">
                  <c:v>118.42601226032825</c:v>
                </c:pt>
                <c:pt idx="170">
                  <c:v>121.97650797297349</c:v>
                </c:pt>
                <c:pt idx="171">
                  <c:v>184.83148496012427</c:v>
                </c:pt>
                <c:pt idx="172">
                  <c:v>177.93862312031018</c:v>
                </c:pt>
                <c:pt idx="173">
                  <c:v>107.22467276342503</c:v>
                </c:pt>
                <c:pt idx="174">
                  <c:v>102.19458570802341</c:v>
                </c:pt>
                <c:pt idx="175">
                  <c:v>114.81076735310221</c:v>
                </c:pt>
                <c:pt idx="176">
                  <c:v>120.90065769699584</c:v>
                </c:pt>
                <c:pt idx="177">
                  <c:v>65.980333544891224</c:v>
                </c:pt>
                <c:pt idx="178">
                  <c:v>50.871980766805471</c:v>
                </c:pt>
                <c:pt idx="179">
                  <c:v>66.260626623608559</c:v>
                </c:pt>
                <c:pt idx="180">
                  <c:v>111.89073258129955</c:v>
                </c:pt>
                <c:pt idx="181">
                  <c:v>158.93834430777943</c:v>
                </c:pt>
                <c:pt idx="182">
                  <c:v>211.69821321102776</c:v>
                </c:pt>
                <c:pt idx="183">
                  <c:v>245.64033329661734</c:v>
                </c:pt>
                <c:pt idx="184">
                  <c:v>138.53702417163313</c:v>
                </c:pt>
                <c:pt idx="185">
                  <c:v>132.52761678279145</c:v>
                </c:pt>
                <c:pt idx="186">
                  <c:v>98.612619134744776</c:v>
                </c:pt>
                <c:pt idx="187">
                  <c:v>57.93481931936487</c:v>
                </c:pt>
                <c:pt idx="188">
                  <c:v>47.22463493972009</c:v>
                </c:pt>
                <c:pt idx="189">
                  <c:v>34.845276707730598</c:v>
                </c:pt>
                <c:pt idx="190">
                  <c:v>50.494241853204763</c:v>
                </c:pt>
                <c:pt idx="191">
                  <c:v>85.52719006397372</c:v>
                </c:pt>
                <c:pt idx="192">
                  <c:v>107.72762643594665</c:v>
                </c:pt>
                <c:pt idx="193">
                  <c:v>133.12875082908946</c:v>
                </c:pt>
                <c:pt idx="194">
                  <c:v>214.64272366042385</c:v>
                </c:pt>
                <c:pt idx="195">
                  <c:v>305.48092508407586</c:v>
                </c:pt>
                <c:pt idx="196">
                  <c:v>156.20594858728478</c:v>
                </c:pt>
                <c:pt idx="197">
                  <c:v>77.793195906256756</c:v>
                </c:pt>
                <c:pt idx="198">
                  <c:v>125.69516331163531</c:v>
                </c:pt>
                <c:pt idx="199">
                  <c:v>70.524764584911125</c:v>
                </c:pt>
                <c:pt idx="200">
                  <c:v>37.691120376204097</c:v>
                </c:pt>
                <c:pt idx="201">
                  <c:v>34.364354229764004</c:v>
                </c:pt>
                <c:pt idx="202">
                  <c:v>69.833899112700507</c:v>
                </c:pt>
                <c:pt idx="203">
                  <c:v>90.282177813579736</c:v>
                </c:pt>
                <c:pt idx="204">
                  <c:v>88.76698485097242</c:v>
                </c:pt>
                <c:pt idx="205">
                  <c:v>113.60964587783928</c:v>
                </c:pt>
                <c:pt idx="206">
                  <c:v>118.68777823427102</c:v>
                </c:pt>
                <c:pt idx="207">
                  <c:v>203.35484637880899</c:v>
                </c:pt>
                <c:pt idx="208">
                  <c:v>126.42663637392006</c:v>
                </c:pt>
                <c:pt idx="209">
                  <c:v>139.48440893001734</c:v>
                </c:pt>
                <c:pt idx="210">
                  <c:v>88.160738779197629</c:v>
                </c:pt>
                <c:pt idx="211">
                  <c:v>49.801064507087034</c:v>
                </c:pt>
                <c:pt idx="212">
                  <c:v>42.767556813237604</c:v>
                </c:pt>
                <c:pt idx="213">
                  <c:v>56.864057157877006</c:v>
                </c:pt>
                <c:pt idx="214">
                  <c:v>51.743462463563823</c:v>
                </c:pt>
                <c:pt idx="215">
                  <c:v>31.02864156574519</c:v>
                </c:pt>
                <c:pt idx="216">
                  <c:v>84.497137752936212</c:v>
                </c:pt>
                <c:pt idx="217">
                  <c:v>143.89256490684681</c:v>
                </c:pt>
                <c:pt idx="218">
                  <c:v>96.983302815195003</c:v>
                </c:pt>
                <c:pt idx="219">
                  <c:v>171.56156786213543</c:v>
                </c:pt>
                <c:pt idx="220">
                  <c:v>163.71774923957429</c:v>
                </c:pt>
                <c:pt idx="221">
                  <c:v>169.67179700791718</c:v>
                </c:pt>
                <c:pt idx="222">
                  <c:v>103.68857759551722</c:v>
                </c:pt>
                <c:pt idx="223">
                  <c:v>98.470195500925129</c:v>
                </c:pt>
                <c:pt idx="224">
                  <c:v>67.998204601720516</c:v>
                </c:pt>
                <c:pt idx="225">
                  <c:v>55.923658667671106</c:v>
                </c:pt>
                <c:pt idx="226">
                  <c:v>39.913771193324848</c:v>
                </c:pt>
                <c:pt idx="227">
                  <c:v>72.802729161174881</c:v>
                </c:pt>
                <c:pt idx="228">
                  <c:v>114.62765102740484</c:v>
                </c:pt>
                <c:pt idx="229">
                  <c:v>153.81556643998971</c:v>
                </c:pt>
                <c:pt idx="230">
                  <c:v>174.76861477406186</c:v>
                </c:pt>
                <c:pt idx="231">
                  <c:v>139.20487645878043</c:v>
                </c:pt>
                <c:pt idx="232">
                  <c:v>235.95527681386659</c:v>
                </c:pt>
                <c:pt idx="233">
                  <c:v>158.24350608868565</c:v>
                </c:pt>
                <c:pt idx="234">
                  <c:v>134.10987895483524</c:v>
                </c:pt>
                <c:pt idx="235">
                  <c:v>90.068160357688384</c:v>
                </c:pt>
                <c:pt idx="236">
                  <c:v>72.725033944164323</c:v>
                </c:pt>
                <c:pt idx="237">
                  <c:v>48.75558581918969</c:v>
                </c:pt>
                <c:pt idx="238">
                  <c:v>55.512468550055786</c:v>
                </c:pt>
                <c:pt idx="239">
                  <c:v>97.65881291297265</c:v>
                </c:pt>
                <c:pt idx="240">
                  <c:v>86.474118744371879</c:v>
                </c:pt>
                <c:pt idx="241">
                  <c:v>141.41587046011728</c:v>
                </c:pt>
                <c:pt idx="242">
                  <c:v>112.57900811294392</c:v>
                </c:pt>
                <c:pt idx="243">
                  <c:v>170.78257319552719</c:v>
                </c:pt>
                <c:pt idx="244">
                  <c:v>196.83805821299899</c:v>
                </c:pt>
                <c:pt idx="245">
                  <c:v>155.8833665062208</c:v>
                </c:pt>
                <c:pt idx="246">
                  <c:v>117.29539735088974</c:v>
                </c:pt>
                <c:pt idx="247">
                  <c:v>51.238115109798763</c:v>
                </c:pt>
                <c:pt idx="248">
                  <c:v>55.460108070682914</c:v>
                </c:pt>
                <c:pt idx="249">
                  <c:v>32.34608842963177</c:v>
                </c:pt>
                <c:pt idx="250">
                  <c:v>41.649413491356981</c:v>
                </c:pt>
                <c:pt idx="251">
                  <c:v>59.400571250400013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961160"/>
        <c:axId val="368961552"/>
      </c:lineChart>
      <c:catAx>
        <c:axId val="368961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TIME (months)</a:t>
                </a:r>
              </a:p>
            </c:rich>
          </c:tx>
          <c:layout>
            <c:manualLayout>
              <c:xMode val="edge"/>
              <c:yMode val="edge"/>
              <c:x val="0.42700729927007297"/>
              <c:y val="0.903394255874673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8961552"/>
        <c:crosses val="autoZero"/>
        <c:auto val="1"/>
        <c:lblAlgn val="ctr"/>
        <c:lblOffset val="100"/>
        <c:tickLblSkip val="16"/>
        <c:tickMarkSkip val="1"/>
        <c:noMultiLvlLbl val="0"/>
      </c:catAx>
      <c:valAx>
        <c:axId val="36896155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YIELD (tons)</a:t>
                </a:r>
              </a:p>
            </c:rich>
          </c:tx>
          <c:layout>
            <c:manualLayout>
              <c:xMode val="edge"/>
              <c:yMode val="edge"/>
              <c:x val="2.9197077506450744E-2"/>
              <c:y val="0.32820798021365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8961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751824817518248"/>
          <c:y val="0.44647519582245432"/>
          <c:w val="0.16788321167883211"/>
          <c:h val="0.101827676240208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bg1">
                    <a:lumMod val="50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n-US" sz="1200">
                <a:solidFill>
                  <a:schemeClr val="bg1">
                    <a:lumMod val="50000"/>
                  </a:schemeClr>
                </a:solidFill>
              </a:rPr>
              <a:t>Shrimp annual yield by two fleets</a:t>
            </a:r>
          </a:p>
        </c:rich>
      </c:tx>
      <c:layout>
        <c:manualLayout>
          <c:xMode val="edge"/>
          <c:yMode val="edge"/>
          <c:x val="0.31302882721375741"/>
          <c:y val="6.00274772999849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248576850095"/>
          <c:y val="0.15577889447236182"/>
          <c:w val="0.63946869070208734"/>
          <c:h val="0.66834170854271358"/>
        </c:manualLayout>
      </c:layout>
      <c:scatterChart>
        <c:scatterStyle val="smoothMarker"/>
        <c:varyColors val="0"/>
        <c:ser>
          <c:idx val="0"/>
          <c:order val="0"/>
          <c:tx>
            <c:v>Industrial (t)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Simulations!$I$139:$I$159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Simulations!$J$139:$J$159</c:f>
              <c:numCache>
                <c:formatCode>0</c:formatCode>
                <c:ptCount val="21"/>
                <c:pt idx="0">
                  <c:v>5878.9433909983209</c:v>
                </c:pt>
                <c:pt idx="1">
                  <c:v>6338.6620969039841</c:v>
                </c:pt>
                <c:pt idx="2">
                  <c:v>5765.5703348945899</c:v>
                </c:pt>
                <c:pt idx="3">
                  <c:v>6681.8987377660324</c:v>
                </c:pt>
                <c:pt idx="4">
                  <c:v>6685.7433971389428</c:v>
                </c:pt>
                <c:pt idx="5">
                  <c:v>5843.1371871277597</c:v>
                </c:pt>
                <c:pt idx="6">
                  <c:v>6280.3950480462481</c:v>
                </c:pt>
                <c:pt idx="7">
                  <c:v>5681.1429508591473</c:v>
                </c:pt>
                <c:pt idx="8">
                  <c:v>6354.0414126751566</c:v>
                </c:pt>
                <c:pt idx="9">
                  <c:v>5484.8819673723656</c:v>
                </c:pt>
                <c:pt idx="10">
                  <c:v>6523.8230510252943</c:v>
                </c:pt>
                <c:pt idx="11">
                  <c:v>5500.71206010471</c:v>
                </c:pt>
                <c:pt idx="12">
                  <c:v>5528.5523758358695</c:v>
                </c:pt>
                <c:pt idx="13">
                  <c:v>6401.5143701596062</c:v>
                </c:pt>
                <c:pt idx="14">
                  <c:v>5722.4505058157065</c:v>
                </c:pt>
                <c:pt idx="15">
                  <c:v>6188.7253509368948</c:v>
                </c:pt>
                <c:pt idx="16">
                  <c:v>5976.6699719609005</c:v>
                </c:pt>
                <c:pt idx="17">
                  <c:v>5243.0099659408088</c:v>
                </c:pt>
                <c:pt idx="18">
                  <c:v>6138.1622775242286</c:v>
                </c:pt>
                <c:pt idx="19">
                  <c:v>5887.8695505626074</c:v>
                </c:pt>
                <c:pt idx="20">
                  <c:v>5199.9506197811652</c:v>
                </c:pt>
              </c:numCache>
            </c:numRef>
          </c:yVal>
          <c:smooth val="1"/>
        </c:ser>
        <c:ser>
          <c:idx val="1"/>
          <c:order val="1"/>
          <c:tx>
            <c:v>Artisanal (t)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Simulations!$I$139:$I$159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Simulations!$AI$139:$AI$159</c:f>
              <c:numCache>
                <c:formatCode>0</c:formatCode>
                <c:ptCount val="21"/>
                <c:pt idx="0">
                  <c:v>1777.062470124562</c:v>
                </c:pt>
                <c:pt idx="1">
                  <c:v>1463.5502453366696</c:v>
                </c:pt>
                <c:pt idx="2">
                  <c:v>1762.9126107424624</c:v>
                </c:pt>
                <c:pt idx="3">
                  <c:v>1762.245412120202</c:v>
                </c:pt>
                <c:pt idx="4">
                  <c:v>1540.1216352632071</c:v>
                </c:pt>
                <c:pt idx="5">
                  <c:v>1409.8425884820713</c:v>
                </c:pt>
                <c:pt idx="6">
                  <c:v>1727.535584321854</c:v>
                </c:pt>
                <c:pt idx="7">
                  <c:v>1336.7845172040027</c:v>
                </c:pt>
                <c:pt idx="8">
                  <c:v>1385.7305398851324</c:v>
                </c:pt>
                <c:pt idx="9">
                  <c:v>1315.4828119053284</c:v>
                </c:pt>
                <c:pt idx="10">
                  <c:v>1654.1872159968361</c:v>
                </c:pt>
                <c:pt idx="11">
                  <c:v>1197.9254211973575</c:v>
                </c:pt>
                <c:pt idx="12">
                  <c:v>1574.6463991159112</c:v>
                </c:pt>
                <c:pt idx="13">
                  <c:v>1552.9908545627063</c:v>
                </c:pt>
                <c:pt idx="14">
                  <c:v>1355.8002305732757</c:v>
                </c:pt>
                <c:pt idx="15">
                  <c:v>1373.8710463698874</c:v>
                </c:pt>
                <c:pt idx="16">
                  <c:v>1423.3706499318719</c:v>
                </c:pt>
                <c:pt idx="17">
                  <c:v>1110.6958219325372</c:v>
                </c:pt>
                <c:pt idx="18">
                  <c:v>1269.1212563049389</c:v>
                </c:pt>
                <c:pt idx="19">
                  <c:v>1475.4454321416952</c:v>
                </c:pt>
                <c:pt idx="20">
                  <c:v>1221.36268893494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927296"/>
        <c:axId val="410927688"/>
      </c:scatterChart>
      <c:valAx>
        <c:axId val="41092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TIME (year)</a:t>
                </a:r>
              </a:p>
            </c:rich>
          </c:tx>
          <c:layout>
            <c:manualLayout>
              <c:xMode val="edge"/>
              <c:yMode val="edge"/>
              <c:x val="0.41935483870967744"/>
              <c:y val="0.89195979899497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927688"/>
        <c:crosses val="autoZero"/>
        <c:crossBetween val="midCat"/>
      </c:valAx>
      <c:valAx>
        <c:axId val="41092768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YIELD (tons)</a:t>
                </a:r>
              </a:p>
            </c:rich>
          </c:tx>
          <c:layout>
            <c:manualLayout>
              <c:xMode val="edge"/>
              <c:yMode val="edge"/>
              <c:x val="3.0360563465645463E-2"/>
              <c:y val="0.4016765382203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9272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02466793168881"/>
          <c:y val="0.44221105527638194"/>
          <c:w val="0.17457305502846299"/>
          <c:h val="9.79899497487437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200" b="0"/>
              <a:t>Size of shrimp in industrial catch (weight=0 in closed season)</a:t>
            </a:r>
          </a:p>
        </c:rich>
      </c:tx>
      <c:layout>
        <c:manualLayout>
          <c:xMode val="edge"/>
          <c:yMode val="edge"/>
          <c:x val="0.18350460160247486"/>
          <c:y val="2.87759217013761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22190289199E-2"/>
          <c:y val="0.16076315666930543"/>
          <c:w val="0.8633646293236048"/>
          <c:h val="0.66212622153629186"/>
        </c:manualLayout>
      </c:layout>
      <c:lineChart>
        <c:grouping val="standard"/>
        <c:varyColors val="0"/>
        <c:ser>
          <c:idx val="1"/>
          <c:order val="0"/>
          <c:tx>
            <c:v>Industrial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Simulations!$E$139:$E$390</c:f>
              <c:numCache>
                <c:formatCode>0</c:formatCode>
                <c:ptCount val="252"/>
                <c:pt idx="0">
                  <c:v>21.800621997327525</c:v>
                </c:pt>
                <c:pt idx="1">
                  <c:v>21.626899753282125</c:v>
                </c:pt>
                <c:pt idx="2">
                  <c:v>21.905373342462653</c:v>
                </c:pt>
                <c:pt idx="3">
                  <c:v>23.079701328785752</c:v>
                </c:pt>
                <c:pt idx="4">
                  <c:v>24.388380689490678</c:v>
                </c:pt>
                <c:pt idx="5">
                  <c:v>25.446143413867485</c:v>
                </c:pt>
                <c:pt idx="6">
                  <c:v>26.655916661527481</c:v>
                </c:pt>
                <c:pt idx="7">
                  <c:v>27.314508314612716</c:v>
                </c:pt>
                <c:pt idx="8">
                  <c:v>27.8830028400914</c:v>
                </c:pt>
                <c:pt idx="9">
                  <c:v>27.517073986837527</c:v>
                </c:pt>
                <c:pt idx="10">
                  <c:v>24.821028686946295</c:v>
                </c:pt>
                <c:pt idx="11">
                  <c:v>23.058444478009253</c:v>
                </c:pt>
                <c:pt idx="12">
                  <c:v>21.800621997327525</c:v>
                </c:pt>
                <c:pt idx="13">
                  <c:v>21.626899753282132</c:v>
                </c:pt>
                <c:pt idx="14">
                  <c:v>21.874455083038317</c:v>
                </c:pt>
                <c:pt idx="15">
                  <c:v>23.066843851485398</c:v>
                </c:pt>
                <c:pt idx="16">
                  <c:v>24.737201013754589</c:v>
                </c:pt>
                <c:pt idx="17">
                  <c:v>24.602755080239245</c:v>
                </c:pt>
                <c:pt idx="18">
                  <c:v>24.636888555506932</c:v>
                </c:pt>
                <c:pt idx="19">
                  <c:v>26.293389798637936</c:v>
                </c:pt>
                <c:pt idx="20">
                  <c:v>27.084208625361793</c:v>
                </c:pt>
                <c:pt idx="21">
                  <c:v>27.067014954238036</c:v>
                </c:pt>
                <c:pt idx="22">
                  <c:v>26.825762503962807</c:v>
                </c:pt>
                <c:pt idx="23">
                  <c:v>24.370886031040612</c:v>
                </c:pt>
                <c:pt idx="24">
                  <c:v>21.813813401775338</c:v>
                </c:pt>
                <c:pt idx="25">
                  <c:v>21.911943835507472</c:v>
                </c:pt>
                <c:pt idx="26">
                  <c:v>21.940702111052794</c:v>
                </c:pt>
                <c:pt idx="27">
                  <c:v>20.657646161463735</c:v>
                </c:pt>
                <c:pt idx="28">
                  <c:v>23.086476078716991</c:v>
                </c:pt>
                <c:pt idx="29">
                  <c:v>24.984362723392696</c:v>
                </c:pt>
                <c:pt idx="30">
                  <c:v>26.11928137395391</c:v>
                </c:pt>
                <c:pt idx="31">
                  <c:v>26.663333469436363</c:v>
                </c:pt>
                <c:pt idx="32">
                  <c:v>27.174813353438456</c:v>
                </c:pt>
                <c:pt idx="33">
                  <c:v>26.591378707330833</c:v>
                </c:pt>
                <c:pt idx="34">
                  <c:v>24.423752153278073</c:v>
                </c:pt>
                <c:pt idx="35">
                  <c:v>23.759661198998547</c:v>
                </c:pt>
                <c:pt idx="36">
                  <c:v>21.473725978175047</c:v>
                </c:pt>
                <c:pt idx="37">
                  <c:v>21.731160698684334</c:v>
                </c:pt>
                <c:pt idx="38">
                  <c:v>21.952314056830684</c:v>
                </c:pt>
                <c:pt idx="39">
                  <c:v>23.408788616643474</c:v>
                </c:pt>
                <c:pt idx="40">
                  <c:v>23.273652524086355</c:v>
                </c:pt>
                <c:pt idx="41">
                  <c:v>23.563408055235751</c:v>
                </c:pt>
                <c:pt idx="42">
                  <c:v>24.801186090836094</c:v>
                </c:pt>
                <c:pt idx="43">
                  <c:v>26.480896185834489</c:v>
                </c:pt>
                <c:pt idx="44">
                  <c:v>26.757921397461729</c:v>
                </c:pt>
                <c:pt idx="45">
                  <c:v>27.643232089985958</c:v>
                </c:pt>
                <c:pt idx="46">
                  <c:v>26.203664615646041</c:v>
                </c:pt>
                <c:pt idx="47">
                  <c:v>25.0078657224418</c:v>
                </c:pt>
                <c:pt idx="48">
                  <c:v>22.86140476455726</c:v>
                </c:pt>
                <c:pt idx="49">
                  <c:v>21.217165594323045</c:v>
                </c:pt>
                <c:pt idx="50">
                  <c:v>22.681006096179978</c:v>
                </c:pt>
                <c:pt idx="51">
                  <c:v>22.754198498918079</c:v>
                </c:pt>
                <c:pt idx="52">
                  <c:v>22.324030614848411</c:v>
                </c:pt>
                <c:pt idx="53">
                  <c:v>24.002289816404453</c:v>
                </c:pt>
                <c:pt idx="54">
                  <c:v>24.944294167448245</c:v>
                </c:pt>
                <c:pt idx="55">
                  <c:v>26.410696320388549</c:v>
                </c:pt>
                <c:pt idx="56">
                  <c:v>26.538143904331225</c:v>
                </c:pt>
                <c:pt idx="57">
                  <c:v>25.789639964889808</c:v>
                </c:pt>
                <c:pt idx="58">
                  <c:v>25.716616573415038</c:v>
                </c:pt>
                <c:pt idx="59">
                  <c:v>22.688258577435878</c:v>
                </c:pt>
                <c:pt idx="60">
                  <c:v>23.028951486568392</c:v>
                </c:pt>
                <c:pt idx="61">
                  <c:v>22.37072482568658</c:v>
                </c:pt>
                <c:pt idx="62">
                  <c:v>21.778269633958722</c:v>
                </c:pt>
                <c:pt idx="63">
                  <c:v>21.902903407400498</c:v>
                </c:pt>
                <c:pt idx="64">
                  <c:v>23.476700047502646</c:v>
                </c:pt>
                <c:pt idx="65">
                  <c:v>24.824022437696605</c:v>
                </c:pt>
                <c:pt idx="66">
                  <c:v>24.355005366890147</c:v>
                </c:pt>
                <c:pt idx="67">
                  <c:v>25.387122254357195</c:v>
                </c:pt>
                <c:pt idx="68">
                  <c:v>25.330926094535894</c:v>
                </c:pt>
                <c:pt idx="69">
                  <c:v>24.94865055281068</c:v>
                </c:pt>
                <c:pt idx="70">
                  <c:v>23.658216622070579</c:v>
                </c:pt>
                <c:pt idx="71">
                  <c:v>22.271439727422635</c:v>
                </c:pt>
                <c:pt idx="72">
                  <c:v>21.93111670490827</c:v>
                </c:pt>
                <c:pt idx="73">
                  <c:v>22.301265684660375</c:v>
                </c:pt>
                <c:pt idx="74">
                  <c:v>21.82269076102417</c:v>
                </c:pt>
                <c:pt idx="75">
                  <c:v>22.028613006326303</c:v>
                </c:pt>
                <c:pt idx="76">
                  <c:v>23.502395975545912</c:v>
                </c:pt>
                <c:pt idx="77">
                  <c:v>24.414241002899956</c:v>
                </c:pt>
                <c:pt idx="78">
                  <c:v>25.231132927191659</c:v>
                </c:pt>
                <c:pt idx="79">
                  <c:v>27.12622892731406</c:v>
                </c:pt>
                <c:pt idx="80">
                  <c:v>27.639158514059261</c:v>
                </c:pt>
                <c:pt idx="81">
                  <c:v>26.114035630115406</c:v>
                </c:pt>
                <c:pt idx="82">
                  <c:v>23.295132765737904</c:v>
                </c:pt>
                <c:pt idx="83">
                  <c:v>23.569544811495589</c:v>
                </c:pt>
                <c:pt idx="84">
                  <c:v>22.119929454825368</c:v>
                </c:pt>
                <c:pt idx="85">
                  <c:v>21.528123727396743</c:v>
                </c:pt>
                <c:pt idx="86">
                  <c:v>20.61052341736475</c:v>
                </c:pt>
                <c:pt idx="87">
                  <c:v>22.358150820093538</c:v>
                </c:pt>
                <c:pt idx="88">
                  <c:v>22.769907008858073</c:v>
                </c:pt>
                <c:pt idx="89">
                  <c:v>22.974347164380649</c:v>
                </c:pt>
                <c:pt idx="90">
                  <c:v>24.665216641916654</c:v>
                </c:pt>
                <c:pt idx="91">
                  <c:v>26.058479508861996</c:v>
                </c:pt>
                <c:pt idx="92">
                  <c:v>26.394582498384608</c:v>
                </c:pt>
                <c:pt idx="93">
                  <c:v>25.446936763776083</c:v>
                </c:pt>
                <c:pt idx="94">
                  <c:v>25.442324316701072</c:v>
                </c:pt>
                <c:pt idx="95">
                  <c:v>22.405885127751532</c:v>
                </c:pt>
                <c:pt idx="96">
                  <c:v>21.661488855886983</c:v>
                </c:pt>
                <c:pt idx="97">
                  <c:v>21.688026515016805</c:v>
                </c:pt>
                <c:pt idx="98">
                  <c:v>21.136931287717072</c:v>
                </c:pt>
                <c:pt idx="99">
                  <c:v>21.248471855978256</c:v>
                </c:pt>
                <c:pt idx="100">
                  <c:v>23.608021279106964</c:v>
                </c:pt>
                <c:pt idx="101">
                  <c:v>23.08019269147448</c:v>
                </c:pt>
                <c:pt idx="102">
                  <c:v>24.546924914499886</c:v>
                </c:pt>
                <c:pt idx="103">
                  <c:v>25.271077727925515</c:v>
                </c:pt>
                <c:pt idx="104">
                  <c:v>26.854244969452093</c:v>
                </c:pt>
                <c:pt idx="105">
                  <c:v>25.345655593753563</c:v>
                </c:pt>
                <c:pt idx="106">
                  <c:v>24.434200079900044</c:v>
                </c:pt>
                <c:pt idx="107">
                  <c:v>21.339161843647197</c:v>
                </c:pt>
                <c:pt idx="108">
                  <c:v>22.021210654505129</c:v>
                </c:pt>
                <c:pt idx="109">
                  <c:v>22.596635487491135</c:v>
                </c:pt>
                <c:pt idx="110">
                  <c:v>21.843359806534647</c:v>
                </c:pt>
                <c:pt idx="111">
                  <c:v>21.478965710283273</c:v>
                </c:pt>
                <c:pt idx="112">
                  <c:v>23.214302615084858</c:v>
                </c:pt>
                <c:pt idx="113">
                  <c:v>23.389894480890455</c:v>
                </c:pt>
                <c:pt idx="114">
                  <c:v>21.942728114202392</c:v>
                </c:pt>
                <c:pt idx="115">
                  <c:v>24.732283504540476</c:v>
                </c:pt>
                <c:pt idx="116">
                  <c:v>25.247228554513885</c:v>
                </c:pt>
                <c:pt idx="117">
                  <c:v>25.28990324264441</c:v>
                </c:pt>
                <c:pt idx="118">
                  <c:v>22.35408602839404</c:v>
                </c:pt>
                <c:pt idx="119">
                  <c:v>22.796673506595869</c:v>
                </c:pt>
                <c:pt idx="120">
                  <c:v>22.381245124255503</c:v>
                </c:pt>
                <c:pt idx="121">
                  <c:v>21.212171646356857</c:v>
                </c:pt>
                <c:pt idx="122">
                  <c:v>21.806642277289853</c:v>
                </c:pt>
                <c:pt idx="123">
                  <c:v>21.432613630650916</c:v>
                </c:pt>
                <c:pt idx="124">
                  <c:v>23.409994425730694</c:v>
                </c:pt>
                <c:pt idx="125">
                  <c:v>22.847273515355994</c:v>
                </c:pt>
                <c:pt idx="126">
                  <c:v>24.503822781150117</c:v>
                </c:pt>
                <c:pt idx="127">
                  <c:v>26.318253828967052</c:v>
                </c:pt>
                <c:pt idx="128">
                  <c:v>25.380981398825515</c:v>
                </c:pt>
                <c:pt idx="129">
                  <c:v>25.852189076927608</c:v>
                </c:pt>
                <c:pt idx="130">
                  <c:v>25.329240964758384</c:v>
                </c:pt>
                <c:pt idx="131">
                  <c:v>22.363631309004319</c:v>
                </c:pt>
                <c:pt idx="132">
                  <c:v>21.453303351970888</c:v>
                </c:pt>
                <c:pt idx="133">
                  <c:v>21.803440928636071</c:v>
                </c:pt>
                <c:pt idx="134">
                  <c:v>21.171573827777557</c:v>
                </c:pt>
                <c:pt idx="135">
                  <c:v>20.909484069936656</c:v>
                </c:pt>
                <c:pt idx="136">
                  <c:v>22.719714047792596</c:v>
                </c:pt>
                <c:pt idx="137">
                  <c:v>22.786539396765569</c:v>
                </c:pt>
                <c:pt idx="138">
                  <c:v>23.26366729560791</c:v>
                </c:pt>
                <c:pt idx="139">
                  <c:v>24.819580346301304</c:v>
                </c:pt>
                <c:pt idx="140">
                  <c:v>24.736143082821556</c:v>
                </c:pt>
                <c:pt idx="141">
                  <c:v>26.109681561064164</c:v>
                </c:pt>
                <c:pt idx="142">
                  <c:v>24.283377914689606</c:v>
                </c:pt>
                <c:pt idx="143">
                  <c:v>22.430996931559971</c:v>
                </c:pt>
                <c:pt idx="144">
                  <c:v>20.884580192108366</c:v>
                </c:pt>
                <c:pt idx="145">
                  <c:v>20.805976707040806</c:v>
                </c:pt>
                <c:pt idx="146">
                  <c:v>21.248712340575981</c:v>
                </c:pt>
                <c:pt idx="147">
                  <c:v>21.160291620426502</c:v>
                </c:pt>
                <c:pt idx="148">
                  <c:v>22.635902054104868</c:v>
                </c:pt>
                <c:pt idx="149">
                  <c:v>23.173781872770171</c:v>
                </c:pt>
                <c:pt idx="150">
                  <c:v>24.560315241439188</c:v>
                </c:pt>
                <c:pt idx="151">
                  <c:v>25.642091741329761</c:v>
                </c:pt>
                <c:pt idx="152">
                  <c:v>26.153368490271934</c:v>
                </c:pt>
                <c:pt idx="153">
                  <c:v>25.127263112089661</c:v>
                </c:pt>
                <c:pt idx="154">
                  <c:v>25.093877559222459</c:v>
                </c:pt>
                <c:pt idx="155">
                  <c:v>20.862497037966314</c:v>
                </c:pt>
                <c:pt idx="156">
                  <c:v>21.303265396074199</c:v>
                </c:pt>
                <c:pt idx="157">
                  <c:v>20.922194116902251</c:v>
                </c:pt>
                <c:pt idx="158">
                  <c:v>20.441218991415088</c:v>
                </c:pt>
                <c:pt idx="159">
                  <c:v>21.550736281501347</c:v>
                </c:pt>
                <c:pt idx="160">
                  <c:v>21.221113165877256</c:v>
                </c:pt>
                <c:pt idx="161">
                  <c:v>22.925422363051297</c:v>
                </c:pt>
                <c:pt idx="162">
                  <c:v>24.739938918950269</c:v>
                </c:pt>
                <c:pt idx="163">
                  <c:v>24.504626141138438</c:v>
                </c:pt>
                <c:pt idx="164">
                  <c:v>25.306303670160506</c:v>
                </c:pt>
                <c:pt idx="165">
                  <c:v>24.970641332321946</c:v>
                </c:pt>
                <c:pt idx="166">
                  <c:v>25.02432762669201</c:v>
                </c:pt>
                <c:pt idx="167">
                  <c:v>21.794913370567876</c:v>
                </c:pt>
                <c:pt idx="168">
                  <c:v>21.27228239374978</c:v>
                </c:pt>
                <c:pt idx="169">
                  <c:v>20.792737682472545</c:v>
                </c:pt>
                <c:pt idx="170">
                  <c:v>21.52308575419061</c:v>
                </c:pt>
                <c:pt idx="171">
                  <c:v>22.422528704485959</c:v>
                </c:pt>
                <c:pt idx="172">
                  <c:v>21.715865497676894</c:v>
                </c:pt>
                <c:pt idx="173">
                  <c:v>22.583950950603878</c:v>
                </c:pt>
                <c:pt idx="174">
                  <c:v>23.273525487476363</c:v>
                </c:pt>
                <c:pt idx="175">
                  <c:v>23.392250447541034</c:v>
                </c:pt>
                <c:pt idx="176">
                  <c:v>24.341943801481722</c:v>
                </c:pt>
                <c:pt idx="177">
                  <c:v>22.885235944040694</c:v>
                </c:pt>
                <c:pt idx="178">
                  <c:v>24.743380843712021</c:v>
                </c:pt>
                <c:pt idx="179">
                  <c:v>22.424633436270977</c:v>
                </c:pt>
                <c:pt idx="180">
                  <c:v>20.670113146924194</c:v>
                </c:pt>
                <c:pt idx="181">
                  <c:v>20.515301326746329</c:v>
                </c:pt>
                <c:pt idx="182">
                  <c:v>20.648945749893713</c:v>
                </c:pt>
                <c:pt idx="183">
                  <c:v>22.328328552306004</c:v>
                </c:pt>
                <c:pt idx="184">
                  <c:v>23.463313365929107</c:v>
                </c:pt>
                <c:pt idx="185">
                  <c:v>24.119898878059335</c:v>
                </c:pt>
                <c:pt idx="186">
                  <c:v>23.998405540300915</c:v>
                </c:pt>
                <c:pt idx="187">
                  <c:v>23.607104304882895</c:v>
                </c:pt>
                <c:pt idx="188">
                  <c:v>23.801498263540971</c:v>
                </c:pt>
                <c:pt idx="189">
                  <c:v>24.350643508928599</c:v>
                </c:pt>
                <c:pt idx="190">
                  <c:v>22.586142079210884</c:v>
                </c:pt>
                <c:pt idx="191">
                  <c:v>21.882373126772116</c:v>
                </c:pt>
                <c:pt idx="192">
                  <c:v>20.722165298911271</c:v>
                </c:pt>
                <c:pt idx="193">
                  <c:v>21.232524507464291</c:v>
                </c:pt>
                <c:pt idx="194">
                  <c:v>21.042952092694311</c:v>
                </c:pt>
                <c:pt idx="195">
                  <c:v>20.695647776743755</c:v>
                </c:pt>
                <c:pt idx="196">
                  <c:v>23.245107313735254</c:v>
                </c:pt>
                <c:pt idx="197">
                  <c:v>23.946446967724064</c:v>
                </c:pt>
                <c:pt idx="198">
                  <c:v>23.074882634630331</c:v>
                </c:pt>
                <c:pt idx="199">
                  <c:v>23.519361385937927</c:v>
                </c:pt>
                <c:pt idx="200">
                  <c:v>24.41342914297347</c:v>
                </c:pt>
                <c:pt idx="201">
                  <c:v>23.492326979382987</c:v>
                </c:pt>
                <c:pt idx="202">
                  <c:v>21.476748424152156</c:v>
                </c:pt>
                <c:pt idx="203">
                  <c:v>21.422452831260625</c:v>
                </c:pt>
                <c:pt idx="204">
                  <c:v>21.129136669535615</c:v>
                </c:pt>
                <c:pt idx="205">
                  <c:v>21.445944074902489</c:v>
                </c:pt>
                <c:pt idx="206">
                  <c:v>21.669695893454694</c:v>
                </c:pt>
                <c:pt idx="207">
                  <c:v>20.418180269905175</c:v>
                </c:pt>
                <c:pt idx="208">
                  <c:v>22.902573149303954</c:v>
                </c:pt>
                <c:pt idx="209">
                  <c:v>23.867404905540891</c:v>
                </c:pt>
                <c:pt idx="210">
                  <c:v>23.279267587246711</c:v>
                </c:pt>
                <c:pt idx="211">
                  <c:v>22.437819816295352</c:v>
                </c:pt>
                <c:pt idx="212">
                  <c:v>23.240774552362822</c:v>
                </c:pt>
                <c:pt idx="213">
                  <c:v>24.567993636059164</c:v>
                </c:pt>
                <c:pt idx="214">
                  <c:v>22.181048379359055</c:v>
                </c:pt>
                <c:pt idx="215">
                  <c:v>21.00916696338939</c:v>
                </c:pt>
                <c:pt idx="216">
                  <c:v>20.826052092851153</c:v>
                </c:pt>
                <c:pt idx="217">
                  <c:v>20.334736073305674</c:v>
                </c:pt>
                <c:pt idx="218">
                  <c:v>20.987569891952443</c:v>
                </c:pt>
                <c:pt idx="219">
                  <c:v>20.232174875024597</c:v>
                </c:pt>
                <c:pt idx="220">
                  <c:v>21.459363974815812</c:v>
                </c:pt>
                <c:pt idx="221">
                  <c:v>21.906126443653701</c:v>
                </c:pt>
                <c:pt idx="222">
                  <c:v>21.908524583377378</c:v>
                </c:pt>
                <c:pt idx="223">
                  <c:v>23.820103792416656</c:v>
                </c:pt>
                <c:pt idx="224">
                  <c:v>24.46388890485381</c:v>
                </c:pt>
                <c:pt idx="225">
                  <c:v>24.585511514009614</c:v>
                </c:pt>
                <c:pt idx="226">
                  <c:v>22.2927943725456</c:v>
                </c:pt>
                <c:pt idx="227">
                  <c:v>20.889256292535531</c:v>
                </c:pt>
                <c:pt idx="228">
                  <c:v>21.265397139824159</c:v>
                </c:pt>
                <c:pt idx="229">
                  <c:v>20.876126914686175</c:v>
                </c:pt>
                <c:pt idx="230">
                  <c:v>21.041181792947619</c:v>
                </c:pt>
                <c:pt idx="231">
                  <c:v>22.09486369127189</c:v>
                </c:pt>
                <c:pt idx="232">
                  <c:v>21.160859184968047</c:v>
                </c:pt>
                <c:pt idx="233">
                  <c:v>23.231032149178898</c:v>
                </c:pt>
                <c:pt idx="234">
                  <c:v>23.449904031975567</c:v>
                </c:pt>
                <c:pt idx="235">
                  <c:v>23.759424224563421</c:v>
                </c:pt>
                <c:pt idx="236">
                  <c:v>24.572388295640135</c:v>
                </c:pt>
                <c:pt idx="237">
                  <c:v>23.840924274014576</c:v>
                </c:pt>
                <c:pt idx="238">
                  <c:v>21.704929366317383</c:v>
                </c:pt>
                <c:pt idx="239">
                  <c:v>22.286621125069356</c:v>
                </c:pt>
                <c:pt idx="240">
                  <c:v>20.950037026934773</c:v>
                </c:pt>
                <c:pt idx="241">
                  <c:v>20.775543725767843</c:v>
                </c:pt>
                <c:pt idx="242">
                  <c:v>20.483599724110437</c:v>
                </c:pt>
                <c:pt idx="243">
                  <c:v>20.987549338368069</c:v>
                </c:pt>
                <c:pt idx="244">
                  <c:v>21.060803701745538</c:v>
                </c:pt>
                <c:pt idx="245">
                  <c:v>21.226216323118436</c:v>
                </c:pt>
                <c:pt idx="246">
                  <c:v>22.308655011792581</c:v>
                </c:pt>
                <c:pt idx="247">
                  <c:v>23.623428772832366</c:v>
                </c:pt>
                <c:pt idx="248">
                  <c:v>24.378095475358666</c:v>
                </c:pt>
                <c:pt idx="249">
                  <c:v>23.216765670567703</c:v>
                </c:pt>
                <c:pt idx="250">
                  <c:v>22.111055903980176</c:v>
                </c:pt>
                <c:pt idx="251">
                  <c:v>21.161472190302732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Simulations!$CH$138</c:f>
              <c:strCache>
                <c:ptCount val="1"/>
                <c:pt idx="0">
                  <c:v>MBAL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14"/>
            <c:spPr>
              <a:noFill/>
              <a:ln w="6350">
                <a:noFill/>
              </a:ln>
            </c:spPr>
          </c:marker>
          <c:val>
            <c:numRef>
              <c:f>Simulations!$CH$139:$CH$390</c:f>
              <c:numCache>
                <c:formatCode>0</c:formatCode>
                <c:ptCount val="252"/>
                <c:pt idx="0">
                  <c:v>23.939743428339391</c:v>
                </c:pt>
                <c:pt idx="1">
                  <c:v>23.939743428339391</c:v>
                </c:pt>
                <c:pt idx="2">
                  <c:v>23.939743428339391</c:v>
                </c:pt>
                <c:pt idx="3">
                  <c:v>23.939743428339391</c:v>
                </c:pt>
                <c:pt idx="4">
                  <c:v>23.939743428339391</c:v>
                </c:pt>
                <c:pt idx="5">
                  <c:v>23.939743428339391</c:v>
                </c:pt>
                <c:pt idx="6">
                  <c:v>23.939743428339391</c:v>
                </c:pt>
                <c:pt idx="7">
                  <c:v>23.939743428339391</c:v>
                </c:pt>
                <c:pt idx="8">
                  <c:v>23.939743428339391</c:v>
                </c:pt>
                <c:pt idx="9">
                  <c:v>23.939743428339391</c:v>
                </c:pt>
                <c:pt idx="10">
                  <c:v>23.939743428339391</c:v>
                </c:pt>
                <c:pt idx="11">
                  <c:v>23.939743428339391</c:v>
                </c:pt>
                <c:pt idx="12">
                  <c:v>23.939743428339391</c:v>
                </c:pt>
                <c:pt idx="13">
                  <c:v>23.939743428339391</c:v>
                </c:pt>
                <c:pt idx="14">
                  <c:v>23.939743428339391</c:v>
                </c:pt>
                <c:pt idx="15">
                  <c:v>23.939743428339391</c:v>
                </c:pt>
                <c:pt idx="16">
                  <c:v>23.939743428339391</c:v>
                </c:pt>
                <c:pt idx="17">
                  <c:v>23.939743428339391</c:v>
                </c:pt>
                <c:pt idx="18">
                  <c:v>23.939743428339391</c:v>
                </c:pt>
                <c:pt idx="19">
                  <c:v>23.939743428339391</c:v>
                </c:pt>
                <c:pt idx="20">
                  <c:v>23.939743428339391</c:v>
                </c:pt>
                <c:pt idx="21">
                  <c:v>23.939743428339391</c:v>
                </c:pt>
                <c:pt idx="22">
                  <c:v>23.939743428339391</c:v>
                </c:pt>
                <c:pt idx="23">
                  <c:v>23.939743428339391</c:v>
                </c:pt>
                <c:pt idx="24">
                  <c:v>23.939743428339391</c:v>
                </c:pt>
                <c:pt idx="25">
                  <c:v>23.939743428339391</c:v>
                </c:pt>
                <c:pt idx="26">
                  <c:v>23.939743428339391</c:v>
                </c:pt>
                <c:pt idx="27">
                  <c:v>23.939743428339391</c:v>
                </c:pt>
                <c:pt idx="28">
                  <c:v>23.939743428339391</c:v>
                </c:pt>
                <c:pt idx="29">
                  <c:v>23.939743428339391</c:v>
                </c:pt>
                <c:pt idx="30">
                  <c:v>23.939743428339391</c:v>
                </c:pt>
                <c:pt idx="31">
                  <c:v>23.939743428339391</c:v>
                </c:pt>
                <c:pt idx="32">
                  <c:v>23.939743428339391</c:v>
                </c:pt>
                <c:pt idx="33">
                  <c:v>23.939743428339391</c:v>
                </c:pt>
                <c:pt idx="34">
                  <c:v>23.939743428339391</c:v>
                </c:pt>
                <c:pt idx="35">
                  <c:v>23.939743428339391</c:v>
                </c:pt>
                <c:pt idx="36">
                  <c:v>23.939743428339391</c:v>
                </c:pt>
                <c:pt idx="37">
                  <c:v>23.939743428339391</c:v>
                </c:pt>
                <c:pt idx="38">
                  <c:v>23.939743428339391</c:v>
                </c:pt>
                <c:pt idx="39">
                  <c:v>23.939743428339391</c:v>
                </c:pt>
                <c:pt idx="40">
                  <c:v>23.939743428339391</c:v>
                </c:pt>
                <c:pt idx="41">
                  <c:v>23.939743428339391</c:v>
                </c:pt>
                <c:pt idx="42">
                  <c:v>23.939743428339391</c:v>
                </c:pt>
                <c:pt idx="43">
                  <c:v>23.939743428339391</c:v>
                </c:pt>
                <c:pt idx="44">
                  <c:v>23.939743428339391</c:v>
                </c:pt>
                <c:pt idx="45">
                  <c:v>23.939743428339391</c:v>
                </c:pt>
                <c:pt idx="46">
                  <c:v>23.939743428339391</c:v>
                </c:pt>
                <c:pt idx="47">
                  <c:v>23.939743428339391</c:v>
                </c:pt>
                <c:pt idx="48">
                  <c:v>23.939743428339391</c:v>
                </c:pt>
                <c:pt idx="49">
                  <c:v>23.939743428339391</c:v>
                </c:pt>
                <c:pt idx="50">
                  <c:v>23.939743428339391</c:v>
                </c:pt>
                <c:pt idx="51">
                  <c:v>23.939743428339391</c:v>
                </c:pt>
                <c:pt idx="52">
                  <c:v>23.939743428339391</c:v>
                </c:pt>
                <c:pt idx="53">
                  <c:v>23.939743428339391</c:v>
                </c:pt>
                <c:pt idx="54">
                  <c:v>23.939743428339391</c:v>
                </c:pt>
                <c:pt idx="55">
                  <c:v>23.939743428339391</c:v>
                </c:pt>
                <c:pt idx="56">
                  <c:v>23.939743428339391</c:v>
                </c:pt>
                <c:pt idx="57">
                  <c:v>23.939743428339391</c:v>
                </c:pt>
                <c:pt idx="58">
                  <c:v>23.939743428339391</c:v>
                </c:pt>
                <c:pt idx="59">
                  <c:v>23.939743428339391</c:v>
                </c:pt>
                <c:pt idx="60">
                  <c:v>23.939743428339391</c:v>
                </c:pt>
                <c:pt idx="61">
                  <c:v>23.939743428339391</c:v>
                </c:pt>
                <c:pt idx="62">
                  <c:v>23.939743428339391</c:v>
                </c:pt>
                <c:pt idx="63">
                  <c:v>23.939743428339391</c:v>
                </c:pt>
                <c:pt idx="64">
                  <c:v>23.939743428339391</c:v>
                </c:pt>
                <c:pt idx="65">
                  <c:v>23.939743428339391</c:v>
                </c:pt>
                <c:pt idx="66">
                  <c:v>23.939743428339391</c:v>
                </c:pt>
                <c:pt idx="67">
                  <c:v>23.939743428339391</c:v>
                </c:pt>
                <c:pt idx="68">
                  <c:v>23.939743428339391</c:v>
                </c:pt>
                <c:pt idx="69">
                  <c:v>23.939743428339391</c:v>
                </c:pt>
                <c:pt idx="70">
                  <c:v>23.939743428339391</c:v>
                </c:pt>
                <c:pt idx="71">
                  <c:v>23.939743428339391</c:v>
                </c:pt>
                <c:pt idx="72">
                  <c:v>23.939743428339391</c:v>
                </c:pt>
                <c:pt idx="73">
                  <c:v>23.939743428339391</c:v>
                </c:pt>
                <c:pt idx="74">
                  <c:v>23.939743428339391</c:v>
                </c:pt>
                <c:pt idx="75">
                  <c:v>23.939743428339391</c:v>
                </c:pt>
                <c:pt idx="76">
                  <c:v>23.939743428339391</c:v>
                </c:pt>
                <c:pt idx="77">
                  <c:v>23.939743428339391</c:v>
                </c:pt>
                <c:pt idx="78">
                  <c:v>23.939743428339391</c:v>
                </c:pt>
                <c:pt idx="79">
                  <c:v>23.939743428339391</c:v>
                </c:pt>
                <c:pt idx="80">
                  <c:v>23.939743428339391</c:v>
                </c:pt>
                <c:pt idx="81">
                  <c:v>23.939743428339391</c:v>
                </c:pt>
                <c:pt idx="82">
                  <c:v>23.939743428339391</c:v>
                </c:pt>
                <c:pt idx="83">
                  <c:v>23.939743428339391</c:v>
                </c:pt>
                <c:pt idx="84">
                  <c:v>23.939743428339391</c:v>
                </c:pt>
                <c:pt idx="85">
                  <c:v>23.939743428339391</c:v>
                </c:pt>
                <c:pt idx="86">
                  <c:v>23.939743428339391</c:v>
                </c:pt>
                <c:pt idx="87">
                  <c:v>23.939743428339391</c:v>
                </c:pt>
                <c:pt idx="88">
                  <c:v>23.939743428339391</c:v>
                </c:pt>
                <c:pt idx="89">
                  <c:v>23.939743428339391</c:v>
                </c:pt>
                <c:pt idx="90">
                  <c:v>23.939743428339391</c:v>
                </c:pt>
                <c:pt idx="91">
                  <c:v>23.939743428339391</c:v>
                </c:pt>
                <c:pt idx="92">
                  <c:v>23.939743428339391</c:v>
                </c:pt>
                <c:pt idx="93">
                  <c:v>23.939743428339391</c:v>
                </c:pt>
                <c:pt idx="94">
                  <c:v>23.939743428339391</c:v>
                </c:pt>
                <c:pt idx="95">
                  <c:v>23.939743428339391</c:v>
                </c:pt>
                <c:pt idx="96">
                  <c:v>23.939743428339391</c:v>
                </c:pt>
                <c:pt idx="97">
                  <c:v>23.939743428339391</c:v>
                </c:pt>
                <c:pt idx="98">
                  <c:v>23.939743428339391</c:v>
                </c:pt>
                <c:pt idx="99">
                  <c:v>23.939743428339391</c:v>
                </c:pt>
                <c:pt idx="100">
                  <c:v>23.939743428339391</c:v>
                </c:pt>
                <c:pt idx="101">
                  <c:v>23.939743428339391</c:v>
                </c:pt>
                <c:pt idx="102">
                  <c:v>23.939743428339391</c:v>
                </c:pt>
                <c:pt idx="103">
                  <c:v>23.939743428339391</c:v>
                </c:pt>
                <c:pt idx="104">
                  <c:v>23.939743428339391</c:v>
                </c:pt>
                <c:pt idx="105">
                  <c:v>23.939743428339391</c:v>
                </c:pt>
                <c:pt idx="106">
                  <c:v>23.939743428339391</c:v>
                </c:pt>
                <c:pt idx="107">
                  <c:v>23.939743428339391</c:v>
                </c:pt>
                <c:pt idx="108">
                  <c:v>23.939743428339391</c:v>
                </c:pt>
                <c:pt idx="109">
                  <c:v>23.939743428339391</c:v>
                </c:pt>
                <c:pt idx="110">
                  <c:v>23.939743428339391</c:v>
                </c:pt>
                <c:pt idx="111">
                  <c:v>23.939743428339391</c:v>
                </c:pt>
                <c:pt idx="112">
                  <c:v>23.939743428339391</c:v>
                </c:pt>
                <c:pt idx="113">
                  <c:v>23.939743428339391</c:v>
                </c:pt>
                <c:pt idx="114">
                  <c:v>23.939743428339391</c:v>
                </c:pt>
                <c:pt idx="115">
                  <c:v>23.939743428339391</c:v>
                </c:pt>
                <c:pt idx="116">
                  <c:v>23.939743428339391</c:v>
                </c:pt>
                <c:pt idx="117">
                  <c:v>23.939743428339391</c:v>
                </c:pt>
                <c:pt idx="118">
                  <c:v>23.939743428339391</c:v>
                </c:pt>
                <c:pt idx="119">
                  <c:v>23.939743428339391</c:v>
                </c:pt>
                <c:pt idx="120">
                  <c:v>23.939743428339391</c:v>
                </c:pt>
                <c:pt idx="121">
                  <c:v>23.939743428339391</c:v>
                </c:pt>
                <c:pt idx="122">
                  <c:v>23.939743428339391</c:v>
                </c:pt>
                <c:pt idx="123">
                  <c:v>23.939743428339391</c:v>
                </c:pt>
                <c:pt idx="124">
                  <c:v>23.939743428339391</c:v>
                </c:pt>
                <c:pt idx="125">
                  <c:v>23.939743428339391</c:v>
                </c:pt>
                <c:pt idx="126">
                  <c:v>23.939743428339391</c:v>
                </c:pt>
                <c:pt idx="127">
                  <c:v>23.939743428339391</c:v>
                </c:pt>
                <c:pt idx="128">
                  <c:v>23.939743428339391</c:v>
                </c:pt>
                <c:pt idx="129">
                  <c:v>23.939743428339391</c:v>
                </c:pt>
                <c:pt idx="130">
                  <c:v>23.939743428339391</c:v>
                </c:pt>
                <c:pt idx="131">
                  <c:v>23.939743428339391</c:v>
                </c:pt>
                <c:pt idx="132">
                  <c:v>23.939743428339391</c:v>
                </c:pt>
                <c:pt idx="133">
                  <c:v>23.939743428339391</c:v>
                </c:pt>
                <c:pt idx="134">
                  <c:v>23.939743428339391</c:v>
                </c:pt>
                <c:pt idx="135">
                  <c:v>23.939743428339391</c:v>
                </c:pt>
                <c:pt idx="136">
                  <c:v>23.939743428339391</c:v>
                </c:pt>
                <c:pt idx="137">
                  <c:v>23.939743428339391</c:v>
                </c:pt>
                <c:pt idx="138">
                  <c:v>23.939743428339391</c:v>
                </c:pt>
                <c:pt idx="139">
                  <c:v>23.939743428339391</c:v>
                </c:pt>
                <c:pt idx="140">
                  <c:v>23.939743428339391</c:v>
                </c:pt>
                <c:pt idx="141">
                  <c:v>23.939743428339391</c:v>
                </c:pt>
                <c:pt idx="142">
                  <c:v>23.939743428339391</c:v>
                </c:pt>
                <c:pt idx="143">
                  <c:v>23.939743428339391</c:v>
                </c:pt>
                <c:pt idx="144">
                  <c:v>23.939743428339391</c:v>
                </c:pt>
                <c:pt idx="145">
                  <c:v>23.939743428339391</c:v>
                </c:pt>
                <c:pt idx="146">
                  <c:v>23.939743428339391</c:v>
                </c:pt>
                <c:pt idx="147">
                  <c:v>23.939743428339391</c:v>
                </c:pt>
                <c:pt idx="148">
                  <c:v>23.939743428339391</c:v>
                </c:pt>
                <c:pt idx="149">
                  <c:v>23.939743428339391</c:v>
                </c:pt>
                <c:pt idx="150">
                  <c:v>23.939743428339391</c:v>
                </c:pt>
                <c:pt idx="151">
                  <c:v>23.939743428339391</c:v>
                </c:pt>
                <c:pt idx="152">
                  <c:v>23.939743428339391</c:v>
                </c:pt>
                <c:pt idx="153">
                  <c:v>23.939743428339391</c:v>
                </c:pt>
                <c:pt idx="154">
                  <c:v>23.939743428339391</c:v>
                </c:pt>
                <c:pt idx="155">
                  <c:v>23.939743428339391</c:v>
                </c:pt>
                <c:pt idx="156">
                  <c:v>23.939743428339391</c:v>
                </c:pt>
                <c:pt idx="157">
                  <c:v>23.939743428339391</c:v>
                </c:pt>
                <c:pt idx="158">
                  <c:v>23.939743428339391</c:v>
                </c:pt>
                <c:pt idx="159">
                  <c:v>23.939743428339391</c:v>
                </c:pt>
                <c:pt idx="160">
                  <c:v>23.939743428339391</c:v>
                </c:pt>
                <c:pt idx="161">
                  <c:v>23.939743428339391</c:v>
                </c:pt>
                <c:pt idx="162">
                  <c:v>23.939743428339391</c:v>
                </c:pt>
                <c:pt idx="163">
                  <c:v>23.939743428339391</c:v>
                </c:pt>
                <c:pt idx="164">
                  <c:v>23.939743428339391</c:v>
                </c:pt>
                <c:pt idx="165">
                  <c:v>23.939743428339391</c:v>
                </c:pt>
                <c:pt idx="166">
                  <c:v>23.939743428339391</c:v>
                </c:pt>
                <c:pt idx="167">
                  <c:v>23.939743428339391</c:v>
                </c:pt>
                <c:pt idx="168">
                  <c:v>23.939743428339391</c:v>
                </c:pt>
                <c:pt idx="169">
                  <c:v>23.939743428339391</c:v>
                </c:pt>
                <c:pt idx="170">
                  <c:v>23.939743428339391</c:v>
                </c:pt>
                <c:pt idx="171">
                  <c:v>23.939743428339391</c:v>
                </c:pt>
                <c:pt idx="172">
                  <c:v>23.939743428339391</c:v>
                </c:pt>
                <c:pt idx="173">
                  <c:v>23.939743428339391</c:v>
                </c:pt>
                <c:pt idx="174">
                  <c:v>23.939743428339391</c:v>
                </c:pt>
                <c:pt idx="175">
                  <c:v>23.939743428339391</c:v>
                </c:pt>
                <c:pt idx="176">
                  <c:v>23.939743428339391</c:v>
                </c:pt>
                <c:pt idx="177">
                  <c:v>23.939743428339391</c:v>
                </c:pt>
                <c:pt idx="178">
                  <c:v>23.939743428339391</c:v>
                </c:pt>
                <c:pt idx="179">
                  <c:v>23.939743428339391</c:v>
                </c:pt>
                <c:pt idx="180">
                  <c:v>23.939743428339391</c:v>
                </c:pt>
                <c:pt idx="181">
                  <c:v>23.939743428339391</c:v>
                </c:pt>
                <c:pt idx="182">
                  <c:v>23.939743428339391</c:v>
                </c:pt>
                <c:pt idx="183">
                  <c:v>23.939743428339391</c:v>
                </c:pt>
                <c:pt idx="184">
                  <c:v>23.939743428339391</c:v>
                </c:pt>
                <c:pt idx="185">
                  <c:v>23.939743428339391</c:v>
                </c:pt>
                <c:pt idx="186">
                  <c:v>23.939743428339391</c:v>
                </c:pt>
                <c:pt idx="187">
                  <c:v>23.939743428339391</c:v>
                </c:pt>
                <c:pt idx="188">
                  <c:v>23.939743428339391</c:v>
                </c:pt>
                <c:pt idx="189">
                  <c:v>23.939743428339391</c:v>
                </c:pt>
                <c:pt idx="190">
                  <c:v>23.939743428339391</c:v>
                </c:pt>
                <c:pt idx="191">
                  <c:v>23.939743428339391</c:v>
                </c:pt>
                <c:pt idx="192">
                  <c:v>23.939743428339391</c:v>
                </c:pt>
                <c:pt idx="193">
                  <c:v>23.939743428339391</c:v>
                </c:pt>
                <c:pt idx="194">
                  <c:v>23.939743428339391</c:v>
                </c:pt>
                <c:pt idx="195">
                  <c:v>23.939743428339391</c:v>
                </c:pt>
                <c:pt idx="196">
                  <c:v>23.939743428339391</c:v>
                </c:pt>
                <c:pt idx="197">
                  <c:v>23.939743428339391</c:v>
                </c:pt>
                <c:pt idx="198">
                  <c:v>23.939743428339391</c:v>
                </c:pt>
                <c:pt idx="199">
                  <c:v>23.939743428339391</c:v>
                </c:pt>
                <c:pt idx="200">
                  <c:v>23.939743428339391</c:v>
                </c:pt>
                <c:pt idx="201">
                  <c:v>23.939743428339391</c:v>
                </c:pt>
                <c:pt idx="202">
                  <c:v>23.939743428339391</c:v>
                </c:pt>
                <c:pt idx="203">
                  <c:v>23.939743428339391</c:v>
                </c:pt>
                <c:pt idx="204">
                  <c:v>23.939743428339391</c:v>
                </c:pt>
                <c:pt idx="205">
                  <c:v>23.939743428339391</c:v>
                </c:pt>
                <c:pt idx="206">
                  <c:v>23.939743428339391</c:v>
                </c:pt>
                <c:pt idx="207">
                  <c:v>23.939743428339391</c:v>
                </c:pt>
                <c:pt idx="208">
                  <c:v>23.939743428339391</c:v>
                </c:pt>
                <c:pt idx="209">
                  <c:v>23.939743428339391</c:v>
                </c:pt>
                <c:pt idx="210">
                  <c:v>23.939743428339391</c:v>
                </c:pt>
                <c:pt idx="211">
                  <c:v>23.939743428339391</c:v>
                </c:pt>
                <c:pt idx="212">
                  <c:v>23.939743428339391</c:v>
                </c:pt>
                <c:pt idx="213">
                  <c:v>23.939743428339391</c:v>
                </c:pt>
                <c:pt idx="214">
                  <c:v>23.939743428339391</c:v>
                </c:pt>
                <c:pt idx="215">
                  <c:v>23.939743428339391</c:v>
                </c:pt>
                <c:pt idx="216">
                  <c:v>23.939743428339391</c:v>
                </c:pt>
                <c:pt idx="217">
                  <c:v>23.939743428339391</c:v>
                </c:pt>
                <c:pt idx="218">
                  <c:v>23.939743428339391</c:v>
                </c:pt>
                <c:pt idx="219">
                  <c:v>23.939743428339391</c:v>
                </c:pt>
                <c:pt idx="220">
                  <c:v>23.939743428339391</c:v>
                </c:pt>
                <c:pt idx="221">
                  <c:v>23.939743428339391</c:v>
                </c:pt>
                <c:pt idx="222">
                  <c:v>23.939743428339391</c:v>
                </c:pt>
                <c:pt idx="223">
                  <c:v>23.939743428339391</c:v>
                </c:pt>
                <c:pt idx="224">
                  <c:v>23.939743428339391</c:v>
                </c:pt>
                <c:pt idx="225">
                  <c:v>23.939743428339391</c:v>
                </c:pt>
                <c:pt idx="226">
                  <c:v>23.939743428339391</c:v>
                </c:pt>
                <c:pt idx="227">
                  <c:v>23.939743428339391</c:v>
                </c:pt>
                <c:pt idx="228">
                  <c:v>23.939743428339391</c:v>
                </c:pt>
                <c:pt idx="229">
                  <c:v>23.939743428339391</c:v>
                </c:pt>
                <c:pt idx="230">
                  <c:v>23.939743428339391</c:v>
                </c:pt>
                <c:pt idx="231">
                  <c:v>23.939743428339391</c:v>
                </c:pt>
                <c:pt idx="232">
                  <c:v>23.939743428339391</c:v>
                </c:pt>
                <c:pt idx="233">
                  <c:v>23.939743428339391</c:v>
                </c:pt>
                <c:pt idx="234">
                  <c:v>23.939743428339391</c:v>
                </c:pt>
                <c:pt idx="235">
                  <c:v>23.939743428339391</c:v>
                </c:pt>
                <c:pt idx="236">
                  <c:v>23.939743428339391</c:v>
                </c:pt>
                <c:pt idx="237">
                  <c:v>23.939743428339391</c:v>
                </c:pt>
                <c:pt idx="238">
                  <c:v>23.939743428339391</c:v>
                </c:pt>
                <c:pt idx="239">
                  <c:v>23.939743428339391</c:v>
                </c:pt>
                <c:pt idx="240">
                  <c:v>23.939743428339391</c:v>
                </c:pt>
                <c:pt idx="241">
                  <c:v>23.939743428339391</c:v>
                </c:pt>
                <c:pt idx="242">
                  <c:v>23.939743428339391</c:v>
                </c:pt>
                <c:pt idx="243">
                  <c:v>23.939743428339391</c:v>
                </c:pt>
                <c:pt idx="244">
                  <c:v>23.939743428339391</c:v>
                </c:pt>
                <c:pt idx="245">
                  <c:v>23.939743428339391</c:v>
                </c:pt>
                <c:pt idx="246">
                  <c:v>23.939743428339391</c:v>
                </c:pt>
                <c:pt idx="247">
                  <c:v>23.939743428339391</c:v>
                </c:pt>
                <c:pt idx="248">
                  <c:v>23.939743428339391</c:v>
                </c:pt>
                <c:pt idx="249">
                  <c:v>23.939743428339391</c:v>
                </c:pt>
                <c:pt idx="250">
                  <c:v>23.939743428339391</c:v>
                </c:pt>
                <c:pt idx="251">
                  <c:v>23.939743428339391</c:v>
                </c:pt>
              </c:numCache>
            </c:numRef>
          </c:val>
          <c:smooth val="0"/>
        </c:ser>
        <c:ser>
          <c:idx val="2"/>
          <c:order val="2"/>
          <c:tx>
            <c:v>Artisanal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Simulations!$Z$139:$Z$390</c:f>
              <c:numCache>
                <c:formatCode>0</c:formatCode>
                <c:ptCount val="252"/>
                <c:pt idx="0">
                  <c:v>13.904420392211511</c:v>
                </c:pt>
                <c:pt idx="1">
                  <c:v>15.342477118195683</c:v>
                </c:pt>
                <c:pt idx="2">
                  <c:v>16.385094879835265</c:v>
                </c:pt>
                <c:pt idx="3">
                  <c:v>19.34888690018726</c:v>
                </c:pt>
                <c:pt idx="4">
                  <c:v>20.212125575569164</c:v>
                </c:pt>
                <c:pt idx="5">
                  <c:v>21.878497861982403</c:v>
                </c:pt>
                <c:pt idx="6">
                  <c:v>22.262518322319938</c:v>
                </c:pt>
                <c:pt idx="7">
                  <c:v>23.425913766320352</c:v>
                </c:pt>
                <c:pt idx="8">
                  <c:v>21.152411516858766</c:v>
                </c:pt>
                <c:pt idx="9">
                  <c:v>19.713553767259299</c:v>
                </c:pt>
                <c:pt idx="10">
                  <c:v>18.990856073342911</c:v>
                </c:pt>
                <c:pt idx="11">
                  <c:v>15.492664576330748</c:v>
                </c:pt>
                <c:pt idx="12">
                  <c:v>13.904420392211511</c:v>
                </c:pt>
                <c:pt idx="13">
                  <c:v>15.821574601407004</c:v>
                </c:pt>
                <c:pt idx="14">
                  <c:v>18.218138244689758</c:v>
                </c:pt>
                <c:pt idx="15">
                  <c:v>19.228082678628486</c:v>
                </c:pt>
                <c:pt idx="16">
                  <c:v>20.566744418073778</c:v>
                </c:pt>
                <c:pt idx="17">
                  <c:v>20.938432151948106</c:v>
                </c:pt>
                <c:pt idx="18">
                  <c:v>22.249697323291162</c:v>
                </c:pt>
                <c:pt idx="19">
                  <c:v>23.171160848966707</c:v>
                </c:pt>
                <c:pt idx="20">
                  <c:v>22.8595373172523</c:v>
                </c:pt>
                <c:pt idx="21">
                  <c:v>21.145359920763489</c:v>
                </c:pt>
                <c:pt idx="22">
                  <c:v>16.945855443053379</c:v>
                </c:pt>
                <c:pt idx="23">
                  <c:v>15.306055560637926</c:v>
                </c:pt>
                <c:pt idx="24">
                  <c:v>14.886483354276958</c:v>
                </c:pt>
                <c:pt idx="25">
                  <c:v>11.676075469079478</c:v>
                </c:pt>
                <c:pt idx="26">
                  <c:v>14.608672322731101</c:v>
                </c:pt>
                <c:pt idx="27">
                  <c:v>18.307320753026183</c:v>
                </c:pt>
                <c:pt idx="28">
                  <c:v>20.140221949967174</c:v>
                </c:pt>
                <c:pt idx="29">
                  <c:v>22.199017049717195</c:v>
                </c:pt>
                <c:pt idx="30">
                  <c:v>23.190402118203682</c:v>
                </c:pt>
                <c:pt idx="31">
                  <c:v>23.466603907993253</c:v>
                </c:pt>
                <c:pt idx="32">
                  <c:v>21.742728106429038</c:v>
                </c:pt>
                <c:pt idx="33">
                  <c:v>18.01441854126729</c:v>
                </c:pt>
                <c:pt idx="34">
                  <c:v>13.635747704711115</c:v>
                </c:pt>
                <c:pt idx="35">
                  <c:v>13.09925661763009</c:v>
                </c:pt>
                <c:pt idx="36">
                  <c:v>14.297344578431614</c:v>
                </c:pt>
                <c:pt idx="37">
                  <c:v>15.953231769323919</c:v>
                </c:pt>
                <c:pt idx="38">
                  <c:v>16.99424136004253</c:v>
                </c:pt>
                <c:pt idx="39">
                  <c:v>17.151209623723044</c:v>
                </c:pt>
                <c:pt idx="40">
                  <c:v>18.539188460854742</c:v>
                </c:pt>
                <c:pt idx="41">
                  <c:v>21.038812164506435</c:v>
                </c:pt>
                <c:pt idx="42">
                  <c:v>22.193041965652252</c:v>
                </c:pt>
                <c:pt idx="43">
                  <c:v>24.098102212995311</c:v>
                </c:pt>
                <c:pt idx="44">
                  <c:v>22.589539067041162</c:v>
                </c:pt>
                <c:pt idx="45">
                  <c:v>20.698625930329367</c:v>
                </c:pt>
                <c:pt idx="46">
                  <c:v>17.611425447343358</c:v>
                </c:pt>
                <c:pt idx="47">
                  <c:v>13.25835681793246</c:v>
                </c:pt>
                <c:pt idx="48">
                  <c:v>14.796279114659834</c:v>
                </c:pt>
                <c:pt idx="49">
                  <c:v>15.458579621739307</c:v>
                </c:pt>
                <c:pt idx="50">
                  <c:v>15.35555248483969</c:v>
                </c:pt>
                <c:pt idx="51">
                  <c:v>17.51047356736094</c:v>
                </c:pt>
                <c:pt idx="52">
                  <c:v>19.616155467701681</c:v>
                </c:pt>
                <c:pt idx="53">
                  <c:v>21.681307907073847</c:v>
                </c:pt>
                <c:pt idx="54">
                  <c:v>21.948565756816752</c:v>
                </c:pt>
                <c:pt idx="55">
                  <c:v>21.869538231709395</c:v>
                </c:pt>
                <c:pt idx="56">
                  <c:v>22.690671460650975</c:v>
                </c:pt>
                <c:pt idx="57">
                  <c:v>17.843356815631267</c:v>
                </c:pt>
                <c:pt idx="58">
                  <c:v>16.849003768829096</c:v>
                </c:pt>
                <c:pt idx="59">
                  <c:v>16.069228515581049</c:v>
                </c:pt>
                <c:pt idx="60">
                  <c:v>14.366804791334392</c:v>
                </c:pt>
                <c:pt idx="61">
                  <c:v>14.656361317948521</c:v>
                </c:pt>
                <c:pt idx="62">
                  <c:v>16.41191480917005</c:v>
                </c:pt>
                <c:pt idx="63">
                  <c:v>18.607141779299134</c:v>
                </c:pt>
                <c:pt idx="64">
                  <c:v>19.745650686512416</c:v>
                </c:pt>
                <c:pt idx="65">
                  <c:v>21.376614914942007</c:v>
                </c:pt>
                <c:pt idx="66">
                  <c:v>21.62714270789899</c:v>
                </c:pt>
                <c:pt idx="67">
                  <c:v>21.058145333731542</c:v>
                </c:pt>
                <c:pt idx="68">
                  <c:v>19.409808401876695</c:v>
                </c:pt>
                <c:pt idx="69">
                  <c:v>16.139206978662493</c:v>
                </c:pt>
                <c:pt idx="70">
                  <c:v>14.05982563190309</c:v>
                </c:pt>
                <c:pt idx="71">
                  <c:v>15.03415026063157</c:v>
                </c:pt>
                <c:pt idx="72">
                  <c:v>15.136575453973084</c:v>
                </c:pt>
                <c:pt idx="73">
                  <c:v>14.687463106386073</c:v>
                </c:pt>
                <c:pt idx="74">
                  <c:v>16.429684480901113</c:v>
                </c:pt>
                <c:pt idx="75">
                  <c:v>17.757258671441754</c:v>
                </c:pt>
                <c:pt idx="76">
                  <c:v>19.553744082747912</c:v>
                </c:pt>
                <c:pt idx="77">
                  <c:v>21.704120490733068</c:v>
                </c:pt>
                <c:pt idx="78">
                  <c:v>23.152556797574167</c:v>
                </c:pt>
                <c:pt idx="79">
                  <c:v>24.092911597479695</c:v>
                </c:pt>
                <c:pt idx="80">
                  <c:v>19.781071579963935</c:v>
                </c:pt>
                <c:pt idx="81">
                  <c:v>18.020607172844581</c:v>
                </c:pt>
                <c:pt idx="82">
                  <c:v>16.673173524231064</c:v>
                </c:pt>
                <c:pt idx="83">
                  <c:v>15.596347507049275</c:v>
                </c:pt>
                <c:pt idx="84">
                  <c:v>13.742317036502129</c:v>
                </c:pt>
                <c:pt idx="85">
                  <c:v>14.624714439636012</c:v>
                </c:pt>
                <c:pt idx="86">
                  <c:v>16.635627005732466</c:v>
                </c:pt>
                <c:pt idx="87">
                  <c:v>16.710353480038126</c:v>
                </c:pt>
                <c:pt idx="88">
                  <c:v>18.759586339342562</c:v>
                </c:pt>
                <c:pt idx="89">
                  <c:v>20.438250071056874</c:v>
                </c:pt>
                <c:pt idx="90">
                  <c:v>22.193985548436672</c:v>
                </c:pt>
                <c:pt idx="91">
                  <c:v>22.67555476996743</c:v>
                </c:pt>
                <c:pt idx="92">
                  <c:v>21.51077270578925</c:v>
                </c:pt>
                <c:pt idx="93">
                  <c:v>17.5064672000575</c:v>
                </c:pt>
                <c:pt idx="94">
                  <c:v>14.379353323202121</c:v>
                </c:pt>
                <c:pt idx="95">
                  <c:v>14.00449656403902</c:v>
                </c:pt>
                <c:pt idx="96">
                  <c:v>14.015252536085519</c:v>
                </c:pt>
                <c:pt idx="97">
                  <c:v>13.585233615096907</c:v>
                </c:pt>
                <c:pt idx="98">
                  <c:v>16.357562635915727</c:v>
                </c:pt>
                <c:pt idx="99">
                  <c:v>18.134800266329634</c:v>
                </c:pt>
                <c:pt idx="100">
                  <c:v>20.458157055786202</c:v>
                </c:pt>
                <c:pt idx="101">
                  <c:v>19.706597606041576</c:v>
                </c:pt>
                <c:pt idx="102">
                  <c:v>22.161944412374758</c:v>
                </c:pt>
                <c:pt idx="103">
                  <c:v>22.355324963185087</c:v>
                </c:pt>
                <c:pt idx="104">
                  <c:v>21.262807650100388</c:v>
                </c:pt>
                <c:pt idx="105">
                  <c:v>15.755093335394143</c:v>
                </c:pt>
                <c:pt idx="106">
                  <c:v>14.552605337214256</c:v>
                </c:pt>
                <c:pt idx="107">
                  <c:v>15.579598134812009</c:v>
                </c:pt>
                <c:pt idx="108">
                  <c:v>15.529724056376127</c:v>
                </c:pt>
                <c:pt idx="109">
                  <c:v>14.298693002353449</c:v>
                </c:pt>
                <c:pt idx="110">
                  <c:v>16.372280171940421</c:v>
                </c:pt>
                <c:pt idx="111">
                  <c:v>18.288607781423845</c:v>
                </c:pt>
                <c:pt idx="112">
                  <c:v>17.089767699739699</c:v>
                </c:pt>
                <c:pt idx="113">
                  <c:v>18.531207558021059</c:v>
                </c:pt>
                <c:pt idx="114">
                  <c:v>19.508352275115648</c:v>
                </c:pt>
                <c:pt idx="115">
                  <c:v>21.503141750412631</c:v>
                </c:pt>
                <c:pt idx="116">
                  <c:v>19.45955251257044</c:v>
                </c:pt>
                <c:pt idx="117">
                  <c:v>17.343644828343397</c:v>
                </c:pt>
                <c:pt idx="118">
                  <c:v>16.34898333306549</c:v>
                </c:pt>
                <c:pt idx="119">
                  <c:v>13.408839474777116</c:v>
                </c:pt>
                <c:pt idx="120">
                  <c:v>14.017804024462434</c:v>
                </c:pt>
                <c:pt idx="121">
                  <c:v>13.572871834785669</c:v>
                </c:pt>
                <c:pt idx="122">
                  <c:v>16.779997009053165</c:v>
                </c:pt>
                <c:pt idx="123">
                  <c:v>17.513140948575362</c:v>
                </c:pt>
                <c:pt idx="124">
                  <c:v>19.218701538895875</c:v>
                </c:pt>
                <c:pt idx="125">
                  <c:v>20.6801095022401</c:v>
                </c:pt>
                <c:pt idx="126">
                  <c:v>21.05174560749019</c:v>
                </c:pt>
                <c:pt idx="127">
                  <c:v>21.992887130293489</c:v>
                </c:pt>
                <c:pt idx="128">
                  <c:v>22.197376167811598</c:v>
                </c:pt>
                <c:pt idx="129">
                  <c:v>18.044716300847625</c:v>
                </c:pt>
                <c:pt idx="130">
                  <c:v>15.066183251159917</c:v>
                </c:pt>
                <c:pt idx="131">
                  <c:v>14.549211454270395</c:v>
                </c:pt>
                <c:pt idx="132">
                  <c:v>14.426900389725876</c:v>
                </c:pt>
                <c:pt idx="133">
                  <c:v>13.343111082097396</c:v>
                </c:pt>
                <c:pt idx="134">
                  <c:v>16.436685616175257</c:v>
                </c:pt>
                <c:pt idx="135">
                  <c:v>17.432927232394185</c:v>
                </c:pt>
                <c:pt idx="136">
                  <c:v>18.125505285058562</c:v>
                </c:pt>
                <c:pt idx="137">
                  <c:v>19.719906694559175</c:v>
                </c:pt>
                <c:pt idx="138">
                  <c:v>19.689193653946841</c:v>
                </c:pt>
                <c:pt idx="139">
                  <c:v>21.866028184452979</c:v>
                </c:pt>
                <c:pt idx="140">
                  <c:v>20.742156057245825</c:v>
                </c:pt>
                <c:pt idx="141">
                  <c:v>17.883910433449469</c:v>
                </c:pt>
                <c:pt idx="142">
                  <c:v>14.149425769703484</c:v>
                </c:pt>
                <c:pt idx="143">
                  <c:v>13.840649645136789</c:v>
                </c:pt>
                <c:pt idx="144">
                  <c:v>13.869410522145822</c:v>
                </c:pt>
                <c:pt idx="145">
                  <c:v>13.966092435694124</c:v>
                </c:pt>
                <c:pt idx="146">
                  <c:v>15.639441115732826</c:v>
                </c:pt>
                <c:pt idx="147">
                  <c:v>16.222179337033797</c:v>
                </c:pt>
                <c:pt idx="148">
                  <c:v>18.849047726467337</c:v>
                </c:pt>
                <c:pt idx="149">
                  <c:v>20.662322407076172</c:v>
                </c:pt>
                <c:pt idx="150">
                  <c:v>22.180793926628578</c:v>
                </c:pt>
                <c:pt idx="151">
                  <c:v>22.249954301449829</c:v>
                </c:pt>
                <c:pt idx="152">
                  <c:v>22.158177890927764</c:v>
                </c:pt>
                <c:pt idx="153">
                  <c:v>15.534363768959869</c:v>
                </c:pt>
                <c:pt idx="154">
                  <c:v>14.254172358470045</c:v>
                </c:pt>
                <c:pt idx="155">
                  <c:v>13.710276612543579</c:v>
                </c:pt>
                <c:pt idx="156">
                  <c:v>12.064971750149214</c:v>
                </c:pt>
                <c:pt idx="157">
                  <c:v>14.386832773384358</c:v>
                </c:pt>
                <c:pt idx="158">
                  <c:v>14.836346913576611</c:v>
                </c:pt>
                <c:pt idx="159">
                  <c:v>15.85107985773551</c:v>
                </c:pt>
                <c:pt idx="160">
                  <c:v>18.67153864659883</c:v>
                </c:pt>
                <c:pt idx="161">
                  <c:v>20.545031820117607</c:v>
                </c:pt>
                <c:pt idx="162">
                  <c:v>22.026661024952674</c:v>
                </c:pt>
                <c:pt idx="163">
                  <c:v>21.175739573372645</c:v>
                </c:pt>
                <c:pt idx="164">
                  <c:v>20.476009044587443</c:v>
                </c:pt>
                <c:pt idx="165">
                  <c:v>16.619533281961605</c:v>
                </c:pt>
                <c:pt idx="166">
                  <c:v>14.220565827059211</c:v>
                </c:pt>
                <c:pt idx="167">
                  <c:v>12.613237060769508</c:v>
                </c:pt>
                <c:pt idx="168">
                  <c:v>14.228696018055235</c:v>
                </c:pt>
                <c:pt idx="169">
                  <c:v>16.218103813980846</c:v>
                </c:pt>
                <c:pt idx="170">
                  <c:v>15.510523900036835</c:v>
                </c:pt>
                <c:pt idx="171">
                  <c:v>16.193562355808481</c:v>
                </c:pt>
                <c:pt idx="172">
                  <c:v>18.163864657593216</c:v>
                </c:pt>
                <c:pt idx="173">
                  <c:v>18.686976060836141</c:v>
                </c:pt>
                <c:pt idx="174">
                  <c:v>19.44680877802568</c:v>
                </c:pt>
                <c:pt idx="175">
                  <c:v>18.533559847469157</c:v>
                </c:pt>
                <c:pt idx="176">
                  <c:v>19.894592031356996</c:v>
                </c:pt>
                <c:pt idx="177">
                  <c:v>18.383045426915583</c:v>
                </c:pt>
                <c:pt idx="178">
                  <c:v>14.975575803646525</c:v>
                </c:pt>
                <c:pt idx="179">
                  <c:v>12.51236872847921</c:v>
                </c:pt>
                <c:pt idx="180">
                  <c:v>12.757384553144288</c:v>
                </c:pt>
                <c:pt idx="181">
                  <c:v>14.928578955341626</c:v>
                </c:pt>
                <c:pt idx="182">
                  <c:v>17.580462922599249</c:v>
                </c:pt>
                <c:pt idx="183">
                  <c:v>18.942434827232109</c:v>
                </c:pt>
                <c:pt idx="184">
                  <c:v>20.25728720335114</c:v>
                </c:pt>
                <c:pt idx="185">
                  <c:v>20.035690226688288</c:v>
                </c:pt>
                <c:pt idx="186">
                  <c:v>19.439171179023688</c:v>
                </c:pt>
                <c:pt idx="187">
                  <c:v>19.816182640561745</c:v>
                </c:pt>
                <c:pt idx="188">
                  <c:v>18.330172887604483</c:v>
                </c:pt>
                <c:pt idx="189">
                  <c:v>17.743363462993603</c:v>
                </c:pt>
                <c:pt idx="190">
                  <c:v>13.589035700340039</c:v>
                </c:pt>
                <c:pt idx="191">
                  <c:v>14.141047640776593</c:v>
                </c:pt>
                <c:pt idx="192">
                  <c:v>13.883047951612749</c:v>
                </c:pt>
                <c:pt idx="193">
                  <c:v>12.744700621282991</c:v>
                </c:pt>
                <c:pt idx="194">
                  <c:v>15.881965516909633</c:v>
                </c:pt>
                <c:pt idx="195">
                  <c:v>18.495426566232958</c:v>
                </c:pt>
                <c:pt idx="196">
                  <c:v>19.965260325308172</c:v>
                </c:pt>
                <c:pt idx="197">
                  <c:v>19.628966587993151</c:v>
                </c:pt>
                <c:pt idx="198">
                  <c:v>19.866732004346353</c:v>
                </c:pt>
                <c:pt idx="199">
                  <c:v>20.031865782179384</c:v>
                </c:pt>
                <c:pt idx="200">
                  <c:v>18.444475586881833</c:v>
                </c:pt>
                <c:pt idx="201">
                  <c:v>15.25354782408191</c:v>
                </c:pt>
                <c:pt idx="202">
                  <c:v>13.23563404968346</c:v>
                </c:pt>
                <c:pt idx="203">
                  <c:v>14.602293710364831</c:v>
                </c:pt>
                <c:pt idx="204">
                  <c:v>15.284109935768612</c:v>
                </c:pt>
                <c:pt idx="205">
                  <c:v>12.778179763933192</c:v>
                </c:pt>
                <c:pt idx="206">
                  <c:v>15.551262940572082</c:v>
                </c:pt>
                <c:pt idx="207">
                  <c:v>18.106112887393213</c:v>
                </c:pt>
                <c:pt idx="208">
                  <c:v>19.492085966332713</c:v>
                </c:pt>
                <c:pt idx="209">
                  <c:v>18.295838942552759</c:v>
                </c:pt>
                <c:pt idx="210">
                  <c:v>19.522284066516153</c:v>
                </c:pt>
                <c:pt idx="211">
                  <c:v>19.752451588324568</c:v>
                </c:pt>
                <c:pt idx="212">
                  <c:v>18.064200455766848</c:v>
                </c:pt>
                <c:pt idx="213">
                  <c:v>16.620686196901605</c:v>
                </c:pt>
                <c:pt idx="214">
                  <c:v>15.588525924209925</c:v>
                </c:pt>
                <c:pt idx="215">
                  <c:v>13.260343968433059</c:v>
                </c:pt>
                <c:pt idx="216">
                  <c:v>13.743633411174475</c:v>
                </c:pt>
                <c:pt idx="217">
                  <c:v>12.857204585159336</c:v>
                </c:pt>
                <c:pt idx="218">
                  <c:v>14.587550584563017</c:v>
                </c:pt>
                <c:pt idx="219">
                  <c:v>15.832068441929202</c:v>
                </c:pt>
                <c:pt idx="220">
                  <c:v>16.787568506467082</c:v>
                </c:pt>
                <c:pt idx="221">
                  <c:v>18.185111036726617</c:v>
                </c:pt>
                <c:pt idx="222">
                  <c:v>19.703650034065191</c:v>
                </c:pt>
                <c:pt idx="223">
                  <c:v>21.203324296825357</c:v>
                </c:pt>
                <c:pt idx="224">
                  <c:v>20.090354258576948</c:v>
                </c:pt>
                <c:pt idx="225">
                  <c:v>16.494401516042103</c:v>
                </c:pt>
                <c:pt idx="226">
                  <c:v>13.84127093026496</c:v>
                </c:pt>
                <c:pt idx="227">
                  <c:v>13.223473916234695</c:v>
                </c:pt>
                <c:pt idx="228">
                  <c:v>13.483839926158639</c:v>
                </c:pt>
                <c:pt idx="229">
                  <c:v>15.123247903093842</c:v>
                </c:pt>
                <c:pt idx="230">
                  <c:v>15.447583042453873</c:v>
                </c:pt>
                <c:pt idx="231">
                  <c:v>17.077823900993309</c:v>
                </c:pt>
                <c:pt idx="232">
                  <c:v>17.88715981346272</c:v>
                </c:pt>
                <c:pt idx="233">
                  <c:v>19.017718214477927</c:v>
                </c:pt>
                <c:pt idx="234">
                  <c:v>20.59878339146136</c:v>
                </c:pt>
                <c:pt idx="235">
                  <c:v>20.524356353752751</c:v>
                </c:pt>
                <c:pt idx="236">
                  <c:v>18.078089892872967</c:v>
                </c:pt>
                <c:pt idx="237">
                  <c:v>15.990379761291916</c:v>
                </c:pt>
                <c:pt idx="238">
                  <c:v>13.811439086046624</c:v>
                </c:pt>
                <c:pt idx="239">
                  <c:v>14.406375443045999</c:v>
                </c:pt>
                <c:pt idx="240">
                  <c:v>14.360129666426273</c:v>
                </c:pt>
                <c:pt idx="241">
                  <c:v>13.692287864756475</c:v>
                </c:pt>
                <c:pt idx="242">
                  <c:v>14.923551387558277</c:v>
                </c:pt>
                <c:pt idx="243">
                  <c:v>15.500913322528387</c:v>
                </c:pt>
                <c:pt idx="244">
                  <c:v>16.642676384709244</c:v>
                </c:pt>
                <c:pt idx="245">
                  <c:v>18.680763576770374</c:v>
                </c:pt>
                <c:pt idx="246">
                  <c:v>19.167814561589225</c:v>
                </c:pt>
                <c:pt idx="247">
                  <c:v>20.100641601754784</c:v>
                </c:pt>
                <c:pt idx="248">
                  <c:v>19.264165356521833</c:v>
                </c:pt>
                <c:pt idx="249">
                  <c:v>15.916991288987104</c:v>
                </c:pt>
                <c:pt idx="250">
                  <c:v>13.974036037175891</c:v>
                </c:pt>
                <c:pt idx="251">
                  <c:v>13.169584608516208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928472"/>
        <c:axId val="410928864"/>
      </c:lineChart>
      <c:catAx>
        <c:axId val="410928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TIME (month)</a:t>
                </a:r>
              </a:p>
            </c:rich>
          </c:tx>
          <c:layout>
            <c:manualLayout>
              <c:xMode val="edge"/>
              <c:yMode val="edge"/>
              <c:x val="0.49099171093707616"/>
              <c:y val="0.89645895837629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92886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410928864"/>
        <c:scaling>
          <c:orientation val="minMax"/>
          <c:max val="30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 b="0"/>
                  <a:t>SIZE (mean individual weight, g)</a:t>
                </a:r>
              </a:p>
            </c:rich>
          </c:tx>
          <c:layout>
            <c:manualLayout>
              <c:xMode val="edge"/>
              <c:yMode val="edge"/>
              <c:x val="2.5525482595538961E-2"/>
              <c:y val="0.19537066745161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928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519614931414664"/>
          <c:y val="0.64929207988293924"/>
          <c:w val="0.16474115695697747"/>
          <c:h val="0.158038357403723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200" b="0"/>
              <a:t>Shad stock - artisanal fishery</a:t>
            </a:r>
          </a:p>
        </c:rich>
      </c:tx>
      <c:layout>
        <c:manualLayout>
          <c:xMode val="edge"/>
          <c:yMode val="edge"/>
          <c:x val="0.33387358184764993"/>
          <c:y val="3.131997893941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0388978930308"/>
          <c:y val="0.16107417740268762"/>
          <c:w val="0.70502431118314424"/>
          <c:h val="0.68456525396142243"/>
        </c:manualLayout>
      </c:layout>
      <c:lineChart>
        <c:grouping val="standard"/>
        <c:varyColors val="0"/>
        <c:ser>
          <c:idx val="0"/>
          <c:order val="0"/>
          <c:tx>
            <c:strRef>
              <c:f>Simulations!$AC$138</c:f>
              <c:strCache>
                <c:ptCount val="1"/>
                <c:pt idx="0">
                  <c:v>Yield (t)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val>
            <c:numRef>
              <c:f>Simulations!$AC$139:$AC$390</c:f>
              <c:numCache>
                <c:formatCode>0</c:formatCode>
                <c:ptCount val="252"/>
                <c:pt idx="0">
                  <c:v>3099.414496982492</c:v>
                </c:pt>
                <c:pt idx="1">
                  <c:v>3500.0239101810184</c:v>
                </c:pt>
                <c:pt idx="2">
                  <c:v>3665.3171011924624</c:v>
                </c:pt>
                <c:pt idx="3">
                  <c:v>3397.5405637224253</c:v>
                </c:pt>
                <c:pt idx="4">
                  <c:v>3390.3265347618176</c:v>
                </c:pt>
                <c:pt idx="5">
                  <c:v>3458.4887868434566</c:v>
                </c:pt>
                <c:pt idx="6">
                  <c:v>3548.8430502394854</c:v>
                </c:pt>
                <c:pt idx="7">
                  <c:v>3343.0141606303873</c:v>
                </c:pt>
                <c:pt idx="8">
                  <c:v>3164.5077541715209</c:v>
                </c:pt>
                <c:pt idx="9">
                  <c:v>2743.8164292755928</c:v>
                </c:pt>
                <c:pt idx="10">
                  <c:v>2728.6854511568558</c:v>
                </c:pt>
                <c:pt idx="11">
                  <c:v>2975.1267234676016</c:v>
                </c:pt>
                <c:pt idx="12">
                  <c:v>3273.9456208111751</c:v>
                </c:pt>
                <c:pt idx="13">
                  <c:v>2903.8848293894293</c:v>
                </c:pt>
                <c:pt idx="14">
                  <c:v>3256.9252383252801</c:v>
                </c:pt>
                <c:pt idx="15">
                  <c:v>3262.1166577074546</c:v>
                </c:pt>
                <c:pt idx="16">
                  <c:v>3369.6154120475699</c:v>
                </c:pt>
                <c:pt idx="17">
                  <c:v>3147.4687221010945</c:v>
                </c:pt>
                <c:pt idx="18">
                  <c:v>3016.6489350449074</c:v>
                </c:pt>
                <c:pt idx="19">
                  <c:v>2841.1834802543767</c:v>
                </c:pt>
                <c:pt idx="20">
                  <c:v>2893.251975192672</c:v>
                </c:pt>
                <c:pt idx="21">
                  <c:v>2432.9882205839663</c:v>
                </c:pt>
                <c:pt idx="22">
                  <c:v>2708.4044789686513</c:v>
                </c:pt>
                <c:pt idx="23">
                  <c:v>2574.4793255154032</c:v>
                </c:pt>
                <c:pt idx="24">
                  <c:v>2869.6484421964674</c:v>
                </c:pt>
                <c:pt idx="25">
                  <c:v>2917.02405930952</c:v>
                </c:pt>
                <c:pt idx="26">
                  <c:v>3073.7256433304619</c:v>
                </c:pt>
                <c:pt idx="27">
                  <c:v>3184.9997672762811</c:v>
                </c:pt>
                <c:pt idx="28">
                  <c:v>3509.2726776904642</c:v>
                </c:pt>
                <c:pt idx="29">
                  <c:v>3172.0773065588423</c:v>
                </c:pt>
                <c:pt idx="30">
                  <c:v>2787.6324652746798</c:v>
                </c:pt>
                <c:pt idx="31">
                  <c:v>3302.390364133114</c:v>
                </c:pt>
                <c:pt idx="32">
                  <c:v>2772.3433905006659</c:v>
                </c:pt>
                <c:pt idx="33">
                  <c:v>2532.5002491405016</c:v>
                </c:pt>
                <c:pt idx="34">
                  <c:v>2605.9142694914908</c:v>
                </c:pt>
                <c:pt idx="35">
                  <c:v>2505.2179567388762</c:v>
                </c:pt>
                <c:pt idx="36">
                  <c:v>2928.2590646660838</c:v>
                </c:pt>
                <c:pt idx="37">
                  <c:v>2812.8534915162309</c:v>
                </c:pt>
                <c:pt idx="38">
                  <c:v>2965.5250799711857</c:v>
                </c:pt>
                <c:pt idx="39">
                  <c:v>2784.1034797738703</c:v>
                </c:pt>
                <c:pt idx="40">
                  <c:v>2833.3938570264208</c:v>
                </c:pt>
                <c:pt idx="41">
                  <c:v>2724.0073407128893</c:v>
                </c:pt>
                <c:pt idx="42">
                  <c:v>2570.0169146505955</c:v>
                </c:pt>
                <c:pt idx="43">
                  <c:v>2607.5350534277395</c:v>
                </c:pt>
                <c:pt idx="44">
                  <c:v>2392.8815491488094</c:v>
                </c:pt>
                <c:pt idx="45">
                  <c:v>2145.5537509300543</c:v>
                </c:pt>
                <c:pt idx="46">
                  <c:v>2268.2895040320263</c:v>
                </c:pt>
                <c:pt idx="47">
                  <c:v>2311.1030412667542</c:v>
                </c:pt>
                <c:pt idx="48">
                  <c:v>2411.9948327470902</c:v>
                </c:pt>
                <c:pt idx="49">
                  <c:v>2685.9333913752434</c:v>
                </c:pt>
                <c:pt idx="50">
                  <c:v>2914.5281594363073</c:v>
                </c:pt>
                <c:pt idx="51">
                  <c:v>2931.0096864416073</c:v>
                </c:pt>
                <c:pt idx="52">
                  <c:v>2722.9125806845263</c:v>
                </c:pt>
                <c:pt idx="53">
                  <c:v>2772.9474010974177</c:v>
                </c:pt>
                <c:pt idx="54">
                  <c:v>2527.3980007853434</c:v>
                </c:pt>
                <c:pt idx="55">
                  <c:v>2138.3249675552747</c:v>
                </c:pt>
                <c:pt idx="56">
                  <c:v>2283.6549050251065</c:v>
                </c:pt>
                <c:pt idx="57">
                  <c:v>2386.5960208540396</c:v>
                </c:pt>
                <c:pt idx="58">
                  <c:v>2414.9746141805899</c:v>
                </c:pt>
                <c:pt idx="59">
                  <c:v>2326.4376333362811</c:v>
                </c:pt>
                <c:pt idx="60">
                  <c:v>2658.0062236057811</c:v>
                </c:pt>
                <c:pt idx="61">
                  <c:v>2509.8059334075515</c:v>
                </c:pt>
                <c:pt idx="62">
                  <c:v>3071.1950752589441</c:v>
                </c:pt>
                <c:pt idx="63">
                  <c:v>2452.5706009017686</c:v>
                </c:pt>
                <c:pt idx="64">
                  <c:v>2716.7088187552554</c:v>
                </c:pt>
                <c:pt idx="65">
                  <c:v>2799.357445090071</c:v>
                </c:pt>
                <c:pt idx="66">
                  <c:v>2367.3172267104178</c:v>
                </c:pt>
                <c:pt idx="67">
                  <c:v>2480.2779128639681</c:v>
                </c:pt>
                <c:pt idx="68">
                  <c:v>2117.6851061979273</c:v>
                </c:pt>
                <c:pt idx="69">
                  <c:v>2120.6935135192839</c:v>
                </c:pt>
                <c:pt idx="70">
                  <c:v>2431.3107320215609</c:v>
                </c:pt>
                <c:pt idx="71">
                  <c:v>2296.9412607839945</c:v>
                </c:pt>
                <c:pt idx="72">
                  <c:v>2303.9228867457045</c:v>
                </c:pt>
                <c:pt idx="73">
                  <c:v>2517.2487911580188</c:v>
                </c:pt>
                <c:pt idx="74">
                  <c:v>2859.3313575966636</c:v>
                </c:pt>
                <c:pt idx="75">
                  <c:v>2713.0401460608459</c:v>
                </c:pt>
                <c:pt idx="76">
                  <c:v>2547.8999727456217</c:v>
                </c:pt>
                <c:pt idx="77">
                  <c:v>2415.1925142891373</c:v>
                </c:pt>
                <c:pt idx="78">
                  <c:v>2284.0243731558649</c:v>
                </c:pt>
                <c:pt idx="79">
                  <c:v>2395.0604247264287</c:v>
                </c:pt>
                <c:pt idx="80">
                  <c:v>1910.4257378148175</c:v>
                </c:pt>
                <c:pt idx="81">
                  <c:v>2267.1244405043976</c:v>
                </c:pt>
                <c:pt idx="82">
                  <c:v>1957.7365920029836</c:v>
                </c:pt>
                <c:pt idx="83">
                  <c:v>2003.476621856466</c:v>
                </c:pt>
                <c:pt idx="84">
                  <c:v>2408.8924474460914</c:v>
                </c:pt>
                <c:pt idx="85">
                  <c:v>2325.2373840972818</c:v>
                </c:pt>
                <c:pt idx="86">
                  <c:v>2536.7978535103912</c:v>
                </c:pt>
                <c:pt idx="87">
                  <c:v>2586.3282732211524</c:v>
                </c:pt>
                <c:pt idx="88">
                  <c:v>2622.9290858913077</c:v>
                </c:pt>
                <c:pt idx="89">
                  <c:v>2584.995822150911</c:v>
                </c:pt>
                <c:pt idx="90">
                  <c:v>2251.5362697186661</c:v>
                </c:pt>
                <c:pt idx="91">
                  <c:v>1988.5342903058042</c:v>
                </c:pt>
                <c:pt idx="92">
                  <c:v>2038.0188283191251</c:v>
                </c:pt>
                <c:pt idx="93">
                  <c:v>1902.2515806868546</c:v>
                </c:pt>
                <c:pt idx="94">
                  <c:v>1930.2051019388307</c:v>
                </c:pt>
                <c:pt idx="95">
                  <c:v>2198.9393335957366</c:v>
                </c:pt>
                <c:pt idx="96">
                  <c:v>2055.7831162041703</c:v>
                </c:pt>
                <c:pt idx="97">
                  <c:v>2244.7310118331188</c:v>
                </c:pt>
                <c:pt idx="98">
                  <c:v>2323.9692405359078</c:v>
                </c:pt>
                <c:pt idx="99">
                  <c:v>2148.7118630741079</c:v>
                </c:pt>
                <c:pt idx="100">
                  <c:v>2056.8888646291239</c:v>
                </c:pt>
                <c:pt idx="101">
                  <c:v>2064.367035595073</c:v>
                </c:pt>
                <c:pt idx="102">
                  <c:v>2228.7020607318982</c:v>
                </c:pt>
                <c:pt idx="103">
                  <c:v>2028.9756987387582</c:v>
                </c:pt>
                <c:pt idx="104">
                  <c:v>1986.7617219599838</c:v>
                </c:pt>
                <c:pt idx="105">
                  <c:v>1788.8480590526904</c:v>
                </c:pt>
                <c:pt idx="106">
                  <c:v>1805.5854700586635</c:v>
                </c:pt>
                <c:pt idx="107">
                  <c:v>1964.4030860084779</c:v>
                </c:pt>
                <c:pt idx="108">
                  <c:v>1945.3837529643115</c:v>
                </c:pt>
                <c:pt idx="109">
                  <c:v>2209.6589815811849</c:v>
                </c:pt>
                <c:pt idx="110">
                  <c:v>2262.6201761364227</c:v>
                </c:pt>
                <c:pt idx="111">
                  <c:v>2310.8426146745378</c:v>
                </c:pt>
                <c:pt idx="112">
                  <c:v>1947.0212562018507</c:v>
                </c:pt>
                <c:pt idx="113">
                  <c:v>2267.9665449542094</c:v>
                </c:pt>
                <c:pt idx="114">
                  <c:v>2146.2172326487162</c:v>
                </c:pt>
                <c:pt idx="115">
                  <c:v>2128.51858841085</c:v>
                </c:pt>
                <c:pt idx="116">
                  <c:v>1662.4004476008606</c:v>
                </c:pt>
                <c:pt idx="117">
                  <c:v>1756.5319457454775</c:v>
                </c:pt>
                <c:pt idx="118">
                  <c:v>1588.0320984973723</c:v>
                </c:pt>
                <c:pt idx="119">
                  <c:v>1722.5752731602149</c:v>
                </c:pt>
                <c:pt idx="120">
                  <c:v>1804.4496108501207</c:v>
                </c:pt>
                <c:pt idx="121">
                  <c:v>1981.2447701198964</c:v>
                </c:pt>
                <c:pt idx="122">
                  <c:v>1989.1500430813535</c:v>
                </c:pt>
                <c:pt idx="123">
                  <c:v>1885.5001090294595</c:v>
                </c:pt>
                <c:pt idx="124">
                  <c:v>1804.2187988067769</c:v>
                </c:pt>
                <c:pt idx="125">
                  <c:v>2047.6474334152495</c:v>
                </c:pt>
                <c:pt idx="126">
                  <c:v>1729.1280601667256</c:v>
                </c:pt>
                <c:pt idx="127">
                  <c:v>1728.0297401350285</c:v>
                </c:pt>
                <c:pt idx="128">
                  <c:v>1575.4314424894326</c:v>
                </c:pt>
                <c:pt idx="129">
                  <c:v>1572.2681325973167</c:v>
                </c:pt>
                <c:pt idx="130">
                  <c:v>1562.3953371465238</c:v>
                </c:pt>
                <c:pt idx="131">
                  <c:v>1480.0333253888596</c:v>
                </c:pt>
                <c:pt idx="132">
                  <c:v>1751.1122875638662</c:v>
                </c:pt>
                <c:pt idx="133">
                  <c:v>1776.2361713497537</c:v>
                </c:pt>
                <c:pt idx="134">
                  <c:v>1935.9652361953458</c:v>
                </c:pt>
                <c:pt idx="135">
                  <c:v>2083.0165819457648</c:v>
                </c:pt>
                <c:pt idx="136">
                  <c:v>1995.9938846590021</c:v>
                </c:pt>
                <c:pt idx="137">
                  <c:v>1922.0938325516336</c:v>
                </c:pt>
                <c:pt idx="138">
                  <c:v>1683.5746450877464</c:v>
                </c:pt>
                <c:pt idx="139">
                  <c:v>1622.6595123851616</c:v>
                </c:pt>
                <c:pt idx="140">
                  <c:v>1469.1694936906258</c:v>
                </c:pt>
                <c:pt idx="141">
                  <c:v>1569.2050883325169</c:v>
                </c:pt>
                <c:pt idx="142">
                  <c:v>1445.7089465006795</c:v>
                </c:pt>
                <c:pt idx="143">
                  <c:v>1407.8270287203186</c:v>
                </c:pt>
                <c:pt idx="144">
                  <c:v>1623.6658350934899</c:v>
                </c:pt>
                <c:pt idx="145">
                  <c:v>1677.2780122904198</c:v>
                </c:pt>
                <c:pt idx="146">
                  <c:v>1870.5673254284111</c:v>
                </c:pt>
                <c:pt idx="147">
                  <c:v>1950.8907048387819</c:v>
                </c:pt>
                <c:pt idx="148">
                  <c:v>1559.2857907776083</c:v>
                </c:pt>
                <c:pt idx="149">
                  <c:v>1690.397870496141</c:v>
                </c:pt>
                <c:pt idx="150">
                  <c:v>1612.8893024459039</c:v>
                </c:pt>
                <c:pt idx="151">
                  <c:v>1425.4427227336387</c:v>
                </c:pt>
                <c:pt idx="152">
                  <c:v>1361.7110961373</c:v>
                </c:pt>
                <c:pt idx="153">
                  <c:v>1351.3595783768967</c:v>
                </c:pt>
                <c:pt idx="154">
                  <c:v>1230.4034525682162</c:v>
                </c:pt>
                <c:pt idx="155">
                  <c:v>1358.9839951611093</c:v>
                </c:pt>
                <c:pt idx="156">
                  <c:v>1387.7232314112966</c:v>
                </c:pt>
                <c:pt idx="157">
                  <c:v>1640.4234098999264</c:v>
                </c:pt>
                <c:pt idx="158">
                  <c:v>1646.0407247696505</c:v>
                </c:pt>
                <c:pt idx="159">
                  <c:v>1736.2042965119247</c:v>
                </c:pt>
                <c:pt idx="160">
                  <c:v>1727.418320133452</c:v>
                </c:pt>
                <c:pt idx="161">
                  <c:v>1538.8076929551592</c:v>
                </c:pt>
                <c:pt idx="162">
                  <c:v>1409.9210742342077</c:v>
                </c:pt>
                <c:pt idx="163">
                  <c:v>1415.826833928822</c:v>
                </c:pt>
                <c:pt idx="164">
                  <c:v>1228.2247742647812</c:v>
                </c:pt>
                <c:pt idx="165">
                  <c:v>1302.8208446409496</c:v>
                </c:pt>
                <c:pt idx="166">
                  <c:v>1183.4933824945504</c:v>
                </c:pt>
                <c:pt idx="167">
                  <c:v>1210.8767201194569</c:v>
                </c:pt>
                <c:pt idx="168">
                  <c:v>1342.6098232792067</c:v>
                </c:pt>
                <c:pt idx="169">
                  <c:v>1436.678500344344</c:v>
                </c:pt>
                <c:pt idx="170">
                  <c:v>1617.7194994125084</c:v>
                </c:pt>
                <c:pt idx="171">
                  <c:v>1471.2243045130031</c:v>
                </c:pt>
                <c:pt idx="172">
                  <c:v>1547.1264455564312</c:v>
                </c:pt>
                <c:pt idx="173">
                  <c:v>1382.634452694396</c:v>
                </c:pt>
                <c:pt idx="174">
                  <c:v>1331.8346290061972</c:v>
                </c:pt>
                <c:pt idx="175">
                  <c:v>1060.3300350964817</c:v>
                </c:pt>
                <c:pt idx="176">
                  <c:v>1115.7742485191586</c:v>
                </c:pt>
                <c:pt idx="177">
                  <c:v>1087.0523399145443</c:v>
                </c:pt>
                <c:pt idx="178">
                  <c:v>983.84408499528558</c:v>
                </c:pt>
                <c:pt idx="179">
                  <c:v>1165.1470026319782</c:v>
                </c:pt>
                <c:pt idx="180">
                  <c:v>1195.2925001359811</c:v>
                </c:pt>
                <c:pt idx="181">
                  <c:v>1260.9873236753042</c:v>
                </c:pt>
                <c:pt idx="182">
                  <c:v>1295.6328328500831</c:v>
                </c:pt>
                <c:pt idx="183">
                  <c:v>1292.7460036875252</c:v>
                </c:pt>
                <c:pt idx="184">
                  <c:v>1362.9971854432683</c:v>
                </c:pt>
                <c:pt idx="185">
                  <c:v>1045.0684711325353</c:v>
                </c:pt>
                <c:pt idx="186">
                  <c:v>943.13620416361425</c:v>
                </c:pt>
                <c:pt idx="187">
                  <c:v>931.34811058506955</c:v>
                </c:pt>
                <c:pt idx="188">
                  <c:v>941.93443433961556</c:v>
                </c:pt>
                <c:pt idx="189">
                  <c:v>854.81457795749407</c:v>
                </c:pt>
                <c:pt idx="190">
                  <c:v>905.1045696766713</c:v>
                </c:pt>
                <c:pt idx="191">
                  <c:v>838.18215150887613</c:v>
                </c:pt>
                <c:pt idx="192">
                  <c:v>881.92396824883645</c:v>
                </c:pt>
                <c:pt idx="193">
                  <c:v>1012.2083012774598</c:v>
                </c:pt>
                <c:pt idx="194">
                  <c:v>988.16816820883491</c:v>
                </c:pt>
                <c:pt idx="195">
                  <c:v>1012.3322125227381</c:v>
                </c:pt>
                <c:pt idx="196">
                  <c:v>927.80124497674353</c:v>
                </c:pt>
                <c:pt idx="197">
                  <c:v>897.26076617378749</c:v>
                </c:pt>
                <c:pt idx="198">
                  <c:v>818.76182414232028</c:v>
                </c:pt>
                <c:pt idx="199">
                  <c:v>804.92371508522831</c:v>
                </c:pt>
                <c:pt idx="200">
                  <c:v>740.73381108503418</c:v>
                </c:pt>
                <c:pt idx="201">
                  <c:v>699.63332809685346</c:v>
                </c:pt>
                <c:pt idx="202">
                  <c:v>777.9438943930968</c:v>
                </c:pt>
                <c:pt idx="203">
                  <c:v>652.52685589543103</c:v>
                </c:pt>
                <c:pt idx="204">
                  <c:v>721.62539867055477</c:v>
                </c:pt>
                <c:pt idx="205">
                  <c:v>781.75570966768555</c:v>
                </c:pt>
                <c:pt idx="206">
                  <c:v>824.40779033422621</c:v>
                </c:pt>
                <c:pt idx="207">
                  <c:v>866.14952553466856</c:v>
                </c:pt>
                <c:pt idx="208">
                  <c:v>833.68250586009344</c:v>
                </c:pt>
                <c:pt idx="209">
                  <c:v>664.3386026549947</c:v>
                </c:pt>
                <c:pt idx="210">
                  <c:v>628.13975089991936</c:v>
                </c:pt>
                <c:pt idx="211">
                  <c:v>550.7354917120133</c:v>
                </c:pt>
                <c:pt idx="212">
                  <c:v>544.80489407401922</c:v>
                </c:pt>
                <c:pt idx="213">
                  <c:v>521.19092344799026</c:v>
                </c:pt>
                <c:pt idx="214">
                  <c:v>479.40676578310541</c:v>
                </c:pt>
                <c:pt idx="215">
                  <c:v>516.65596518331358</c:v>
                </c:pt>
                <c:pt idx="216">
                  <c:v>602.71503256890537</c:v>
                </c:pt>
                <c:pt idx="217">
                  <c:v>596.7930752914782</c:v>
                </c:pt>
                <c:pt idx="218">
                  <c:v>689.62324975619413</c:v>
                </c:pt>
                <c:pt idx="219">
                  <c:v>637.37081196758493</c:v>
                </c:pt>
                <c:pt idx="220">
                  <c:v>587.53410757655649</c:v>
                </c:pt>
                <c:pt idx="221">
                  <c:v>560.12121796055806</c:v>
                </c:pt>
                <c:pt idx="222">
                  <c:v>525.8816620880242</c:v>
                </c:pt>
                <c:pt idx="223">
                  <c:v>524.48095572344982</c:v>
                </c:pt>
                <c:pt idx="224">
                  <c:v>426.46040477144146</c:v>
                </c:pt>
                <c:pt idx="225">
                  <c:v>461.64394567868794</c:v>
                </c:pt>
                <c:pt idx="226">
                  <c:v>376.7440849439829</c:v>
                </c:pt>
                <c:pt idx="227">
                  <c:v>431.11132229268736</c:v>
                </c:pt>
                <c:pt idx="228">
                  <c:v>442.29577989223981</c:v>
                </c:pt>
                <c:pt idx="229">
                  <c:v>499.00673128109668</c:v>
                </c:pt>
                <c:pt idx="230">
                  <c:v>484.23267927030071</c:v>
                </c:pt>
                <c:pt idx="231">
                  <c:v>467.52665952117201</c:v>
                </c:pt>
                <c:pt idx="232">
                  <c:v>467.25038495246827</c:v>
                </c:pt>
                <c:pt idx="233">
                  <c:v>441.52383639843242</c:v>
                </c:pt>
                <c:pt idx="234">
                  <c:v>363.589519058147</c:v>
                </c:pt>
                <c:pt idx="235">
                  <c:v>360.12316683995556</c:v>
                </c:pt>
                <c:pt idx="236">
                  <c:v>378.42920196533805</c:v>
                </c:pt>
                <c:pt idx="237">
                  <c:v>322.78147683301461</c:v>
                </c:pt>
                <c:pt idx="238">
                  <c:v>317.57678798162169</c:v>
                </c:pt>
                <c:pt idx="239">
                  <c:v>328.68032457225036</c:v>
                </c:pt>
                <c:pt idx="240">
                  <c:v>352.08087525992812</c:v>
                </c:pt>
                <c:pt idx="241">
                  <c:v>375.2869741288153</c:v>
                </c:pt>
                <c:pt idx="242">
                  <c:v>372.50136681569347</c:v>
                </c:pt>
                <c:pt idx="243">
                  <c:v>358.02538741479958</c:v>
                </c:pt>
                <c:pt idx="244">
                  <c:v>367.37712634968005</c:v>
                </c:pt>
                <c:pt idx="245">
                  <c:v>326.86631227946873</c:v>
                </c:pt>
                <c:pt idx="246">
                  <c:v>316.53807500843948</c:v>
                </c:pt>
                <c:pt idx="247">
                  <c:v>288.11642239087553</c:v>
                </c:pt>
                <c:pt idx="248">
                  <c:v>286.97716309587605</c:v>
                </c:pt>
                <c:pt idx="249">
                  <c:v>229.3822224518421</c:v>
                </c:pt>
                <c:pt idx="250">
                  <c:v>236.71743462330446</c:v>
                </c:pt>
                <c:pt idx="251">
                  <c:v>228.1736482839369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Simulations!$AD$138</c:f>
              <c:strCache>
                <c:ptCount val="1"/>
                <c:pt idx="0">
                  <c:v>Rev K$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val>
            <c:numRef>
              <c:f>Simulations!$AD$139:$AD$390</c:f>
              <c:numCache>
                <c:formatCode>0</c:formatCode>
                <c:ptCount val="252"/>
                <c:pt idx="0">
                  <c:v>2324.560872736869</c:v>
                </c:pt>
                <c:pt idx="1">
                  <c:v>2625.0179326357638</c:v>
                </c:pt>
                <c:pt idx="2">
                  <c:v>2748.9878258943468</c:v>
                </c:pt>
                <c:pt idx="3">
                  <c:v>2548.1554227918191</c:v>
                </c:pt>
                <c:pt idx="4">
                  <c:v>2542.7449010713631</c:v>
                </c:pt>
                <c:pt idx="5">
                  <c:v>2593.8665901325926</c:v>
                </c:pt>
                <c:pt idx="6">
                  <c:v>2661.6322876796139</c:v>
                </c:pt>
                <c:pt idx="7">
                  <c:v>2507.2606204727904</c:v>
                </c:pt>
                <c:pt idx="8">
                  <c:v>2373.3808156286404</c:v>
                </c:pt>
                <c:pt idx="9">
                  <c:v>2057.8623219566944</c:v>
                </c:pt>
                <c:pt idx="10">
                  <c:v>2046.5140883676418</c:v>
                </c:pt>
                <c:pt idx="11">
                  <c:v>2231.3450426007012</c:v>
                </c:pt>
                <c:pt idx="12">
                  <c:v>2455.4592156083813</c:v>
                </c:pt>
                <c:pt idx="13">
                  <c:v>2177.9136220420719</c:v>
                </c:pt>
                <c:pt idx="14">
                  <c:v>2442.69392874396</c:v>
                </c:pt>
                <c:pt idx="15">
                  <c:v>2446.5874932805909</c:v>
                </c:pt>
                <c:pt idx="16">
                  <c:v>2527.2115590356775</c:v>
                </c:pt>
                <c:pt idx="17">
                  <c:v>2360.6015415758211</c:v>
                </c:pt>
                <c:pt idx="18">
                  <c:v>2262.4867012836803</c:v>
                </c:pt>
                <c:pt idx="19">
                  <c:v>2130.8876101907827</c:v>
                </c:pt>
                <c:pt idx="20">
                  <c:v>2169.938981394504</c:v>
                </c:pt>
                <c:pt idx="21">
                  <c:v>1824.7411654379748</c:v>
                </c:pt>
                <c:pt idx="22">
                  <c:v>2031.3033592264885</c:v>
                </c:pt>
                <c:pt idx="23">
                  <c:v>1930.8594941365523</c:v>
                </c:pt>
                <c:pt idx="24">
                  <c:v>2152.2363316473507</c:v>
                </c:pt>
                <c:pt idx="25">
                  <c:v>2187.7680444821399</c:v>
                </c:pt>
                <c:pt idx="26">
                  <c:v>2305.2942324978467</c:v>
                </c:pt>
                <c:pt idx="27">
                  <c:v>2388.749825457211</c:v>
                </c:pt>
                <c:pt idx="28">
                  <c:v>2631.9545082678483</c:v>
                </c:pt>
                <c:pt idx="29">
                  <c:v>2379.0579799191319</c:v>
                </c:pt>
                <c:pt idx="30">
                  <c:v>2090.7243489560096</c:v>
                </c:pt>
                <c:pt idx="31">
                  <c:v>2476.7927730998354</c:v>
                </c:pt>
                <c:pt idx="32">
                  <c:v>2079.2575428754994</c:v>
                </c:pt>
                <c:pt idx="33">
                  <c:v>1899.3751868553763</c:v>
                </c:pt>
                <c:pt idx="34">
                  <c:v>1954.4357021186181</c:v>
                </c:pt>
                <c:pt idx="35">
                  <c:v>1878.9134675541573</c:v>
                </c:pt>
                <c:pt idx="36">
                  <c:v>2196.194298499563</c:v>
                </c:pt>
                <c:pt idx="37">
                  <c:v>2109.6401186371731</c:v>
                </c:pt>
                <c:pt idx="38">
                  <c:v>2224.1438099783891</c:v>
                </c:pt>
                <c:pt idx="39">
                  <c:v>2088.0776098304027</c:v>
                </c:pt>
                <c:pt idx="40">
                  <c:v>2125.0453927698154</c:v>
                </c:pt>
                <c:pt idx="41">
                  <c:v>2043.005505534667</c:v>
                </c:pt>
                <c:pt idx="42">
                  <c:v>1927.5126859879465</c:v>
                </c:pt>
                <c:pt idx="43">
                  <c:v>1955.6512900708046</c:v>
                </c:pt>
                <c:pt idx="44">
                  <c:v>1794.6611618616071</c:v>
                </c:pt>
                <c:pt idx="45">
                  <c:v>1609.1653131975409</c:v>
                </c:pt>
                <c:pt idx="46">
                  <c:v>1701.2171280240198</c:v>
                </c:pt>
                <c:pt idx="47">
                  <c:v>1733.3272809500656</c:v>
                </c:pt>
                <c:pt idx="48">
                  <c:v>1808.9961245603176</c:v>
                </c:pt>
                <c:pt idx="49">
                  <c:v>2014.4500435314326</c:v>
                </c:pt>
                <c:pt idx="50">
                  <c:v>2185.8961195772304</c:v>
                </c:pt>
                <c:pt idx="51">
                  <c:v>2198.2572648312052</c:v>
                </c:pt>
                <c:pt idx="52">
                  <c:v>2042.1844355133949</c:v>
                </c:pt>
                <c:pt idx="53">
                  <c:v>2079.7105508230634</c:v>
                </c:pt>
                <c:pt idx="54">
                  <c:v>1895.5485005890075</c:v>
                </c:pt>
                <c:pt idx="55">
                  <c:v>1603.7437256664562</c:v>
                </c:pt>
                <c:pt idx="56">
                  <c:v>1712.7411787688297</c:v>
                </c:pt>
                <c:pt idx="57">
                  <c:v>1789.9470156405296</c:v>
                </c:pt>
                <c:pt idx="58">
                  <c:v>1811.2309606354424</c:v>
                </c:pt>
                <c:pt idx="59">
                  <c:v>1744.8282250022107</c:v>
                </c:pt>
                <c:pt idx="60">
                  <c:v>1993.5046677043358</c:v>
                </c:pt>
                <c:pt idx="61">
                  <c:v>1882.3544500556636</c:v>
                </c:pt>
                <c:pt idx="62">
                  <c:v>2303.3963064442082</c:v>
                </c:pt>
                <c:pt idx="63">
                  <c:v>1839.4279506763264</c:v>
                </c:pt>
                <c:pt idx="64">
                  <c:v>2037.5316140664415</c:v>
                </c:pt>
                <c:pt idx="65">
                  <c:v>2099.5180838175534</c:v>
                </c:pt>
                <c:pt idx="66">
                  <c:v>1775.4879200328132</c:v>
                </c:pt>
                <c:pt idx="67">
                  <c:v>1860.208434647976</c:v>
                </c:pt>
                <c:pt idx="68">
                  <c:v>1588.2638296484456</c:v>
                </c:pt>
                <c:pt idx="69">
                  <c:v>1590.520135139463</c:v>
                </c:pt>
                <c:pt idx="70">
                  <c:v>1823.4830490161708</c:v>
                </c:pt>
                <c:pt idx="71">
                  <c:v>1722.7059455879958</c:v>
                </c:pt>
                <c:pt idx="72">
                  <c:v>1727.9421650592785</c:v>
                </c:pt>
                <c:pt idx="73">
                  <c:v>1887.936593368514</c:v>
                </c:pt>
                <c:pt idx="74">
                  <c:v>2144.4985181974976</c:v>
                </c:pt>
                <c:pt idx="75">
                  <c:v>2034.7801095456343</c:v>
                </c:pt>
                <c:pt idx="76">
                  <c:v>1910.9249795592164</c:v>
                </c:pt>
                <c:pt idx="77">
                  <c:v>1811.3943857168529</c:v>
                </c:pt>
                <c:pt idx="78">
                  <c:v>1713.0182798668986</c:v>
                </c:pt>
                <c:pt idx="79">
                  <c:v>1796.2953185448214</c:v>
                </c:pt>
                <c:pt idx="80">
                  <c:v>1432.819303361113</c:v>
                </c:pt>
                <c:pt idx="81">
                  <c:v>1700.3433303782981</c:v>
                </c:pt>
                <c:pt idx="82">
                  <c:v>1468.3024440022377</c:v>
                </c:pt>
                <c:pt idx="83">
                  <c:v>1502.6074663923496</c:v>
                </c:pt>
                <c:pt idx="84">
                  <c:v>1806.6693355845687</c:v>
                </c:pt>
                <c:pt idx="85">
                  <c:v>1743.9280380729615</c:v>
                </c:pt>
                <c:pt idx="86">
                  <c:v>1902.5983901327934</c:v>
                </c:pt>
                <c:pt idx="87">
                  <c:v>1939.7462049158644</c:v>
                </c:pt>
                <c:pt idx="88">
                  <c:v>1967.1968144184807</c:v>
                </c:pt>
                <c:pt idx="89">
                  <c:v>1938.7468666131831</c:v>
                </c:pt>
                <c:pt idx="90">
                  <c:v>1688.6522022889994</c:v>
                </c:pt>
                <c:pt idx="91">
                  <c:v>1491.4007177293531</c:v>
                </c:pt>
                <c:pt idx="92">
                  <c:v>1528.5141212393437</c:v>
                </c:pt>
                <c:pt idx="93">
                  <c:v>1426.6886855151411</c:v>
                </c:pt>
                <c:pt idx="94">
                  <c:v>1447.653826454123</c:v>
                </c:pt>
                <c:pt idx="95">
                  <c:v>1649.2045001968024</c:v>
                </c:pt>
                <c:pt idx="96">
                  <c:v>1541.8373371531277</c:v>
                </c:pt>
                <c:pt idx="97">
                  <c:v>1683.5482588748391</c:v>
                </c:pt>
                <c:pt idx="98">
                  <c:v>1742.976930401931</c:v>
                </c:pt>
                <c:pt idx="99">
                  <c:v>1611.5338973055809</c:v>
                </c:pt>
                <c:pt idx="100">
                  <c:v>1542.666648471843</c:v>
                </c:pt>
                <c:pt idx="101">
                  <c:v>1548.2752766963049</c:v>
                </c:pt>
                <c:pt idx="102">
                  <c:v>1671.5265455489237</c:v>
                </c:pt>
                <c:pt idx="103">
                  <c:v>1521.7317740540686</c:v>
                </c:pt>
                <c:pt idx="104">
                  <c:v>1490.071291469988</c:v>
                </c:pt>
                <c:pt idx="105">
                  <c:v>1341.6360442895177</c:v>
                </c:pt>
                <c:pt idx="106">
                  <c:v>1354.1891025439977</c:v>
                </c:pt>
                <c:pt idx="107">
                  <c:v>1473.3023145063585</c:v>
                </c:pt>
                <c:pt idx="108">
                  <c:v>1459.0378147232336</c:v>
                </c:pt>
                <c:pt idx="109">
                  <c:v>1657.2442361858887</c:v>
                </c:pt>
                <c:pt idx="110">
                  <c:v>1696.9651321023171</c:v>
                </c:pt>
                <c:pt idx="111">
                  <c:v>1733.1319610059033</c:v>
                </c:pt>
                <c:pt idx="112">
                  <c:v>1460.2659421513881</c:v>
                </c:pt>
                <c:pt idx="113">
                  <c:v>1700.974908715657</c:v>
                </c:pt>
                <c:pt idx="114">
                  <c:v>1609.6629244865371</c:v>
                </c:pt>
                <c:pt idx="115">
                  <c:v>1596.3889413081374</c:v>
                </c:pt>
                <c:pt idx="116">
                  <c:v>1246.8003357006455</c:v>
                </c:pt>
                <c:pt idx="117">
                  <c:v>1317.3989593091082</c:v>
                </c:pt>
                <c:pt idx="118">
                  <c:v>1191.0240738730292</c:v>
                </c:pt>
                <c:pt idx="119">
                  <c:v>1291.9314548701611</c:v>
                </c:pt>
                <c:pt idx="120">
                  <c:v>1353.3372081375906</c:v>
                </c:pt>
                <c:pt idx="121">
                  <c:v>1485.9335775899224</c:v>
                </c:pt>
                <c:pt idx="122">
                  <c:v>1491.862532311015</c:v>
                </c:pt>
                <c:pt idx="123">
                  <c:v>1414.1250817720947</c:v>
                </c:pt>
                <c:pt idx="124">
                  <c:v>1353.1640991050826</c:v>
                </c:pt>
                <c:pt idx="125">
                  <c:v>1535.735575061437</c:v>
                </c:pt>
                <c:pt idx="126">
                  <c:v>1296.8460451250442</c:v>
                </c:pt>
                <c:pt idx="127">
                  <c:v>1296.0223051012713</c:v>
                </c:pt>
                <c:pt idx="128">
                  <c:v>1181.5735818670744</c:v>
                </c:pt>
                <c:pt idx="129">
                  <c:v>1179.2010994479874</c:v>
                </c:pt>
                <c:pt idx="130">
                  <c:v>1171.7965028598928</c:v>
                </c:pt>
                <c:pt idx="131">
                  <c:v>1110.0249940416447</c:v>
                </c:pt>
                <c:pt idx="132">
                  <c:v>1313.3342156728995</c:v>
                </c:pt>
                <c:pt idx="133">
                  <c:v>1332.1771285123152</c:v>
                </c:pt>
                <c:pt idx="134">
                  <c:v>1451.9739271465094</c:v>
                </c:pt>
                <c:pt idx="135">
                  <c:v>1562.2624364593235</c:v>
                </c:pt>
                <c:pt idx="136">
                  <c:v>1496.9954134942516</c:v>
                </c:pt>
                <c:pt idx="137">
                  <c:v>1441.5703744137252</c:v>
                </c:pt>
                <c:pt idx="138">
                  <c:v>1262.6809838158097</c:v>
                </c:pt>
                <c:pt idx="139">
                  <c:v>1216.9946342888711</c:v>
                </c:pt>
                <c:pt idx="140">
                  <c:v>1101.8771202679693</c:v>
                </c:pt>
                <c:pt idx="141">
                  <c:v>1176.9038162493875</c:v>
                </c:pt>
                <c:pt idx="142">
                  <c:v>1084.2817098755097</c:v>
                </c:pt>
                <c:pt idx="143">
                  <c:v>1055.8702715402389</c:v>
                </c:pt>
                <c:pt idx="144">
                  <c:v>1217.7493763201173</c:v>
                </c:pt>
                <c:pt idx="145">
                  <c:v>1257.9585092178149</c:v>
                </c:pt>
                <c:pt idx="146">
                  <c:v>1402.9254940713083</c:v>
                </c:pt>
                <c:pt idx="147">
                  <c:v>1463.1680286290864</c:v>
                </c:pt>
                <c:pt idx="148">
                  <c:v>1169.4643430832061</c:v>
                </c:pt>
                <c:pt idx="149">
                  <c:v>1267.7984028721057</c:v>
                </c:pt>
                <c:pt idx="150">
                  <c:v>1209.6669768344279</c:v>
                </c:pt>
                <c:pt idx="151">
                  <c:v>1069.0820420502291</c:v>
                </c:pt>
                <c:pt idx="152">
                  <c:v>1021.283322102975</c:v>
                </c:pt>
                <c:pt idx="153">
                  <c:v>1013.5196837826725</c:v>
                </c:pt>
                <c:pt idx="154">
                  <c:v>922.80258942616206</c:v>
                </c:pt>
                <c:pt idx="155">
                  <c:v>1019.237996370832</c:v>
                </c:pt>
                <c:pt idx="156">
                  <c:v>1040.7924235584724</c:v>
                </c:pt>
                <c:pt idx="157">
                  <c:v>1230.3175574249449</c:v>
                </c:pt>
                <c:pt idx="158">
                  <c:v>1234.5305435772379</c:v>
                </c:pt>
                <c:pt idx="159">
                  <c:v>1302.1532223839436</c:v>
                </c:pt>
                <c:pt idx="160">
                  <c:v>1295.563740100089</c:v>
                </c:pt>
                <c:pt idx="161">
                  <c:v>1154.1057697163694</c:v>
                </c:pt>
                <c:pt idx="162">
                  <c:v>1057.4408056756558</c:v>
                </c:pt>
                <c:pt idx="163">
                  <c:v>1061.8701254466164</c:v>
                </c:pt>
                <c:pt idx="164">
                  <c:v>921.16858069858586</c:v>
                </c:pt>
                <c:pt idx="165">
                  <c:v>977.11563348071218</c:v>
                </c:pt>
                <c:pt idx="166">
                  <c:v>887.62003687091283</c:v>
                </c:pt>
                <c:pt idx="167">
                  <c:v>908.15754008959266</c:v>
                </c:pt>
                <c:pt idx="168">
                  <c:v>1006.9573674594051</c:v>
                </c:pt>
                <c:pt idx="169">
                  <c:v>1077.5088752582581</c:v>
                </c:pt>
                <c:pt idx="170">
                  <c:v>1213.2896245593813</c:v>
                </c:pt>
                <c:pt idx="171">
                  <c:v>1103.4182283847522</c:v>
                </c:pt>
                <c:pt idx="172">
                  <c:v>1160.3448341673234</c:v>
                </c:pt>
                <c:pt idx="173">
                  <c:v>1036.9758395207971</c:v>
                </c:pt>
                <c:pt idx="174">
                  <c:v>998.87597175464794</c:v>
                </c:pt>
                <c:pt idx="175">
                  <c:v>795.24752632236118</c:v>
                </c:pt>
                <c:pt idx="176">
                  <c:v>836.83068638936902</c:v>
                </c:pt>
                <c:pt idx="177">
                  <c:v>815.28925493590828</c:v>
                </c:pt>
                <c:pt idx="178">
                  <c:v>737.88306374646413</c:v>
                </c:pt>
                <c:pt idx="179">
                  <c:v>873.86025197398362</c:v>
                </c:pt>
                <c:pt idx="180">
                  <c:v>896.46937510198586</c:v>
                </c:pt>
                <c:pt idx="181">
                  <c:v>945.74049275647815</c:v>
                </c:pt>
                <c:pt idx="182">
                  <c:v>971.72462463756233</c:v>
                </c:pt>
                <c:pt idx="183">
                  <c:v>969.55950276564386</c:v>
                </c:pt>
                <c:pt idx="184">
                  <c:v>1022.2478890824513</c:v>
                </c:pt>
                <c:pt idx="185">
                  <c:v>783.80135334940144</c:v>
                </c:pt>
                <c:pt idx="186">
                  <c:v>707.35215312271066</c:v>
                </c:pt>
                <c:pt idx="187">
                  <c:v>698.51108293880213</c:v>
                </c:pt>
                <c:pt idx="188">
                  <c:v>706.45082575471167</c:v>
                </c:pt>
                <c:pt idx="189">
                  <c:v>641.11093346812049</c:v>
                </c:pt>
                <c:pt idx="190">
                  <c:v>678.82842725750345</c:v>
                </c:pt>
                <c:pt idx="191">
                  <c:v>628.63661363165716</c:v>
                </c:pt>
                <c:pt idx="192">
                  <c:v>661.44297618662733</c:v>
                </c:pt>
                <c:pt idx="193">
                  <c:v>759.15622595809486</c:v>
                </c:pt>
                <c:pt idx="194">
                  <c:v>741.12612615662624</c:v>
                </c:pt>
                <c:pt idx="195">
                  <c:v>759.24915939205357</c:v>
                </c:pt>
                <c:pt idx="196">
                  <c:v>695.85093373255768</c:v>
                </c:pt>
                <c:pt idx="197">
                  <c:v>672.94557463034062</c:v>
                </c:pt>
                <c:pt idx="198">
                  <c:v>614.07136810674024</c:v>
                </c:pt>
                <c:pt idx="199">
                  <c:v>603.69278631392126</c:v>
                </c:pt>
                <c:pt idx="200">
                  <c:v>555.55035831377563</c:v>
                </c:pt>
                <c:pt idx="201">
                  <c:v>524.72499607264012</c:v>
                </c:pt>
                <c:pt idx="202">
                  <c:v>583.4579207948226</c:v>
                </c:pt>
                <c:pt idx="203">
                  <c:v>489.39514192157327</c:v>
                </c:pt>
                <c:pt idx="204">
                  <c:v>541.21904900291611</c:v>
                </c:pt>
                <c:pt idx="205">
                  <c:v>586.31678225076416</c:v>
                </c:pt>
                <c:pt idx="206">
                  <c:v>618.30584275066963</c:v>
                </c:pt>
                <c:pt idx="207">
                  <c:v>649.61214415100142</c:v>
                </c:pt>
                <c:pt idx="208">
                  <c:v>625.26187939507008</c:v>
                </c:pt>
                <c:pt idx="209">
                  <c:v>498.25395199124603</c:v>
                </c:pt>
                <c:pt idx="210">
                  <c:v>471.10481317493952</c:v>
                </c:pt>
                <c:pt idx="211">
                  <c:v>413.05161878400997</c:v>
                </c:pt>
                <c:pt idx="212">
                  <c:v>408.60367055551444</c:v>
                </c:pt>
                <c:pt idx="213">
                  <c:v>390.89319258599267</c:v>
                </c:pt>
                <c:pt idx="214">
                  <c:v>359.55507433732907</c:v>
                </c:pt>
                <c:pt idx="215">
                  <c:v>387.49197388748519</c:v>
                </c:pt>
                <c:pt idx="216">
                  <c:v>452.03627442667903</c:v>
                </c:pt>
                <c:pt idx="217">
                  <c:v>447.59480646860868</c:v>
                </c:pt>
                <c:pt idx="218">
                  <c:v>517.2174373171456</c:v>
                </c:pt>
                <c:pt idx="219">
                  <c:v>478.02810897568872</c:v>
                </c:pt>
                <c:pt idx="220">
                  <c:v>440.6505806824174</c:v>
                </c:pt>
                <c:pt idx="221">
                  <c:v>420.09091347041851</c:v>
                </c:pt>
                <c:pt idx="222">
                  <c:v>394.41124656601812</c:v>
                </c:pt>
                <c:pt idx="223">
                  <c:v>393.36071679258737</c:v>
                </c:pt>
                <c:pt idx="224">
                  <c:v>319.84530357858108</c:v>
                </c:pt>
                <c:pt idx="225">
                  <c:v>346.23295925901596</c:v>
                </c:pt>
                <c:pt idx="226">
                  <c:v>282.55806370798717</c:v>
                </c:pt>
                <c:pt idx="227">
                  <c:v>323.33349171951551</c:v>
                </c:pt>
                <c:pt idx="228">
                  <c:v>331.72183491917986</c:v>
                </c:pt>
                <c:pt idx="229">
                  <c:v>374.25504846082254</c:v>
                </c:pt>
                <c:pt idx="230">
                  <c:v>363.17450945272554</c:v>
                </c:pt>
                <c:pt idx="231">
                  <c:v>350.64499464087902</c:v>
                </c:pt>
                <c:pt idx="232">
                  <c:v>350.4377887143512</c:v>
                </c:pt>
                <c:pt idx="233">
                  <c:v>331.14287729882432</c:v>
                </c:pt>
                <c:pt idx="234">
                  <c:v>272.69213929361024</c:v>
                </c:pt>
                <c:pt idx="235">
                  <c:v>270.09237512996668</c:v>
                </c:pt>
                <c:pt idx="236">
                  <c:v>283.82190147400354</c:v>
                </c:pt>
                <c:pt idx="237">
                  <c:v>242.08610762476096</c:v>
                </c:pt>
                <c:pt idx="238">
                  <c:v>238.18259098621627</c:v>
                </c:pt>
                <c:pt idx="239">
                  <c:v>246.51024342918777</c:v>
                </c:pt>
                <c:pt idx="240">
                  <c:v>264.06065644494606</c:v>
                </c:pt>
                <c:pt idx="241">
                  <c:v>281.46523059661149</c:v>
                </c:pt>
                <c:pt idx="242">
                  <c:v>279.3760251117701</c:v>
                </c:pt>
                <c:pt idx="243">
                  <c:v>268.5190405610997</c:v>
                </c:pt>
                <c:pt idx="244">
                  <c:v>275.53284476226003</c:v>
                </c:pt>
                <c:pt idx="245">
                  <c:v>245.14973420960155</c:v>
                </c:pt>
                <c:pt idx="246">
                  <c:v>237.40355625632961</c:v>
                </c:pt>
                <c:pt idx="247">
                  <c:v>216.08731679315665</c:v>
                </c:pt>
                <c:pt idx="248">
                  <c:v>215.23287232190705</c:v>
                </c:pt>
                <c:pt idx="249">
                  <c:v>172.03666683888156</c:v>
                </c:pt>
                <c:pt idx="250">
                  <c:v>177.53807596747833</c:v>
                </c:pt>
                <c:pt idx="251">
                  <c:v>171.13023621295267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929648"/>
        <c:axId val="410930040"/>
      </c:lineChart>
      <c:catAx>
        <c:axId val="41092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TIME (months)</a:t>
                </a:r>
              </a:p>
            </c:rich>
          </c:tx>
          <c:layout>
            <c:manualLayout>
              <c:xMode val="edge"/>
              <c:yMode val="edge"/>
              <c:x val="0.44084278768233387"/>
              <c:y val="0.91499081330137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930040"/>
        <c:crosses val="autoZero"/>
        <c:auto val="1"/>
        <c:lblAlgn val="ctr"/>
        <c:lblOffset val="100"/>
        <c:tickLblSkip val="15"/>
        <c:tickMarkSkip val="1"/>
        <c:noMultiLvlLbl val="0"/>
      </c:catAx>
      <c:valAx>
        <c:axId val="41093004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YIELD (tons)</a:t>
                </a:r>
              </a:p>
            </c:rich>
          </c:tx>
          <c:layout>
            <c:manualLayout>
              <c:xMode val="edge"/>
              <c:yMode val="edge"/>
              <c:x val="2.5931928687196109E-2"/>
              <c:y val="0.42058257432923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09296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5089141004862234"/>
          <c:y val="0.45637683597428164"/>
          <c:w val="0.13614262560777957"/>
          <c:h val="9.61970781710495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200" b="0"/>
              <a:t>Profit Total - All fleets</a:t>
            </a:r>
          </a:p>
        </c:rich>
      </c:tx>
      <c:layout>
        <c:manualLayout>
          <c:xMode val="edge"/>
          <c:yMode val="edge"/>
          <c:x val="0.376"/>
          <c:y val="3.25000396728999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00000000000001"/>
          <c:y val="0.15750019226097689"/>
          <c:w val="0.628"/>
          <c:h val="0.72750088806260749"/>
        </c:manualLayout>
      </c:layout>
      <c:scatterChart>
        <c:scatterStyle val="smoothMarker"/>
        <c:varyColors val="0"/>
        <c:ser>
          <c:idx val="0"/>
          <c:order val="0"/>
          <c:tx>
            <c:v>Industrial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Simulations!$I$139:$I$159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Simulations!$O$139:$O$159</c:f>
              <c:numCache>
                <c:formatCode>0</c:formatCode>
                <c:ptCount val="21"/>
                <c:pt idx="0">
                  <c:v>-24660.946410740908</c:v>
                </c:pt>
                <c:pt idx="1">
                  <c:v>-21871.813947924791</c:v>
                </c:pt>
                <c:pt idx="2">
                  <c:v>-25586.197063899635</c:v>
                </c:pt>
                <c:pt idx="3">
                  <c:v>-19792.289416406667</c:v>
                </c:pt>
                <c:pt idx="4">
                  <c:v>-19902.2567238263</c:v>
                </c:pt>
                <c:pt idx="5">
                  <c:v>-25152.773416028744</c:v>
                </c:pt>
                <c:pt idx="6">
                  <c:v>-22328.308938162387</c:v>
                </c:pt>
                <c:pt idx="7">
                  <c:v>-26328.79906448807</c:v>
                </c:pt>
                <c:pt idx="8">
                  <c:v>-22361.741520225958</c:v>
                </c:pt>
                <c:pt idx="9">
                  <c:v>-27619.536481718627</c:v>
                </c:pt>
                <c:pt idx="10">
                  <c:v>-21206.029973790268</c:v>
                </c:pt>
                <c:pt idx="11">
                  <c:v>-27679.399100358292</c:v>
                </c:pt>
                <c:pt idx="12">
                  <c:v>-27450.017662944236</c:v>
                </c:pt>
                <c:pt idx="13">
                  <c:v>-22342.285219185884</c:v>
                </c:pt>
                <c:pt idx="14">
                  <c:v>-26406.709435482284</c:v>
                </c:pt>
                <c:pt idx="15">
                  <c:v>-23640.846416627428</c:v>
                </c:pt>
                <c:pt idx="16">
                  <c:v>-25013.182891556753</c:v>
                </c:pt>
                <c:pt idx="17">
                  <c:v>-29411.43711978232</c:v>
                </c:pt>
                <c:pt idx="18">
                  <c:v>-24227.975458025467</c:v>
                </c:pt>
                <c:pt idx="19">
                  <c:v>-25521.771293264399</c:v>
                </c:pt>
                <c:pt idx="20">
                  <c:v>-29962.834039765447</c:v>
                </c:pt>
              </c:numCache>
            </c:numRef>
          </c:yVal>
          <c:smooth val="1"/>
        </c:ser>
        <c:ser>
          <c:idx val="1"/>
          <c:order val="1"/>
          <c:tx>
            <c:v>Artisanal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Simulations!$I$139:$I$159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Simulations!$AP$139:$AP$159</c:f>
              <c:numCache>
                <c:formatCode>0</c:formatCode>
                <c:ptCount val="21"/>
                <c:pt idx="0">
                  <c:v>14931.963747867194</c:v>
                </c:pt>
                <c:pt idx="1">
                  <c:v>11622.463010633684</c:v>
                </c:pt>
                <c:pt idx="2">
                  <c:v>11833.482865817554</c:v>
                </c:pt>
                <c:pt idx="3">
                  <c:v>9062.0422073953014</c:v>
                </c:pt>
                <c:pt idx="4">
                  <c:v>7869.5987995912874</c:v>
                </c:pt>
                <c:pt idx="5">
                  <c:v>7094.3853738719408</c:v>
                </c:pt>
                <c:pt idx="6">
                  <c:v>6616.3202897145347</c:v>
                </c:pt>
                <c:pt idx="7">
                  <c:v>4939.0881588076591</c:v>
                </c:pt>
                <c:pt idx="8">
                  <c:v>2999.7920652863322</c:v>
                </c:pt>
                <c:pt idx="9">
                  <c:v>2235.7564379389441</c:v>
                </c:pt>
                <c:pt idx="10">
                  <c:v>1044.015145140489</c:v>
                </c:pt>
                <c:pt idx="11">
                  <c:v>-520.22652206581188</c:v>
                </c:pt>
                <c:pt idx="12">
                  <c:v>-1050.4773621104541</c:v>
                </c:pt>
                <c:pt idx="13">
                  <c:v>-2171.2818314123142</c:v>
                </c:pt>
                <c:pt idx="14">
                  <c:v>-4011.0693158229169</c:v>
                </c:pt>
                <c:pt idx="15">
                  <c:v>-5959.9182588338954</c:v>
                </c:pt>
                <c:pt idx="16">
                  <c:v>-7902.4672955127808</c:v>
                </c:pt>
                <c:pt idx="17">
                  <c:v>-10322.614725386204</c:v>
                </c:pt>
                <c:pt idx="18">
                  <c:v>-11158.942847051083</c:v>
                </c:pt>
                <c:pt idx="19">
                  <c:v>-11756.222409097856</c:v>
                </c:pt>
                <c:pt idx="20">
                  <c:v>-13301.662246741373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142840"/>
        <c:axId val="374143232"/>
      </c:scatterChart>
      <c:valAx>
        <c:axId val="374142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0"/>
                  <a:t>TIME (year)</a:t>
                </a:r>
              </a:p>
            </c:rich>
          </c:tx>
          <c:layout>
            <c:manualLayout>
              <c:xMode val="edge"/>
              <c:yMode val="edge"/>
              <c:x val="0.44800000000000001"/>
              <c:y val="0.91000111084119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143232"/>
        <c:crosses val="autoZero"/>
        <c:crossBetween val="midCat"/>
      </c:valAx>
      <c:valAx>
        <c:axId val="37414323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 b="0"/>
                  <a:t> PROFIT</a:t>
                </a:r>
                <a:r>
                  <a:rPr lang="nb-NO" sz="1000" b="0" baseline="0"/>
                  <a:t> (t</a:t>
                </a:r>
                <a:r>
                  <a:rPr lang="nb-NO" sz="1000" b="0"/>
                  <a:t>housand $)</a:t>
                </a:r>
              </a:p>
            </c:rich>
          </c:tx>
          <c:layout>
            <c:manualLayout>
              <c:xMode val="edge"/>
              <c:yMode val="edge"/>
              <c:x val="3.2000067612323616E-2"/>
              <c:y val="0.297295748310752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1428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799999999999996"/>
          <c:y val="0.47250057678293067"/>
          <c:w val="0.156"/>
          <c:h val="9.750011901869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http://www.fishbase.org/Photos/ThumbnailsSummary.php?ID=602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32</xdr:row>
      <xdr:rowOff>95250</xdr:rowOff>
    </xdr:from>
    <xdr:to>
      <xdr:col>5</xdr:col>
      <xdr:colOff>161925</xdr:colOff>
      <xdr:row>38</xdr:row>
      <xdr:rowOff>19050</xdr:rowOff>
    </xdr:to>
    <xdr:grpSp>
      <xdr:nvGrpSpPr>
        <xdr:cNvPr id="5132" name="Group 12"/>
        <xdr:cNvGrpSpPr>
          <a:grpSpLocks/>
        </xdr:cNvGrpSpPr>
      </xdr:nvGrpSpPr>
      <xdr:grpSpPr bwMode="auto">
        <a:xfrm>
          <a:off x="981075" y="5476875"/>
          <a:ext cx="2228850" cy="895350"/>
          <a:chOff x="103" y="550"/>
          <a:chExt cx="234" cy="94"/>
        </a:xfrm>
      </xdr:grpSpPr>
      <xdr:pic>
        <xdr:nvPicPr>
          <xdr:cNvPr id="5128" name="Picture 8" descr="Image of Thryssa vitrirostris, Orangemouth anchovy, Oranjebek-glasneus, Dilis, Sardel durbanská, Bolinao, Malabar thryssa, Orangemouth glassnose, Anchois-moustache cristal, Biala, Kawa, Lache-e-dahan-naranji, Ocar de cristal, Samaduul, Bocarte cristal, Dagaa, Dagaa papa, Pata, Shembea, Nedu-poruva ">
            <a:hlinkClick xmlns:r="http://schemas.openxmlformats.org/officeDocument/2006/relationships" r:id="rId1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" y="550"/>
            <a:ext cx="197" cy="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131" name="Text Box 11"/>
          <xdr:cNvSpPr txBox="1">
            <a:spLocks noChangeArrowheads="1"/>
          </xdr:cNvSpPr>
        </xdr:nvSpPr>
        <xdr:spPr bwMode="auto">
          <a:xfrm>
            <a:off x="218" y="618"/>
            <a:ext cx="11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nb-NO" sz="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FishBase</a:t>
            </a:r>
          </a:p>
          <a:p>
            <a:pPr algn="l" rtl="0">
              <a:defRPr sz="1000"/>
            </a:pPr>
            <a:r>
              <a:rPr lang="nb-NO" sz="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se</a:t>
            </a:r>
          </a:p>
        </xdr:txBody>
      </xdr:sp>
    </xdr:grpSp>
    <xdr:clientData/>
  </xdr:twoCellAnchor>
  <xdr:twoCellAnchor>
    <xdr:from>
      <xdr:col>13</xdr:col>
      <xdr:colOff>142875</xdr:colOff>
      <xdr:row>70</xdr:row>
      <xdr:rowOff>47625</xdr:rowOff>
    </xdr:from>
    <xdr:to>
      <xdr:col>17</xdr:col>
      <xdr:colOff>95250</xdr:colOff>
      <xdr:row>87</xdr:row>
      <xdr:rowOff>133350</xdr:rowOff>
    </xdr:to>
    <xdr:grpSp>
      <xdr:nvGrpSpPr>
        <xdr:cNvPr id="5133" name="Group 13"/>
        <xdr:cNvGrpSpPr>
          <a:grpSpLocks/>
        </xdr:cNvGrpSpPr>
      </xdr:nvGrpSpPr>
      <xdr:grpSpPr bwMode="auto">
        <a:xfrm>
          <a:off x="8067675" y="11734800"/>
          <a:ext cx="2390775" cy="2838450"/>
          <a:chOff x="440" y="94"/>
          <a:chExt cx="251" cy="298"/>
        </a:xfrm>
      </xdr:grpSpPr>
      <xdr:grpSp>
        <xdr:nvGrpSpPr>
          <xdr:cNvPr id="5134" name="Group 14"/>
          <xdr:cNvGrpSpPr>
            <a:grpSpLocks/>
          </xdr:cNvGrpSpPr>
        </xdr:nvGrpSpPr>
        <xdr:grpSpPr bwMode="auto">
          <a:xfrm>
            <a:off x="440" y="94"/>
            <a:ext cx="251" cy="298"/>
            <a:chOff x="198" y="102"/>
            <a:chExt cx="251" cy="298"/>
          </a:xfrm>
        </xdr:grpSpPr>
        <xdr:sp macro="" textlink="">
          <xdr:nvSpPr>
            <xdr:cNvPr id="5135" name="AutoShape 15"/>
            <xdr:cNvSpPr>
              <a:spLocks noChangeArrowheads="1"/>
            </xdr:cNvSpPr>
          </xdr:nvSpPr>
          <xdr:spPr bwMode="auto">
            <a:xfrm>
              <a:off x="198" y="292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FFCC99" mc:Ignorable="a14" a14:legacySpreadsheetColorIndex="47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5136" name="Text Box 16"/>
            <xdr:cNvSpPr txBox="1">
              <a:spLocks noChangeArrowheads="1"/>
            </xdr:cNvSpPr>
          </xdr:nvSpPr>
          <xdr:spPr bwMode="auto">
            <a:xfrm>
              <a:off x="211" y="305"/>
              <a:ext cx="77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nb-N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Shad</a:t>
              </a:r>
            </a:p>
          </xdr:txBody>
        </xdr:sp>
        <xdr:sp macro="" textlink="">
          <xdr:nvSpPr>
            <xdr:cNvPr id="5137" name="AutoShape 17"/>
            <xdr:cNvSpPr>
              <a:spLocks noChangeArrowheads="1"/>
            </xdr:cNvSpPr>
          </xdr:nvSpPr>
          <xdr:spPr bwMode="auto">
            <a:xfrm>
              <a:off x="333" y="292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FFCC99" mc:Ignorable="a14" a14:legacySpreadsheetColorIndex="47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5138" name="Text Box 18"/>
            <xdr:cNvSpPr txBox="1">
              <a:spLocks noChangeArrowheads="1"/>
            </xdr:cNvSpPr>
          </xdr:nvSpPr>
          <xdr:spPr bwMode="auto">
            <a:xfrm>
              <a:off x="348" y="307"/>
              <a:ext cx="77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nb-N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Shrimp</a:t>
              </a:r>
            </a:p>
          </xdr:txBody>
        </xdr:sp>
        <xdr:sp macro="" textlink="">
          <xdr:nvSpPr>
            <xdr:cNvPr id="5139" name="AutoShape 19"/>
            <xdr:cNvSpPr>
              <a:spLocks noChangeArrowheads="1"/>
            </xdr:cNvSpPr>
          </xdr:nvSpPr>
          <xdr:spPr bwMode="auto">
            <a:xfrm>
              <a:off x="198" y="205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5140" name="Text Box 20"/>
            <xdr:cNvSpPr txBox="1">
              <a:spLocks noChangeArrowheads="1"/>
            </xdr:cNvSpPr>
          </xdr:nvSpPr>
          <xdr:spPr bwMode="auto">
            <a:xfrm>
              <a:off x="208" y="211"/>
              <a:ext cx="77" cy="3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nb-N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Small scale fishery</a:t>
              </a:r>
            </a:p>
          </xdr:txBody>
        </xdr:sp>
        <xdr:sp macro="" textlink="">
          <xdr:nvSpPr>
            <xdr:cNvPr id="5141" name="AutoShape 21"/>
            <xdr:cNvSpPr>
              <a:spLocks noChangeArrowheads="1"/>
            </xdr:cNvSpPr>
          </xdr:nvSpPr>
          <xdr:spPr bwMode="auto">
            <a:xfrm>
              <a:off x="264" y="102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33CCCC" mc:Ignorable="a14" a14:legacySpreadsheetColorIndex="4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5142" name="AutoShape 22"/>
            <xdr:cNvSpPr>
              <a:spLocks noChangeArrowheads="1"/>
            </xdr:cNvSpPr>
          </xdr:nvSpPr>
          <xdr:spPr bwMode="auto">
            <a:xfrm>
              <a:off x="333" y="204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5143" name="Text Box 23"/>
            <xdr:cNvSpPr txBox="1">
              <a:spLocks noChangeArrowheads="1"/>
            </xdr:cNvSpPr>
          </xdr:nvSpPr>
          <xdr:spPr bwMode="auto">
            <a:xfrm>
              <a:off x="345" y="212"/>
              <a:ext cx="77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nb-N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Shrimp trawlers</a:t>
              </a:r>
            </a:p>
          </xdr:txBody>
        </xdr:sp>
        <xdr:cxnSp macro="">
          <xdr:nvCxnSpPr>
            <xdr:cNvPr id="5144" name="AutoShape 24"/>
            <xdr:cNvCxnSpPr>
              <a:cxnSpLocks noChangeShapeType="1"/>
              <a:stCxn id="5137" idx="0"/>
              <a:endCxn id="5142" idx="2"/>
            </xdr:cNvCxnSpPr>
          </xdr:nvCxnSpPr>
          <xdr:spPr bwMode="auto">
            <a:xfrm flipV="1">
              <a:off x="386" y="254"/>
              <a:ext cx="0" cy="38"/>
            </a:xfrm>
            <a:prstGeom prst="straightConnector1">
              <a:avLst/>
            </a:prstGeom>
            <a:noFill/>
            <a:ln w="317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145" name="AutoShape 25"/>
            <xdr:cNvCxnSpPr>
              <a:cxnSpLocks noChangeShapeType="1"/>
              <a:stCxn id="5135" idx="0"/>
              <a:endCxn id="5139" idx="2"/>
            </xdr:cNvCxnSpPr>
          </xdr:nvCxnSpPr>
          <xdr:spPr bwMode="auto">
            <a:xfrm flipV="1">
              <a:off x="251" y="255"/>
              <a:ext cx="0" cy="37"/>
            </a:xfrm>
            <a:prstGeom prst="straightConnector1">
              <a:avLst/>
            </a:prstGeom>
            <a:noFill/>
            <a:ln w="317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146" name="AutoShape 26"/>
            <xdr:cNvCxnSpPr>
              <a:cxnSpLocks noChangeShapeType="1"/>
              <a:stCxn id="5137" idx="1"/>
              <a:endCxn id="5139" idx="3"/>
            </xdr:cNvCxnSpPr>
          </xdr:nvCxnSpPr>
          <xdr:spPr bwMode="auto">
            <a:xfrm rot="10800000">
              <a:off x="303" y="230"/>
              <a:ext cx="30" cy="87"/>
            </a:xfrm>
            <a:prstGeom prst="bentConnector3">
              <a:avLst>
                <a:gd name="adj1" fmla="val 50000"/>
              </a:avLst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147" name="AutoShape 27"/>
            <xdr:cNvCxnSpPr>
              <a:cxnSpLocks noChangeShapeType="1"/>
              <a:stCxn id="5135" idx="2"/>
              <a:endCxn id="5142" idx="3"/>
            </xdr:cNvCxnSpPr>
          </xdr:nvCxnSpPr>
          <xdr:spPr bwMode="auto">
            <a:xfrm rot="5400000" flipH="1" flipV="1">
              <a:off x="288" y="192"/>
              <a:ext cx="113" cy="187"/>
            </a:xfrm>
            <a:prstGeom prst="bentConnector4">
              <a:avLst>
                <a:gd name="adj1" fmla="val -21241"/>
                <a:gd name="adj2" fmla="val 112301"/>
              </a:avLst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miter lim="800000"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148" name="AutoShape 28"/>
            <xdr:cNvCxnSpPr>
              <a:cxnSpLocks noChangeShapeType="1"/>
              <a:stCxn id="5139" idx="0"/>
              <a:endCxn id="5141" idx="2"/>
            </xdr:cNvCxnSpPr>
          </xdr:nvCxnSpPr>
          <xdr:spPr bwMode="auto">
            <a:xfrm rot="16200000">
              <a:off x="257" y="146"/>
              <a:ext cx="53" cy="66"/>
            </a:xfrm>
            <a:prstGeom prst="bentConnector3">
              <a:avLst>
                <a:gd name="adj1" fmla="val 49056"/>
              </a:avLst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149" name="AutoShape 29"/>
            <xdr:cNvCxnSpPr>
              <a:cxnSpLocks noChangeShapeType="1"/>
              <a:stCxn id="5142" idx="0"/>
              <a:endCxn id="5141" idx="2"/>
            </xdr:cNvCxnSpPr>
          </xdr:nvCxnSpPr>
          <xdr:spPr bwMode="auto">
            <a:xfrm rot="5400000" flipH="1">
              <a:off x="326" y="143"/>
              <a:ext cx="52" cy="69"/>
            </a:xfrm>
            <a:prstGeom prst="bentConnector3">
              <a:avLst>
                <a:gd name="adj1" fmla="val 50000"/>
              </a:avLst>
            </a:prstGeom>
            <a:noFill/>
            <a:ln w="317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150" name="Text Box 30"/>
            <xdr:cNvSpPr txBox="1">
              <a:spLocks noChangeArrowheads="1"/>
            </xdr:cNvSpPr>
          </xdr:nvSpPr>
          <xdr:spPr bwMode="auto">
            <a:xfrm>
              <a:off x="264" y="369"/>
              <a:ext cx="185" cy="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nb-NO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5% catch (discarded, not accounted for in model yet)</a:t>
              </a:r>
            </a:p>
          </xdr:txBody>
        </xdr:sp>
        <xdr:sp macro="" textlink="">
          <xdr:nvSpPr>
            <xdr:cNvPr id="5151" name="Text Box 31"/>
            <xdr:cNvSpPr txBox="1">
              <a:spLocks noChangeArrowheads="1"/>
            </xdr:cNvSpPr>
          </xdr:nvSpPr>
          <xdr:spPr bwMode="auto">
            <a:xfrm>
              <a:off x="330" y="158"/>
              <a:ext cx="44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nb-NO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tax</a:t>
              </a:r>
            </a:p>
          </xdr:txBody>
        </xdr:sp>
      </xdr:grpSp>
      <xdr:sp macro="" textlink="">
        <xdr:nvSpPr>
          <xdr:cNvPr id="5152" name="Text Box 32"/>
          <xdr:cNvSpPr txBox="1">
            <a:spLocks noChangeArrowheads="1"/>
          </xdr:cNvSpPr>
        </xdr:nvSpPr>
        <xdr:spPr bwMode="auto">
          <a:xfrm>
            <a:off x="519" y="110"/>
            <a:ext cx="77" cy="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nb-NO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</a:t>
            </a:r>
          </a:p>
        </xdr:txBody>
      </xdr:sp>
    </xdr:grpSp>
    <xdr:clientData/>
  </xdr:twoCellAnchor>
  <xdr:twoCellAnchor editAs="oneCell">
    <xdr:from>
      <xdr:col>5</xdr:col>
      <xdr:colOff>266700</xdr:colOff>
      <xdr:row>3</xdr:row>
      <xdr:rowOff>19050</xdr:rowOff>
    </xdr:from>
    <xdr:to>
      <xdr:col>11</xdr:col>
      <xdr:colOff>123374</xdr:colOff>
      <xdr:row>16</xdr:row>
      <xdr:rowOff>37425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14700" y="704850"/>
          <a:ext cx="3514274" cy="212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5</xdr:col>
      <xdr:colOff>18667</xdr:colOff>
      <xdr:row>16</xdr:row>
      <xdr:rowOff>37832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85800"/>
          <a:ext cx="3066667" cy="21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0</xdr:row>
      <xdr:rowOff>0</xdr:rowOff>
    </xdr:from>
    <xdr:to>
      <xdr:col>14</xdr:col>
      <xdr:colOff>161925</xdr:colOff>
      <xdr:row>0</xdr:row>
      <xdr:rowOff>0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285750</xdr:colOff>
      <xdr:row>0</xdr:row>
      <xdr:rowOff>0</xdr:rowOff>
    </xdr:from>
    <xdr:to>
      <xdr:col>13</xdr:col>
      <xdr:colOff>447675</xdr:colOff>
      <xdr:row>0</xdr:row>
      <xdr:rowOff>0</xdr:rowOff>
    </xdr:to>
    <xdr:graphicFrame macro="">
      <xdr:nvGraphicFramePr>
        <xdr:cNvPr id="40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533399</xdr:colOff>
      <xdr:row>2</xdr:row>
      <xdr:rowOff>152400</xdr:rowOff>
    </xdr:from>
    <xdr:to>
      <xdr:col>14</xdr:col>
      <xdr:colOff>352424</xdr:colOff>
      <xdr:row>15</xdr:row>
      <xdr:rowOff>114300</xdr:rowOff>
    </xdr:to>
    <xdr:grpSp>
      <xdr:nvGrpSpPr>
        <xdr:cNvPr id="4103" name="Group 7"/>
        <xdr:cNvGrpSpPr>
          <a:grpSpLocks/>
        </xdr:cNvGrpSpPr>
      </xdr:nvGrpSpPr>
      <xdr:grpSpPr bwMode="auto">
        <a:xfrm>
          <a:off x="5581649" y="742950"/>
          <a:ext cx="3476625" cy="2352675"/>
          <a:chOff x="599" y="30"/>
          <a:chExt cx="403" cy="303"/>
        </a:xfrm>
      </xdr:grpSpPr>
      <xdr:pic>
        <xdr:nvPicPr>
          <xdr:cNvPr id="4100" name="Picture 4" descr="Imagen 006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9" y="30"/>
            <a:ext cx="403" cy="30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102" name="Text Box 6"/>
          <xdr:cNvSpPr txBox="1">
            <a:spLocks noChangeArrowheads="1"/>
          </xdr:cNvSpPr>
        </xdr:nvSpPr>
        <xdr:spPr bwMode="auto">
          <a:xfrm>
            <a:off x="618" y="268"/>
            <a:ext cx="234" cy="3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nb-NO" sz="14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Å. Bjordal 2007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31</xdr:row>
      <xdr:rowOff>47625</xdr:rowOff>
    </xdr:from>
    <xdr:to>
      <xdr:col>13</xdr:col>
      <xdr:colOff>9525</xdr:colOff>
      <xdr:row>46</xdr:row>
      <xdr:rowOff>152400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91888</xdr:colOff>
      <xdr:row>3</xdr:row>
      <xdr:rowOff>150157</xdr:rowOff>
    </xdr:from>
    <xdr:to>
      <xdr:col>21</xdr:col>
      <xdr:colOff>331134</xdr:colOff>
      <xdr:row>25</xdr:row>
      <xdr:rowOff>130548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0</xdr:rowOff>
    </xdr:from>
    <xdr:to>
      <xdr:col>8</xdr:col>
      <xdr:colOff>529166</xdr:colOff>
      <xdr:row>73</xdr:row>
      <xdr:rowOff>85725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74083</xdr:colOff>
      <xdr:row>51</xdr:row>
      <xdr:rowOff>1</xdr:rowOff>
    </xdr:from>
    <xdr:to>
      <xdr:col>16</xdr:col>
      <xdr:colOff>623732</xdr:colOff>
      <xdr:row>73</xdr:row>
      <xdr:rowOff>95251</xdr:rowOff>
    </xdr:to>
    <xdr:graphicFrame macro="">
      <xdr:nvGraphicFramePr>
        <xdr:cNvPr id="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8</xdr:col>
      <xdr:colOff>526677</xdr:colOff>
      <xdr:row>96</xdr:row>
      <xdr:rowOff>105833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97</xdr:row>
      <xdr:rowOff>127001</xdr:rowOff>
    </xdr:from>
    <xdr:to>
      <xdr:col>8</xdr:col>
      <xdr:colOff>369794</xdr:colOff>
      <xdr:row>125</xdr:row>
      <xdr:rowOff>39533</xdr:rowOff>
    </xdr:to>
    <xdr:graphicFrame macro="">
      <xdr:nvGraphicFramePr>
        <xdr:cNvPr id="1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63501</xdr:colOff>
      <xdr:row>74</xdr:row>
      <xdr:rowOff>137583</xdr:rowOff>
    </xdr:from>
    <xdr:to>
      <xdr:col>17</xdr:col>
      <xdr:colOff>10584</xdr:colOff>
      <xdr:row>96</xdr:row>
      <xdr:rowOff>105833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74083</xdr:colOff>
      <xdr:row>98</xdr:row>
      <xdr:rowOff>42333</xdr:rowOff>
    </xdr:from>
    <xdr:to>
      <xdr:col>17</xdr:col>
      <xdr:colOff>194735</xdr:colOff>
      <xdr:row>125</xdr:row>
      <xdr:rowOff>52916</xdr:rowOff>
    </xdr:to>
    <xdr:graphicFrame macro="">
      <xdr:nvGraphicFramePr>
        <xdr:cNvPr id="1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graphicFrame macro="">
      <xdr:nvGraphicFramePr>
        <xdr:cNvPr id="20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504825</xdr:colOff>
      <xdr:row>0</xdr:row>
      <xdr:rowOff>0</xdr:rowOff>
    </xdr:from>
    <xdr:to>
      <xdr:col>13</xdr:col>
      <xdr:colOff>238125</xdr:colOff>
      <xdr:row>0</xdr:row>
      <xdr:rowOff>0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142875</xdr:colOff>
      <xdr:row>0</xdr:row>
      <xdr:rowOff>0</xdr:rowOff>
    </xdr:from>
    <xdr:to>
      <xdr:col>12</xdr:col>
      <xdr:colOff>361950</xdr:colOff>
      <xdr:row>0</xdr:row>
      <xdr:rowOff>0</xdr:rowOff>
    </xdr:to>
    <xdr:graphicFrame macro="">
      <xdr:nvGraphicFramePr>
        <xdr:cNvPr id="205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05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graphicFrame macro="">
      <xdr:nvGraphicFramePr>
        <xdr:cNvPr id="205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504825</xdr:colOff>
      <xdr:row>0</xdr:row>
      <xdr:rowOff>0</xdr:rowOff>
    </xdr:from>
    <xdr:to>
      <xdr:col>14</xdr:col>
      <xdr:colOff>238125</xdr:colOff>
      <xdr:row>0</xdr:row>
      <xdr:rowOff>0</xdr:rowOff>
    </xdr:to>
    <xdr:graphicFrame macro="">
      <xdr:nvGraphicFramePr>
        <xdr:cNvPr id="205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142875</xdr:colOff>
      <xdr:row>0</xdr:row>
      <xdr:rowOff>0</xdr:rowOff>
    </xdr:from>
    <xdr:to>
      <xdr:col>12</xdr:col>
      <xdr:colOff>361950</xdr:colOff>
      <xdr:row>0</xdr:row>
      <xdr:rowOff>0</xdr:rowOff>
    </xdr:to>
    <xdr:graphicFrame macro="">
      <xdr:nvGraphicFramePr>
        <xdr:cNvPr id="205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571500</xdr:colOff>
      <xdr:row>24</xdr:row>
      <xdr:rowOff>19050</xdr:rowOff>
    </xdr:from>
    <xdr:to>
      <xdr:col>6</xdr:col>
      <xdr:colOff>523875</xdr:colOff>
      <xdr:row>41</xdr:row>
      <xdr:rowOff>104775</xdr:rowOff>
    </xdr:to>
    <xdr:grpSp>
      <xdr:nvGrpSpPr>
        <xdr:cNvPr id="2060" name="Group 12"/>
        <xdr:cNvGrpSpPr>
          <a:grpSpLocks/>
        </xdr:cNvGrpSpPr>
      </xdr:nvGrpSpPr>
      <xdr:grpSpPr bwMode="auto">
        <a:xfrm>
          <a:off x="1790700" y="4076700"/>
          <a:ext cx="2390775" cy="2838450"/>
          <a:chOff x="440" y="94"/>
          <a:chExt cx="251" cy="298"/>
        </a:xfrm>
      </xdr:grpSpPr>
      <xdr:grpSp>
        <xdr:nvGrpSpPr>
          <xdr:cNvPr id="2061" name="Group 13"/>
          <xdr:cNvGrpSpPr>
            <a:grpSpLocks/>
          </xdr:cNvGrpSpPr>
        </xdr:nvGrpSpPr>
        <xdr:grpSpPr bwMode="auto">
          <a:xfrm>
            <a:off x="440" y="94"/>
            <a:ext cx="251" cy="298"/>
            <a:chOff x="198" y="102"/>
            <a:chExt cx="251" cy="298"/>
          </a:xfrm>
        </xdr:grpSpPr>
        <xdr:sp macro="" textlink="">
          <xdr:nvSpPr>
            <xdr:cNvPr id="2062" name="AutoShape 14"/>
            <xdr:cNvSpPr>
              <a:spLocks noChangeArrowheads="1"/>
            </xdr:cNvSpPr>
          </xdr:nvSpPr>
          <xdr:spPr bwMode="auto">
            <a:xfrm>
              <a:off x="198" y="292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FFCC99" mc:Ignorable="a14" a14:legacySpreadsheetColorIndex="47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2063" name="Text Box 15"/>
            <xdr:cNvSpPr txBox="1">
              <a:spLocks noChangeArrowheads="1"/>
            </xdr:cNvSpPr>
          </xdr:nvSpPr>
          <xdr:spPr bwMode="auto">
            <a:xfrm>
              <a:off x="211" y="305"/>
              <a:ext cx="77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nb-N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Shad</a:t>
              </a:r>
            </a:p>
          </xdr:txBody>
        </xdr:sp>
        <xdr:sp macro="" textlink="">
          <xdr:nvSpPr>
            <xdr:cNvPr id="2064" name="AutoShape 16"/>
            <xdr:cNvSpPr>
              <a:spLocks noChangeArrowheads="1"/>
            </xdr:cNvSpPr>
          </xdr:nvSpPr>
          <xdr:spPr bwMode="auto">
            <a:xfrm>
              <a:off x="333" y="292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FFCC99" mc:Ignorable="a14" a14:legacySpreadsheetColorIndex="47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2065" name="Text Box 17"/>
            <xdr:cNvSpPr txBox="1">
              <a:spLocks noChangeArrowheads="1"/>
            </xdr:cNvSpPr>
          </xdr:nvSpPr>
          <xdr:spPr bwMode="auto">
            <a:xfrm>
              <a:off x="348" y="307"/>
              <a:ext cx="77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nb-N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Shrimp</a:t>
              </a:r>
            </a:p>
          </xdr:txBody>
        </xdr:sp>
        <xdr:sp macro="" textlink="">
          <xdr:nvSpPr>
            <xdr:cNvPr id="2066" name="AutoShape 18"/>
            <xdr:cNvSpPr>
              <a:spLocks noChangeArrowheads="1"/>
            </xdr:cNvSpPr>
          </xdr:nvSpPr>
          <xdr:spPr bwMode="auto">
            <a:xfrm>
              <a:off x="198" y="205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2067" name="Text Box 19"/>
            <xdr:cNvSpPr txBox="1">
              <a:spLocks noChangeArrowheads="1"/>
            </xdr:cNvSpPr>
          </xdr:nvSpPr>
          <xdr:spPr bwMode="auto">
            <a:xfrm>
              <a:off x="208" y="211"/>
              <a:ext cx="77" cy="3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nb-N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Small scale fishery</a:t>
              </a:r>
            </a:p>
          </xdr:txBody>
        </xdr:sp>
        <xdr:sp macro="" textlink="">
          <xdr:nvSpPr>
            <xdr:cNvPr id="2068" name="AutoShape 20"/>
            <xdr:cNvSpPr>
              <a:spLocks noChangeArrowheads="1"/>
            </xdr:cNvSpPr>
          </xdr:nvSpPr>
          <xdr:spPr bwMode="auto">
            <a:xfrm>
              <a:off x="264" y="102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33CCCC" mc:Ignorable="a14" a14:legacySpreadsheetColorIndex="4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2069" name="AutoShape 21"/>
            <xdr:cNvSpPr>
              <a:spLocks noChangeArrowheads="1"/>
            </xdr:cNvSpPr>
          </xdr:nvSpPr>
          <xdr:spPr bwMode="auto">
            <a:xfrm>
              <a:off x="333" y="204"/>
              <a:ext cx="105" cy="50"/>
            </a:xfrm>
            <a:prstGeom prst="flowChartProcess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2070" name="Text Box 22"/>
            <xdr:cNvSpPr txBox="1">
              <a:spLocks noChangeArrowheads="1"/>
            </xdr:cNvSpPr>
          </xdr:nvSpPr>
          <xdr:spPr bwMode="auto">
            <a:xfrm>
              <a:off x="345" y="212"/>
              <a:ext cx="77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nb-N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Shrimp trawlers</a:t>
              </a:r>
            </a:p>
          </xdr:txBody>
        </xdr:sp>
        <xdr:cxnSp macro="">
          <xdr:nvCxnSpPr>
            <xdr:cNvPr id="2071" name="AutoShape 23"/>
            <xdr:cNvCxnSpPr>
              <a:cxnSpLocks noChangeShapeType="1"/>
              <a:stCxn id="2064" idx="0"/>
              <a:endCxn id="2069" idx="2"/>
            </xdr:cNvCxnSpPr>
          </xdr:nvCxnSpPr>
          <xdr:spPr bwMode="auto">
            <a:xfrm flipV="1">
              <a:off x="386" y="254"/>
              <a:ext cx="0" cy="38"/>
            </a:xfrm>
            <a:prstGeom prst="straightConnector1">
              <a:avLst/>
            </a:prstGeom>
            <a:noFill/>
            <a:ln w="317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72" name="AutoShape 24"/>
            <xdr:cNvCxnSpPr>
              <a:cxnSpLocks noChangeShapeType="1"/>
              <a:stCxn id="2062" idx="0"/>
              <a:endCxn id="2066" idx="2"/>
            </xdr:cNvCxnSpPr>
          </xdr:nvCxnSpPr>
          <xdr:spPr bwMode="auto">
            <a:xfrm flipV="1">
              <a:off x="251" y="255"/>
              <a:ext cx="0" cy="37"/>
            </a:xfrm>
            <a:prstGeom prst="straightConnector1">
              <a:avLst/>
            </a:prstGeom>
            <a:noFill/>
            <a:ln w="317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73" name="AutoShape 25"/>
            <xdr:cNvCxnSpPr>
              <a:cxnSpLocks noChangeShapeType="1"/>
              <a:stCxn id="2064" idx="1"/>
              <a:endCxn id="2066" idx="3"/>
            </xdr:cNvCxnSpPr>
          </xdr:nvCxnSpPr>
          <xdr:spPr bwMode="auto">
            <a:xfrm rot="10800000">
              <a:off x="303" y="230"/>
              <a:ext cx="30" cy="87"/>
            </a:xfrm>
            <a:prstGeom prst="bentConnector3">
              <a:avLst>
                <a:gd name="adj1" fmla="val 50000"/>
              </a:avLst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74" name="AutoShape 26"/>
            <xdr:cNvCxnSpPr>
              <a:cxnSpLocks noChangeShapeType="1"/>
              <a:stCxn id="2062" idx="2"/>
              <a:endCxn id="2069" idx="3"/>
            </xdr:cNvCxnSpPr>
          </xdr:nvCxnSpPr>
          <xdr:spPr bwMode="auto">
            <a:xfrm rot="5400000" flipH="1" flipV="1">
              <a:off x="288" y="192"/>
              <a:ext cx="113" cy="187"/>
            </a:xfrm>
            <a:prstGeom prst="bentConnector4">
              <a:avLst>
                <a:gd name="adj1" fmla="val -21241"/>
                <a:gd name="adj2" fmla="val 112301"/>
              </a:avLst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miter lim="800000"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75" name="AutoShape 27"/>
            <xdr:cNvCxnSpPr>
              <a:cxnSpLocks noChangeShapeType="1"/>
              <a:stCxn id="2066" idx="0"/>
              <a:endCxn id="2068" idx="2"/>
            </xdr:cNvCxnSpPr>
          </xdr:nvCxnSpPr>
          <xdr:spPr bwMode="auto">
            <a:xfrm rot="16200000">
              <a:off x="257" y="146"/>
              <a:ext cx="53" cy="66"/>
            </a:xfrm>
            <a:prstGeom prst="bentConnector3">
              <a:avLst>
                <a:gd name="adj1" fmla="val 49056"/>
              </a:avLst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76" name="AutoShape 28"/>
            <xdr:cNvCxnSpPr>
              <a:cxnSpLocks noChangeShapeType="1"/>
              <a:stCxn id="2069" idx="0"/>
              <a:endCxn id="2068" idx="2"/>
            </xdr:cNvCxnSpPr>
          </xdr:nvCxnSpPr>
          <xdr:spPr bwMode="auto">
            <a:xfrm rot="5400000" flipH="1">
              <a:off x="326" y="143"/>
              <a:ext cx="52" cy="69"/>
            </a:xfrm>
            <a:prstGeom prst="bentConnector3">
              <a:avLst>
                <a:gd name="adj1" fmla="val 50000"/>
              </a:avLst>
            </a:prstGeom>
            <a:noFill/>
            <a:ln w="317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77" name="Text Box 29"/>
            <xdr:cNvSpPr txBox="1">
              <a:spLocks noChangeArrowheads="1"/>
            </xdr:cNvSpPr>
          </xdr:nvSpPr>
          <xdr:spPr bwMode="auto">
            <a:xfrm>
              <a:off x="264" y="369"/>
              <a:ext cx="185" cy="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nb-NO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5% catch (discarded, not accounted for in model yet)</a:t>
              </a:r>
            </a:p>
          </xdr:txBody>
        </xdr:sp>
        <xdr:sp macro="" textlink="">
          <xdr:nvSpPr>
            <xdr:cNvPr id="2078" name="Text Box 30"/>
            <xdr:cNvSpPr txBox="1">
              <a:spLocks noChangeArrowheads="1"/>
            </xdr:cNvSpPr>
          </xdr:nvSpPr>
          <xdr:spPr bwMode="auto">
            <a:xfrm>
              <a:off x="330" y="158"/>
              <a:ext cx="44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nb-NO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tax</a:t>
              </a:r>
            </a:p>
          </xdr:txBody>
        </xdr:sp>
      </xdr:grpSp>
      <xdr:sp macro="" textlink="">
        <xdr:nvSpPr>
          <xdr:cNvPr id="2079" name="Text Box 31"/>
          <xdr:cNvSpPr txBox="1">
            <a:spLocks noChangeArrowheads="1"/>
          </xdr:cNvSpPr>
        </xdr:nvSpPr>
        <xdr:spPr bwMode="auto">
          <a:xfrm>
            <a:off x="519" y="110"/>
            <a:ext cx="77" cy="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nb-NO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19050</xdr:rowOff>
    </xdr:from>
    <xdr:to>
      <xdr:col>1</xdr:col>
      <xdr:colOff>161925</xdr:colOff>
      <xdr:row>7</xdr:row>
      <xdr:rowOff>0</xdr:rowOff>
    </xdr:to>
    <xdr:pic>
      <xdr:nvPicPr>
        <xdr:cNvPr id="2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90600"/>
          <a:ext cx="914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63</xdr:row>
      <xdr:rowOff>38100</xdr:rowOff>
    </xdr:from>
    <xdr:to>
      <xdr:col>9</xdr:col>
      <xdr:colOff>476250</xdr:colOff>
      <xdr:row>71</xdr:row>
      <xdr:rowOff>133350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5229225" y="10496550"/>
          <a:ext cx="11811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64592" tIns="137160" rIns="0" bIns="0" anchor="t" upright="1"/>
        <a:lstStyle/>
        <a:p>
          <a:pPr algn="l" rtl="0">
            <a:defRPr sz="1000"/>
          </a:pPr>
          <a:r>
            <a:rPr lang="nb-NO" sz="9000" b="0" i="0" u="none" strike="noStrike" baseline="0">
              <a:solidFill>
                <a:srgbClr val="C0C0C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19</xdr:col>
      <xdr:colOff>38100</xdr:colOff>
      <xdr:row>0</xdr:row>
      <xdr:rowOff>85725</xdr:rowOff>
    </xdr:from>
    <xdr:to>
      <xdr:col>26</xdr:col>
      <xdr:colOff>438150</xdr:colOff>
      <xdr:row>15</xdr:row>
      <xdr:rowOff>114300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238125</xdr:colOff>
      <xdr:row>58</xdr:row>
      <xdr:rowOff>38100</xdr:rowOff>
    </xdr:from>
    <xdr:to>
      <xdr:col>18</xdr:col>
      <xdr:colOff>476250</xdr:colOff>
      <xdr:row>74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85725</xdr:colOff>
      <xdr:row>74</xdr:row>
      <xdr:rowOff>57150</xdr:rowOff>
    </xdr:from>
    <xdr:to>
      <xdr:col>21</xdr:col>
      <xdr:colOff>276225</xdr:colOff>
      <xdr:row>90</xdr:row>
      <xdr:rowOff>19050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590550</xdr:colOff>
      <xdr:row>64</xdr:row>
      <xdr:rowOff>38100</xdr:rowOff>
    </xdr:from>
    <xdr:to>
      <xdr:col>37</xdr:col>
      <xdr:colOff>438150</xdr:colOff>
      <xdr:row>72</xdr:row>
      <xdr:rowOff>133350</xdr:rowOff>
    </xdr:to>
    <xdr:sp macro="" textlink="">
      <xdr:nvSpPr>
        <xdr:cNvPr id="1518" name="Text Box 494"/>
        <xdr:cNvSpPr txBox="1">
          <a:spLocks noChangeArrowheads="1"/>
        </xdr:cNvSpPr>
      </xdr:nvSpPr>
      <xdr:spPr bwMode="auto">
        <a:xfrm>
          <a:off x="21859875" y="10658475"/>
          <a:ext cx="24003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64592" tIns="137160" rIns="0" bIns="0" anchor="t" upright="1"/>
        <a:lstStyle/>
        <a:p>
          <a:pPr algn="l" rtl="0">
            <a:defRPr sz="1000"/>
          </a:pPr>
          <a:r>
            <a:rPr lang="nb-NO" sz="9000" b="0" i="0" u="none" strike="noStrike" baseline="0">
              <a:solidFill>
                <a:srgbClr val="FF0000"/>
              </a:solidFill>
              <a:latin typeface="Arial"/>
              <a:cs typeface="Arial"/>
            </a:rPr>
            <a:t>C</a:t>
          </a:r>
          <a:r>
            <a:rPr lang="nb-NO" sz="2400" b="0" i="0" u="none" strike="noStrike" baseline="0">
              <a:solidFill>
                <a:srgbClr val="FF0000"/>
              </a:solidFill>
              <a:latin typeface="Arial"/>
              <a:cs typeface="Arial"/>
            </a:rPr>
            <a:t>art</a:t>
          </a:r>
        </a:p>
      </xdr:txBody>
    </xdr:sp>
    <xdr:clientData/>
  </xdr:twoCellAnchor>
  <xdr:twoCellAnchor>
    <xdr:from>
      <xdr:col>61</xdr:col>
      <xdr:colOff>590550</xdr:colOff>
      <xdr:row>64</xdr:row>
      <xdr:rowOff>38100</xdr:rowOff>
    </xdr:from>
    <xdr:to>
      <xdr:col>65</xdr:col>
      <xdr:colOff>438150</xdr:colOff>
      <xdr:row>72</xdr:row>
      <xdr:rowOff>133350</xdr:rowOff>
    </xdr:to>
    <xdr:sp macro="" textlink="">
      <xdr:nvSpPr>
        <xdr:cNvPr id="1520" name="Text Box 496"/>
        <xdr:cNvSpPr txBox="1">
          <a:spLocks noChangeArrowheads="1"/>
        </xdr:cNvSpPr>
      </xdr:nvSpPr>
      <xdr:spPr bwMode="auto">
        <a:xfrm>
          <a:off x="39471600" y="10658475"/>
          <a:ext cx="24479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64592" tIns="137160" rIns="0" bIns="0" anchor="t" upright="1"/>
        <a:lstStyle/>
        <a:p>
          <a:pPr algn="l" rtl="0">
            <a:defRPr sz="1000"/>
          </a:pPr>
          <a:r>
            <a:rPr lang="nb-NO" sz="9000" b="0" i="0" u="none" strike="noStrike" baseline="0">
              <a:solidFill>
                <a:srgbClr val="FF0000"/>
              </a:solidFill>
              <a:latin typeface="Arial"/>
              <a:cs typeface="Arial"/>
            </a:rPr>
            <a:t>C</a:t>
          </a:r>
          <a:r>
            <a:rPr lang="nb-NO" sz="2400" b="0" i="0" u="none" strike="noStrike" baseline="0">
              <a:solidFill>
                <a:srgbClr val="FF0000"/>
              </a:solidFill>
              <a:latin typeface="Arial"/>
              <a:cs typeface="Arial"/>
            </a:rPr>
            <a:t>ind</a:t>
          </a:r>
        </a:p>
      </xdr:txBody>
    </xdr:sp>
    <xdr:clientData/>
  </xdr:twoCellAnchor>
  <xdr:twoCellAnchor>
    <xdr:from>
      <xdr:col>93</xdr:col>
      <xdr:colOff>314325</xdr:colOff>
      <xdr:row>31</xdr:row>
      <xdr:rowOff>66675</xdr:rowOff>
    </xdr:from>
    <xdr:to>
      <xdr:col>101</xdr:col>
      <xdr:colOff>304800</xdr:colOff>
      <xdr:row>40</xdr:row>
      <xdr:rowOff>0</xdr:rowOff>
    </xdr:to>
    <xdr:sp macro="" textlink="">
      <xdr:nvSpPr>
        <xdr:cNvPr id="1528" name="Text Box 504"/>
        <xdr:cNvSpPr txBox="1">
          <a:spLocks noChangeArrowheads="1"/>
        </xdr:cNvSpPr>
      </xdr:nvSpPr>
      <xdr:spPr bwMode="auto">
        <a:xfrm>
          <a:off x="59035950" y="5343525"/>
          <a:ext cx="48672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64592" tIns="137160" rIns="0" bIns="0" anchor="t" upright="1"/>
        <a:lstStyle/>
        <a:p>
          <a:pPr algn="l" rtl="0">
            <a:defRPr sz="1000"/>
          </a:pPr>
          <a:r>
            <a:rPr lang="nb-NO" sz="9000" b="0" i="0" u="none" strike="noStrike" baseline="0">
              <a:solidFill>
                <a:srgbClr val="FF0000"/>
              </a:solidFill>
              <a:latin typeface="Arial"/>
              <a:cs typeface="Arial"/>
            </a:rPr>
            <a:t>research</a:t>
          </a:r>
        </a:p>
      </xdr:txBody>
    </xdr:sp>
    <xdr:clientData/>
  </xdr:twoCellAnchor>
  <xdr:twoCellAnchor>
    <xdr:from>
      <xdr:col>91</xdr:col>
      <xdr:colOff>590550</xdr:colOff>
      <xdr:row>65</xdr:row>
      <xdr:rowOff>38100</xdr:rowOff>
    </xdr:from>
    <xdr:to>
      <xdr:col>95</xdr:col>
      <xdr:colOff>438150</xdr:colOff>
      <xdr:row>73</xdr:row>
      <xdr:rowOff>133350</xdr:rowOff>
    </xdr:to>
    <xdr:sp macro="" textlink="">
      <xdr:nvSpPr>
        <xdr:cNvPr id="1530" name="Text Box 506"/>
        <xdr:cNvSpPr txBox="1">
          <a:spLocks noChangeArrowheads="1"/>
        </xdr:cNvSpPr>
      </xdr:nvSpPr>
      <xdr:spPr bwMode="auto">
        <a:xfrm>
          <a:off x="58092975" y="10820400"/>
          <a:ext cx="22860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64592" tIns="137160" rIns="0" bIns="0" anchor="t" upright="1"/>
        <a:lstStyle/>
        <a:p>
          <a:pPr algn="l" rtl="0">
            <a:defRPr sz="1000"/>
          </a:pPr>
          <a:r>
            <a:rPr lang="nb-NO" sz="9000" b="0" i="0" u="none" strike="noStrike" baseline="0">
              <a:solidFill>
                <a:srgbClr val="FF0000"/>
              </a:solidFill>
              <a:latin typeface="Arial"/>
              <a:cs typeface="Arial"/>
            </a:rPr>
            <a:t>F</a:t>
          </a:r>
          <a:r>
            <a:rPr lang="nb-NO" sz="2400" b="0" i="0" u="none" strike="noStrike" baseline="0">
              <a:solidFill>
                <a:srgbClr val="FF0000"/>
              </a:solidFill>
              <a:latin typeface="Arial"/>
              <a:cs typeface="Arial"/>
            </a:rPr>
            <a:t>ind</a:t>
          </a:r>
        </a:p>
      </xdr:txBody>
    </xdr:sp>
    <xdr:clientData/>
  </xdr:twoCellAnchor>
  <xdr:twoCellAnchor>
    <xdr:from>
      <xdr:col>119</xdr:col>
      <xdr:colOff>314325</xdr:colOff>
      <xdr:row>36</xdr:row>
      <xdr:rowOff>9525</xdr:rowOff>
    </xdr:from>
    <xdr:to>
      <xdr:col>127</xdr:col>
      <xdr:colOff>304800</xdr:colOff>
      <xdr:row>44</xdr:row>
      <xdr:rowOff>104775</xdr:rowOff>
    </xdr:to>
    <xdr:sp macro="" textlink="">
      <xdr:nvSpPr>
        <xdr:cNvPr id="1531" name="Text Box 507"/>
        <xdr:cNvSpPr txBox="1">
          <a:spLocks noChangeArrowheads="1"/>
        </xdr:cNvSpPr>
      </xdr:nvSpPr>
      <xdr:spPr bwMode="auto">
        <a:xfrm>
          <a:off x="74885550" y="6096000"/>
          <a:ext cx="48672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64592" tIns="137160" rIns="0" bIns="0" anchor="t" upright="1"/>
        <a:lstStyle/>
        <a:p>
          <a:pPr algn="l" rtl="0">
            <a:defRPr sz="1000"/>
          </a:pPr>
          <a:r>
            <a:rPr lang="nb-NO" sz="9000" b="0" i="0" u="none" strike="noStrike" baseline="0">
              <a:solidFill>
                <a:srgbClr val="FF0000"/>
              </a:solidFill>
              <a:latin typeface="Arial"/>
              <a:cs typeface="Arial"/>
            </a:rPr>
            <a:t>research</a:t>
          </a:r>
        </a:p>
      </xdr:txBody>
    </xdr:sp>
    <xdr:clientData/>
  </xdr:twoCellAnchor>
  <xdr:twoCellAnchor>
    <xdr:from>
      <xdr:col>121</xdr:col>
      <xdr:colOff>590550</xdr:colOff>
      <xdr:row>69</xdr:row>
      <xdr:rowOff>38100</xdr:rowOff>
    </xdr:from>
    <xdr:to>
      <xdr:col>125</xdr:col>
      <xdr:colOff>438150</xdr:colOff>
      <xdr:row>77</xdr:row>
      <xdr:rowOff>133350</xdr:rowOff>
    </xdr:to>
    <xdr:sp macro="" textlink="">
      <xdr:nvSpPr>
        <xdr:cNvPr id="1532" name="Text Box 508"/>
        <xdr:cNvSpPr txBox="1">
          <a:spLocks noChangeArrowheads="1"/>
        </xdr:cNvSpPr>
      </xdr:nvSpPr>
      <xdr:spPr bwMode="auto">
        <a:xfrm>
          <a:off x="76380975" y="11468100"/>
          <a:ext cx="22860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64592" tIns="137160" rIns="0" bIns="0" anchor="t" upright="1"/>
        <a:lstStyle/>
        <a:p>
          <a:pPr algn="l" rtl="0">
            <a:defRPr sz="1000"/>
          </a:pPr>
          <a:r>
            <a:rPr lang="nb-NO" sz="9000" b="0" i="0" u="none" strike="noStrike" baseline="0">
              <a:solidFill>
                <a:srgbClr val="FF0000"/>
              </a:solidFill>
              <a:latin typeface="Arial"/>
              <a:cs typeface="Arial"/>
            </a:rPr>
            <a:t>F</a:t>
          </a:r>
          <a:r>
            <a:rPr lang="nb-NO" sz="2400" b="0" i="0" u="none" strike="noStrike" baseline="0">
              <a:solidFill>
                <a:srgbClr val="FF0000"/>
              </a:solidFill>
              <a:latin typeface="Arial"/>
              <a:cs typeface="Arial"/>
            </a:rPr>
            <a:t>ind+art</a:t>
          </a:r>
        </a:p>
      </xdr:txBody>
    </xdr:sp>
    <xdr:clientData/>
  </xdr:twoCellAnchor>
  <xdr:twoCellAnchor>
    <xdr:from>
      <xdr:col>5</xdr:col>
      <xdr:colOff>238125</xdr:colOff>
      <xdr:row>93</xdr:row>
      <xdr:rowOff>66675</xdr:rowOff>
    </xdr:from>
    <xdr:to>
      <xdr:col>20</xdr:col>
      <xdr:colOff>133350</xdr:colOff>
      <xdr:row>123</xdr:row>
      <xdr:rowOff>28575</xdr:rowOff>
    </xdr:to>
    <xdr:graphicFrame macro="">
      <xdr:nvGraphicFramePr>
        <xdr:cNvPr id="1533" name="Chart 5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266700</xdr:colOff>
      <xdr:row>273</xdr:row>
      <xdr:rowOff>152400</xdr:rowOff>
    </xdr:from>
    <xdr:to>
      <xdr:col>15</xdr:col>
      <xdr:colOff>9525</xdr:colOff>
      <xdr:row>303</xdr:row>
      <xdr:rowOff>114300</xdr:rowOff>
    </xdr:to>
    <xdr:graphicFrame macro="">
      <xdr:nvGraphicFramePr>
        <xdr:cNvPr id="1538" name="Chart 5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</xdr:colOff>
      <xdr:row>331</xdr:row>
      <xdr:rowOff>104775</xdr:rowOff>
    </xdr:from>
    <xdr:to>
      <xdr:col>14</xdr:col>
      <xdr:colOff>114300</xdr:colOff>
      <xdr:row>346</xdr:row>
      <xdr:rowOff>123825</xdr:rowOff>
    </xdr:to>
    <xdr:graphicFrame macro="">
      <xdr:nvGraphicFramePr>
        <xdr:cNvPr id="1539" name="Chart 5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104775</xdr:colOff>
      <xdr:row>1</xdr:row>
      <xdr:rowOff>19050</xdr:rowOff>
    </xdr:from>
    <xdr:to>
      <xdr:col>20</xdr:col>
      <xdr:colOff>28575</xdr:colOff>
      <xdr:row>13</xdr:row>
      <xdr:rowOff>76200</xdr:rowOff>
    </xdr:to>
    <xdr:graphicFrame macro="">
      <xdr:nvGraphicFramePr>
        <xdr:cNvPr id="71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61</xdr:row>
      <xdr:rowOff>57150</xdr:rowOff>
    </xdr:from>
    <xdr:to>
      <xdr:col>7</xdr:col>
      <xdr:colOff>238125</xdr:colOff>
      <xdr:row>79</xdr:row>
      <xdr:rowOff>0</xdr:rowOff>
    </xdr:to>
    <xdr:graphicFrame macro="">
      <xdr:nvGraphicFramePr>
        <xdr:cNvPr id="717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238125</xdr:colOff>
      <xdr:row>12</xdr:row>
      <xdr:rowOff>57150</xdr:rowOff>
    </xdr:from>
    <xdr:to>
      <xdr:col>36</xdr:col>
      <xdr:colOff>504825</xdr:colOff>
      <xdr:row>33</xdr:row>
      <xdr:rowOff>9525</xdr:rowOff>
    </xdr:to>
    <xdr:graphicFrame macro="">
      <xdr:nvGraphicFramePr>
        <xdr:cNvPr id="71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447675</xdr:colOff>
      <xdr:row>86</xdr:row>
      <xdr:rowOff>38100</xdr:rowOff>
    </xdr:from>
    <xdr:to>
      <xdr:col>7</xdr:col>
      <xdr:colOff>247650</xdr:colOff>
      <xdr:row>102</xdr:row>
      <xdr:rowOff>133350</xdr:rowOff>
    </xdr:to>
    <xdr:graphicFrame macro="">
      <xdr:nvGraphicFramePr>
        <xdr:cNvPr id="717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dx.doi.org/10.7557/8.3514" TargetMode="External"/><Relationship Id="rId1" Type="http://schemas.openxmlformats.org/officeDocument/2006/relationships/hyperlink" Target="http://creativecommons.org/licenses/by/4.0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79"/>
  <sheetViews>
    <sheetView tabSelected="1" workbookViewId="0"/>
  </sheetViews>
  <sheetFormatPr defaultRowHeight="12.75" x14ac:dyDescent="0.2"/>
  <cols>
    <col min="1" max="16384" width="9.140625" style="2"/>
  </cols>
  <sheetData>
    <row r="1" spans="1:31" ht="26.25" x14ac:dyDescent="0.4">
      <c r="A1" s="341" t="s">
        <v>152</v>
      </c>
      <c r="B1" s="340"/>
      <c r="C1" s="340"/>
      <c r="D1" s="340"/>
      <c r="E1" s="340"/>
      <c r="F1" s="340"/>
      <c r="G1" s="340"/>
      <c r="H1" s="340"/>
      <c r="I1" s="340" t="s">
        <v>431</v>
      </c>
      <c r="J1" s="340" t="s">
        <v>432</v>
      </c>
      <c r="K1" s="340"/>
      <c r="L1" s="340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</row>
    <row r="2" spans="1:31" ht="15" x14ac:dyDescent="0.25">
      <c r="A2" s="340" t="s">
        <v>313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</row>
    <row r="3" spans="1:31" x14ac:dyDescent="0.2">
      <c r="A3" s="342"/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</row>
    <row r="4" spans="1:31" x14ac:dyDescent="0.2">
      <c r="A4" s="342"/>
      <c r="B4" s="342"/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</row>
    <row r="5" spans="1:31" x14ac:dyDescent="0.2">
      <c r="A5" s="342"/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</row>
    <row r="6" spans="1:31" x14ac:dyDescent="0.2">
      <c r="A6" s="342"/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</row>
    <row r="7" spans="1:31" x14ac:dyDescent="0.2">
      <c r="A7" s="342"/>
      <c r="B7" s="342"/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  <c r="Z7" s="346"/>
      <c r="AA7" s="346"/>
      <c r="AB7" s="346"/>
      <c r="AC7" s="346"/>
      <c r="AD7" s="346"/>
      <c r="AE7" s="346"/>
    </row>
    <row r="8" spans="1:31" x14ac:dyDescent="0.2">
      <c r="A8" s="342"/>
      <c r="B8" s="342"/>
      <c r="C8" s="342"/>
      <c r="D8" s="342"/>
      <c r="E8" s="342"/>
      <c r="F8" s="342"/>
      <c r="G8" s="342"/>
      <c r="H8" s="342"/>
      <c r="I8" s="342"/>
      <c r="J8" s="342"/>
      <c r="K8" s="342"/>
      <c r="L8" s="342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</row>
    <row r="9" spans="1:31" x14ac:dyDescent="0.2">
      <c r="A9" s="342"/>
      <c r="B9" s="342"/>
      <c r="C9" s="342"/>
      <c r="D9" s="342"/>
      <c r="E9" s="342"/>
      <c r="F9" s="342"/>
      <c r="G9" s="342"/>
      <c r="H9" s="342"/>
      <c r="I9" s="342"/>
      <c r="J9" s="342"/>
      <c r="K9" s="342"/>
      <c r="L9" s="342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</row>
    <row r="10" spans="1:31" x14ac:dyDescent="0.2">
      <c r="A10" s="342"/>
      <c r="B10" s="342"/>
      <c r="C10" s="342"/>
      <c r="D10" s="342"/>
      <c r="E10" s="342"/>
      <c r="F10" s="342"/>
      <c r="G10" s="342"/>
      <c r="H10" s="342"/>
      <c r="I10" s="342"/>
      <c r="J10" s="342"/>
      <c r="K10" s="342"/>
      <c r="L10" s="342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  <c r="Z10" s="346"/>
      <c r="AA10" s="346"/>
      <c r="AB10" s="346"/>
      <c r="AC10" s="346"/>
      <c r="AD10" s="346"/>
      <c r="AE10" s="346"/>
    </row>
    <row r="11" spans="1:31" x14ac:dyDescent="0.2">
      <c r="A11" s="342"/>
      <c r="B11" s="342"/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</row>
    <row r="12" spans="1:31" x14ac:dyDescent="0.2">
      <c r="A12" s="342"/>
      <c r="B12" s="342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  <c r="AD12" s="346"/>
      <c r="AE12" s="346"/>
    </row>
    <row r="13" spans="1:31" x14ac:dyDescent="0.2">
      <c r="A13" s="342"/>
      <c r="B13" s="342"/>
      <c r="C13" s="342"/>
      <c r="D13" s="342"/>
      <c r="E13" s="342"/>
      <c r="F13" s="342"/>
      <c r="G13" s="342"/>
      <c r="H13" s="342"/>
      <c r="I13" s="342"/>
      <c r="J13" s="342"/>
      <c r="K13" s="342"/>
      <c r="L13" s="342"/>
      <c r="M13" s="346"/>
      <c r="N13" s="346"/>
      <c r="O13" s="346"/>
      <c r="P13" s="346"/>
      <c r="Q13" s="346"/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6"/>
      <c r="AD13" s="346"/>
      <c r="AE13" s="346"/>
    </row>
    <row r="14" spans="1:31" x14ac:dyDescent="0.2">
      <c r="A14" s="342"/>
      <c r="B14" s="342"/>
      <c r="C14" s="342"/>
      <c r="D14" s="342"/>
      <c r="E14" s="342"/>
      <c r="F14" s="342"/>
      <c r="G14" s="342"/>
      <c r="H14" s="342"/>
      <c r="I14" s="342"/>
      <c r="J14" s="342"/>
      <c r="K14" s="342"/>
      <c r="L14" s="342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6"/>
      <c r="AA14" s="346"/>
      <c r="AB14" s="346"/>
      <c r="AC14" s="346"/>
      <c r="AD14" s="346"/>
      <c r="AE14" s="346"/>
    </row>
    <row r="15" spans="1:31" x14ac:dyDescent="0.2">
      <c r="A15" s="342"/>
      <c r="B15" s="342"/>
      <c r="C15" s="342"/>
      <c r="D15" s="342"/>
      <c r="E15" s="342"/>
      <c r="F15" s="342"/>
      <c r="G15" s="342"/>
      <c r="H15" s="342"/>
      <c r="I15" s="342"/>
      <c r="J15" s="342"/>
      <c r="K15" s="342"/>
      <c r="L15" s="342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  <c r="Y15" s="346"/>
      <c r="Z15" s="346"/>
      <c r="AA15" s="346"/>
      <c r="AB15" s="346"/>
      <c r="AC15" s="346"/>
      <c r="AD15" s="346"/>
      <c r="AE15" s="346"/>
    </row>
    <row r="16" spans="1:31" x14ac:dyDescent="0.2">
      <c r="A16" s="342"/>
      <c r="B16" s="342"/>
      <c r="C16" s="342"/>
      <c r="D16" s="342"/>
      <c r="E16" s="342"/>
      <c r="F16" s="342"/>
      <c r="G16" s="342"/>
      <c r="H16" s="342"/>
      <c r="I16" s="342"/>
      <c r="J16" s="342"/>
      <c r="K16" s="342"/>
      <c r="L16" s="342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  <c r="AD16" s="346"/>
      <c r="AE16" s="346"/>
    </row>
    <row r="17" spans="1:31" x14ac:dyDescent="0.2">
      <c r="A17" s="342"/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  <c r="AD17" s="346"/>
      <c r="AE17" s="346"/>
    </row>
    <row r="18" spans="1:31" x14ac:dyDescent="0.2">
      <c r="A18" s="342"/>
      <c r="B18" s="342"/>
      <c r="C18" s="342"/>
      <c r="D18" s="342"/>
      <c r="E18" s="342"/>
      <c r="F18" s="342"/>
      <c r="G18" s="342"/>
      <c r="H18" s="342"/>
      <c r="I18" s="342"/>
      <c r="J18" s="342"/>
      <c r="K18" s="342"/>
      <c r="L18" s="342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  <c r="AB18" s="346"/>
      <c r="AC18" s="346"/>
      <c r="AD18" s="346"/>
      <c r="AE18" s="346"/>
    </row>
    <row r="19" spans="1:31" x14ac:dyDescent="0.2">
      <c r="A19" s="342" t="s">
        <v>358</v>
      </c>
      <c r="B19" s="342"/>
      <c r="C19" s="342"/>
      <c r="D19" s="342"/>
      <c r="E19" s="342"/>
      <c r="F19" s="342"/>
      <c r="G19" s="342"/>
      <c r="H19" s="342"/>
      <c r="I19" s="342"/>
      <c r="J19" s="342"/>
      <c r="K19" s="342"/>
      <c r="L19" s="342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</row>
    <row r="20" spans="1:31" x14ac:dyDescent="0.2">
      <c r="A20" s="342" t="s">
        <v>359</v>
      </c>
      <c r="B20" s="342"/>
      <c r="C20" s="342"/>
      <c r="D20" s="342"/>
      <c r="E20" s="342"/>
      <c r="F20" s="342"/>
      <c r="G20" s="342"/>
      <c r="H20" s="342"/>
      <c r="I20" s="342"/>
      <c r="J20" s="342"/>
      <c r="K20" s="342"/>
      <c r="L20" s="342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  <c r="AB20" s="346"/>
      <c r="AC20" s="346"/>
      <c r="AD20" s="346"/>
      <c r="AE20" s="346"/>
    </row>
    <row r="21" spans="1:31" x14ac:dyDescent="0.2">
      <c r="A21" s="342" t="s">
        <v>153</v>
      </c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  <c r="AD21" s="346"/>
      <c r="AE21" s="346"/>
    </row>
    <row r="22" spans="1:31" x14ac:dyDescent="0.2">
      <c r="A22" s="342" t="s">
        <v>157</v>
      </c>
      <c r="B22" s="342"/>
      <c r="C22" s="342"/>
      <c r="D22" s="342"/>
      <c r="E22" s="342"/>
      <c r="F22" s="342"/>
      <c r="G22" s="342"/>
      <c r="H22" s="342"/>
      <c r="I22" s="342"/>
      <c r="J22" s="342"/>
      <c r="K22" s="342"/>
      <c r="L22" s="342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  <c r="AD22" s="346"/>
      <c r="AE22" s="346"/>
    </row>
    <row r="23" spans="1:31" x14ac:dyDescent="0.2">
      <c r="A23" s="342" t="s">
        <v>158</v>
      </c>
      <c r="B23" s="342"/>
      <c r="C23" s="342"/>
      <c r="D23" s="342"/>
      <c r="E23" s="342"/>
      <c r="F23" s="342"/>
      <c r="G23" s="342"/>
      <c r="H23" s="342"/>
      <c r="I23" s="342"/>
      <c r="J23" s="342"/>
      <c r="K23" s="342"/>
      <c r="L23" s="342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  <c r="AD23" s="346"/>
      <c r="AE23" s="346"/>
    </row>
    <row r="24" spans="1:31" x14ac:dyDescent="0.2">
      <c r="A24" s="342" t="s">
        <v>360</v>
      </c>
      <c r="B24" s="342"/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  <c r="AD24" s="346"/>
      <c r="AE24" s="346"/>
    </row>
    <row r="25" spans="1:31" x14ac:dyDescent="0.2">
      <c r="A25" s="342" t="s">
        <v>361</v>
      </c>
      <c r="B25" s="342"/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  <c r="AD25" s="346"/>
      <c r="AE25" s="346"/>
    </row>
    <row r="26" spans="1:31" x14ac:dyDescent="0.2">
      <c r="A26" s="342"/>
      <c r="B26" s="342"/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  <c r="AD26" s="346"/>
      <c r="AE26" s="346"/>
    </row>
    <row r="27" spans="1:31" x14ac:dyDescent="0.2">
      <c r="A27" s="342" t="s">
        <v>314</v>
      </c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  <c r="AD27" s="346"/>
      <c r="AE27" s="346"/>
    </row>
    <row r="28" spans="1:31" x14ac:dyDescent="0.2">
      <c r="A28" s="342" t="s">
        <v>315</v>
      </c>
      <c r="B28" s="342"/>
      <c r="C28" s="342"/>
      <c r="D28" s="342"/>
      <c r="E28" s="342"/>
      <c r="F28" s="342"/>
      <c r="G28" s="342"/>
      <c r="H28" s="342"/>
      <c r="I28" s="342"/>
      <c r="J28" s="342"/>
      <c r="K28" s="342"/>
      <c r="L28" s="342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  <c r="AD28" s="346"/>
      <c r="AE28" s="346"/>
    </row>
    <row r="29" spans="1:31" x14ac:dyDescent="0.2">
      <c r="A29" s="342" t="s">
        <v>316</v>
      </c>
      <c r="B29" s="342"/>
      <c r="C29" s="342"/>
      <c r="D29" s="342"/>
      <c r="E29" s="342"/>
      <c r="F29" s="342"/>
      <c r="G29" s="342"/>
      <c r="H29" s="342"/>
      <c r="I29" s="342"/>
      <c r="J29" s="342"/>
      <c r="K29" s="342"/>
      <c r="L29" s="342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  <c r="AD29" s="346"/>
      <c r="AE29" s="346"/>
    </row>
    <row r="30" spans="1:31" x14ac:dyDescent="0.2">
      <c r="A30" s="342" t="s">
        <v>317</v>
      </c>
      <c r="B30" s="342"/>
      <c r="C30" s="342"/>
      <c r="D30" s="342"/>
      <c r="E30" s="342"/>
      <c r="F30" s="342"/>
      <c r="G30" s="342"/>
      <c r="H30" s="342"/>
      <c r="I30" s="342"/>
      <c r="J30" s="342"/>
      <c r="K30" s="342"/>
      <c r="L30" s="342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  <c r="AD30" s="346"/>
      <c r="AE30" s="346"/>
    </row>
    <row r="31" spans="1:31" x14ac:dyDescent="0.2">
      <c r="A31" s="342" t="s">
        <v>318</v>
      </c>
      <c r="B31" s="342"/>
      <c r="C31" s="342"/>
      <c r="D31" s="342"/>
      <c r="E31" s="342"/>
      <c r="F31" s="342"/>
      <c r="G31" s="342"/>
      <c r="H31" s="342"/>
      <c r="I31" s="342"/>
      <c r="J31" s="342"/>
      <c r="K31" s="342"/>
      <c r="L31" s="342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  <c r="AD31" s="346"/>
      <c r="AE31" s="346"/>
    </row>
    <row r="32" spans="1:3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42"/>
      <c r="K32" s="342"/>
      <c r="L32" s="342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  <c r="AD32" s="346"/>
      <c r="AE32" s="346"/>
    </row>
    <row r="33" spans="1:3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42"/>
      <c r="K33" s="342"/>
      <c r="L33" s="342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  <c r="AD33" s="346"/>
      <c r="AE33" s="346"/>
    </row>
    <row r="34" spans="1:3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42"/>
      <c r="K34" s="342"/>
      <c r="L34" s="342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  <c r="AD34" s="346"/>
      <c r="AE34" s="346"/>
    </row>
    <row r="35" spans="1:3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42"/>
      <c r="K35" s="342"/>
      <c r="L35" s="342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  <c r="AD35" s="346"/>
      <c r="AE35" s="346"/>
    </row>
    <row r="36" spans="1:31" x14ac:dyDescent="0.2">
      <c r="A36" s="342"/>
      <c r="B36" s="342"/>
      <c r="C36" s="342"/>
      <c r="D36" s="342"/>
      <c r="E36" s="342"/>
      <c r="F36" s="343" t="s">
        <v>362</v>
      </c>
      <c r="G36" s="342"/>
      <c r="H36" s="342"/>
      <c r="I36" s="342"/>
      <c r="J36" s="342"/>
      <c r="K36" s="342"/>
      <c r="L36" s="342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</row>
    <row r="37" spans="1:3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</row>
    <row r="38" spans="1:3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342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</row>
    <row r="39" spans="1:31" ht="18.75" x14ac:dyDescent="0.3">
      <c r="A39" s="344" t="s">
        <v>154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342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</row>
    <row r="40" spans="1:3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</row>
    <row r="41" spans="1:31" x14ac:dyDescent="0.2">
      <c r="A41" s="342" t="s">
        <v>323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</row>
    <row r="42" spans="1:31" x14ac:dyDescent="0.2">
      <c r="A42" s="342" t="s">
        <v>363</v>
      </c>
      <c r="B42" s="342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</row>
    <row r="43" spans="1:3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</row>
    <row r="44" spans="1:31" ht="12.75" customHeight="1" x14ac:dyDescent="0.2">
      <c r="A44" s="342" t="s">
        <v>364</v>
      </c>
      <c r="B44" s="342"/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</row>
    <row r="45" spans="1:31" ht="12.75" customHeight="1" x14ac:dyDescent="0.2">
      <c r="A45" s="342" t="s">
        <v>319</v>
      </c>
      <c r="B45" s="342"/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</row>
    <row r="46" spans="1:31" ht="12.75" customHeight="1" x14ac:dyDescent="0.2">
      <c r="A46" s="342" t="s">
        <v>320</v>
      </c>
      <c r="B46" s="342"/>
      <c r="C46" s="342"/>
      <c r="D46" s="342"/>
      <c r="E46" s="342"/>
      <c r="F46" s="342"/>
      <c r="G46" s="342"/>
      <c r="H46" s="342"/>
      <c r="I46" s="342"/>
      <c r="J46" s="342"/>
      <c r="K46" s="342"/>
      <c r="L46" s="342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</row>
    <row r="47" spans="1:31" ht="12.75" customHeight="1" x14ac:dyDescent="0.2">
      <c r="A47" s="342" t="s">
        <v>321</v>
      </c>
      <c r="B47" s="342"/>
      <c r="C47" s="342"/>
      <c r="D47" s="342"/>
      <c r="E47" s="342"/>
      <c r="F47" s="342"/>
      <c r="G47" s="342"/>
      <c r="H47" s="342"/>
      <c r="I47" s="342"/>
      <c r="J47" s="342"/>
      <c r="K47" s="342"/>
      <c r="L47" s="342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</row>
    <row r="48" spans="1:31" ht="12.75" customHeight="1" x14ac:dyDescent="0.2">
      <c r="A48" s="342" t="s">
        <v>322</v>
      </c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</row>
    <row r="49" spans="1:31" ht="12.75" customHeight="1" x14ac:dyDescent="0.2">
      <c r="A49" s="342" t="s">
        <v>365</v>
      </c>
      <c r="B49" s="342"/>
      <c r="C49" s="342"/>
      <c r="D49" s="342"/>
      <c r="E49" s="342"/>
      <c r="F49" s="342"/>
      <c r="G49" s="342"/>
      <c r="H49" s="342"/>
      <c r="I49" s="342"/>
      <c r="J49" s="342"/>
      <c r="K49" s="342"/>
      <c r="L49" s="342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</row>
    <row r="50" spans="1:31" ht="12.75" customHeight="1" x14ac:dyDescent="0.2">
      <c r="A50" s="342" t="s">
        <v>366</v>
      </c>
      <c r="B50" s="342"/>
      <c r="C50" s="342"/>
      <c r="D50" s="342"/>
      <c r="E50" s="342"/>
      <c r="F50" s="342"/>
      <c r="G50" s="342"/>
      <c r="H50" s="342"/>
      <c r="I50" s="342"/>
      <c r="J50" s="342"/>
      <c r="K50" s="342"/>
      <c r="L50" s="342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</row>
    <row r="51" spans="1:31" ht="12.75" customHeight="1" x14ac:dyDescent="0.2">
      <c r="A51" s="342" t="s">
        <v>367</v>
      </c>
      <c r="B51" s="342"/>
      <c r="C51" s="342"/>
      <c r="D51" s="342"/>
      <c r="E51" s="342"/>
      <c r="F51" s="342"/>
      <c r="G51" s="342"/>
      <c r="H51" s="342"/>
      <c r="I51" s="342"/>
      <c r="J51" s="342"/>
      <c r="K51" s="342"/>
      <c r="L51" s="342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</row>
    <row r="52" spans="1:31" ht="12.75" customHeight="1" x14ac:dyDescent="0.2">
      <c r="A52" s="342" t="s">
        <v>368</v>
      </c>
      <c r="B52" s="342"/>
      <c r="C52" s="342"/>
      <c r="D52" s="342"/>
      <c r="E52" s="342"/>
      <c r="F52" s="342"/>
      <c r="G52" s="342"/>
      <c r="H52" s="342"/>
      <c r="I52" s="342"/>
      <c r="J52" s="342"/>
      <c r="K52" s="342"/>
      <c r="L52" s="342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</row>
    <row r="53" spans="1:31" ht="12.75" customHeight="1" x14ac:dyDescent="0.2">
      <c r="A53" s="342"/>
      <c r="B53" s="342"/>
      <c r="C53" s="342"/>
      <c r="D53" s="342"/>
      <c r="E53" s="342"/>
      <c r="F53" s="342"/>
      <c r="G53" s="342"/>
      <c r="H53" s="342"/>
      <c r="I53" s="342"/>
      <c r="J53" s="342"/>
      <c r="K53" s="342"/>
      <c r="L53" s="342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</row>
    <row r="54" spans="1:31" ht="12.75" customHeight="1" x14ac:dyDescent="0.2">
      <c r="A54" s="342" t="s">
        <v>324</v>
      </c>
      <c r="B54" s="342"/>
      <c r="C54" s="342"/>
      <c r="D54" s="342"/>
      <c r="E54" s="342"/>
      <c r="F54" s="342"/>
      <c r="G54" s="342"/>
      <c r="H54" s="342"/>
      <c r="I54" s="342"/>
      <c r="J54" s="342"/>
      <c r="K54" s="342"/>
      <c r="L54" s="342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</row>
    <row r="55" spans="1:31" ht="12.75" customHeight="1" x14ac:dyDescent="0.2">
      <c r="A55" s="342" t="s">
        <v>369</v>
      </c>
      <c r="B55" s="342"/>
      <c r="C55" s="342"/>
      <c r="D55" s="342"/>
      <c r="E55" s="342"/>
      <c r="F55" s="342"/>
      <c r="G55" s="342"/>
      <c r="H55" s="342"/>
      <c r="I55" s="342"/>
      <c r="J55" s="342"/>
      <c r="K55" s="342"/>
      <c r="L55" s="342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</row>
    <row r="56" spans="1:31" ht="12.75" customHeight="1" x14ac:dyDescent="0.2">
      <c r="A56" s="342" t="s">
        <v>370</v>
      </c>
      <c r="B56" s="342"/>
      <c r="C56" s="342"/>
      <c r="D56" s="342"/>
      <c r="E56" s="342"/>
      <c r="F56" s="342"/>
      <c r="G56" s="342"/>
      <c r="H56" s="342"/>
      <c r="I56" s="342"/>
      <c r="J56" s="342"/>
      <c r="K56" s="342"/>
      <c r="L56" s="342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</row>
    <row r="57" spans="1:31" ht="12.75" customHeight="1" x14ac:dyDescent="0.2">
      <c r="A57" s="342"/>
      <c r="B57" s="342"/>
      <c r="C57" s="342"/>
      <c r="D57" s="342"/>
      <c r="E57" s="342"/>
      <c r="F57" s="342"/>
      <c r="G57" s="342"/>
      <c r="H57" s="342"/>
      <c r="I57" s="342"/>
      <c r="J57" s="342"/>
      <c r="K57" s="342"/>
      <c r="L57" s="342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</row>
    <row r="58" spans="1:31" ht="12.75" customHeight="1" x14ac:dyDescent="0.2">
      <c r="A58" s="343" t="s">
        <v>374</v>
      </c>
      <c r="B58" s="342"/>
      <c r="C58" s="342"/>
      <c r="D58" s="342"/>
      <c r="E58" s="342"/>
      <c r="F58" s="342"/>
      <c r="G58" s="342"/>
      <c r="H58" s="342"/>
      <c r="I58" s="342"/>
      <c r="J58" s="342"/>
      <c r="K58" s="342"/>
      <c r="L58" s="342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</row>
    <row r="59" spans="1:31" ht="12.75" customHeight="1" x14ac:dyDescent="0.2">
      <c r="A59" s="342" t="s">
        <v>375</v>
      </c>
      <c r="B59" s="342"/>
      <c r="C59" s="342"/>
      <c r="D59" s="342"/>
      <c r="E59" s="342"/>
      <c r="F59" s="342"/>
      <c r="G59" s="342"/>
      <c r="H59" s="342"/>
      <c r="I59" s="342"/>
      <c r="J59" s="342"/>
      <c r="K59" s="342"/>
      <c r="L59" s="342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</row>
    <row r="60" spans="1:31" ht="12.75" customHeight="1" x14ac:dyDescent="0.2">
      <c r="A60" s="342" t="s">
        <v>381</v>
      </c>
      <c r="B60" s="342"/>
      <c r="C60" s="342"/>
      <c r="D60" s="342"/>
      <c r="E60" s="342"/>
      <c r="F60" s="342"/>
      <c r="G60" s="342"/>
      <c r="H60" s="342"/>
      <c r="I60" s="342"/>
      <c r="J60" s="342"/>
      <c r="K60" s="342"/>
      <c r="L60" s="342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</row>
    <row r="61" spans="1:31" ht="12.75" customHeight="1" x14ac:dyDescent="0.2">
      <c r="A61" s="342"/>
      <c r="B61" s="342"/>
      <c r="C61" s="342"/>
      <c r="D61" s="342"/>
      <c r="E61" s="342"/>
      <c r="F61" s="342"/>
      <c r="G61" s="342"/>
      <c r="H61" s="342"/>
      <c r="I61" s="342"/>
      <c r="J61" s="342"/>
      <c r="K61" s="342"/>
      <c r="L61" s="342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</row>
    <row r="62" spans="1:31" ht="12.75" customHeight="1" x14ac:dyDescent="0.2">
      <c r="A62" s="343" t="s">
        <v>382</v>
      </c>
      <c r="B62" s="342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</row>
    <row r="63" spans="1:31" ht="12.75" customHeight="1" x14ac:dyDescent="0.2">
      <c r="A63" s="343"/>
      <c r="B63" s="342"/>
      <c r="C63" s="342"/>
      <c r="D63" s="342"/>
      <c r="E63" s="342"/>
      <c r="F63" s="342"/>
      <c r="G63" s="342"/>
      <c r="H63" s="342"/>
      <c r="I63" s="342"/>
      <c r="J63" s="342"/>
      <c r="K63" s="342"/>
      <c r="L63" s="342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</row>
    <row r="64" spans="1:31" ht="12.75" customHeight="1" x14ac:dyDescent="0.2">
      <c r="A64" s="345" t="s">
        <v>391</v>
      </c>
      <c r="B64" s="342"/>
      <c r="C64" s="342"/>
      <c r="D64" s="342"/>
      <c r="E64" s="342"/>
      <c r="F64" s="342"/>
      <c r="G64" s="342"/>
      <c r="H64" s="342"/>
      <c r="I64" s="342"/>
      <c r="J64" s="342"/>
      <c r="K64" s="342"/>
      <c r="L64" s="342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</row>
    <row r="65" spans="1:31" ht="12.75" customHeight="1" x14ac:dyDescent="0.2">
      <c r="A65" s="343" t="s">
        <v>392</v>
      </c>
      <c r="B65" s="342"/>
      <c r="C65" s="342"/>
      <c r="D65" s="342"/>
      <c r="E65" s="342"/>
      <c r="F65" s="342"/>
      <c r="G65" s="342"/>
      <c r="H65" s="342"/>
      <c r="I65" s="342"/>
      <c r="J65" s="342"/>
      <c r="K65" s="342"/>
      <c r="L65" s="342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</row>
    <row r="66" spans="1:31" x14ac:dyDescent="0.2">
      <c r="A66" s="342"/>
      <c r="B66" s="342"/>
      <c r="C66" s="342"/>
      <c r="D66" s="342"/>
      <c r="E66" s="342"/>
      <c r="F66" s="342"/>
      <c r="G66" s="342"/>
      <c r="H66" s="342"/>
      <c r="I66" s="342"/>
      <c r="J66" s="342"/>
      <c r="K66" s="342"/>
      <c r="L66" s="342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</row>
    <row r="67" spans="1:31" ht="18.75" x14ac:dyDescent="0.3">
      <c r="A67" s="344" t="s">
        <v>380</v>
      </c>
      <c r="B67" s="342"/>
      <c r="C67" s="342"/>
      <c r="D67" s="342"/>
      <c r="E67" s="342"/>
      <c r="F67" s="342"/>
      <c r="G67" s="342"/>
      <c r="H67" s="342"/>
      <c r="I67" s="342"/>
      <c r="J67" s="342"/>
      <c r="K67" s="342"/>
      <c r="L67" s="342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</row>
    <row r="68" spans="1:31" ht="12.75" customHeight="1" x14ac:dyDescent="0.3">
      <c r="A68" s="344"/>
      <c r="B68" s="342"/>
      <c r="C68" s="342"/>
      <c r="D68" s="342"/>
      <c r="E68" s="342"/>
      <c r="F68" s="342"/>
      <c r="G68" s="342"/>
      <c r="H68" s="342"/>
      <c r="I68" s="342"/>
      <c r="J68" s="342"/>
      <c r="K68" s="342"/>
      <c r="L68" s="342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</row>
    <row r="69" spans="1:31" ht="12.75" customHeight="1" x14ac:dyDescent="0.2">
      <c r="A69" s="345" t="s">
        <v>325</v>
      </c>
      <c r="B69" s="342"/>
      <c r="C69" s="342"/>
      <c r="D69" s="342"/>
      <c r="E69" s="342"/>
      <c r="F69" s="342"/>
      <c r="G69" s="342"/>
      <c r="H69" s="342"/>
      <c r="I69" s="342"/>
      <c r="J69" s="342"/>
      <c r="K69" s="342"/>
      <c r="L69" s="342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</row>
    <row r="70" spans="1:31" ht="12.75" customHeight="1" x14ac:dyDescent="0.2">
      <c r="A70" s="345" t="s">
        <v>326</v>
      </c>
      <c r="B70" s="342"/>
      <c r="C70" s="342"/>
      <c r="D70" s="342"/>
      <c r="E70" s="342"/>
      <c r="F70" s="342"/>
      <c r="G70" s="342"/>
      <c r="H70" s="342"/>
      <c r="I70" s="342"/>
      <c r="J70" s="342"/>
      <c r="K70" s="342"/>
      <c r="L70" s="342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</row>
    <row r="71" spans="1:31" ht="12.75" customHeight="1" x14ac:dyDescent="0.2">
      <c r="A71" s="345" t="s">
        <v>327</v>
      </c>
      <c r="B71" s="342"/>
      <c r="C71" s="342"/>
      <c r="D71" s="342"/>
      <c r="E71" s="342"/>
      <c r="F71" s="342"/>
      <c r="G71" s="342"/>
      <c r="H71" s="342"/>
      <c r="I71" s="342"/>
      <c r="J71" s="342"/>
      <c r="K71" s="342"/>
      <c r="L71" s="342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</row>
    <row r="72" spans="1:31" ht="12.75" customHeight="1" x14ac:dyDescent="0.2">
      <c r="A72" s="345"/>
      <c r="B72" s="342"/>
      <c r="C72" s="342"/>
      <c r="D72" s="342"/>
      <c r="E72" s="342"/>
      <c r="F72" s="342"/>
      <c r="G72" s="342"/>
      <c r="H72" s="342"/>
      <c r="I72" s="342"/>
      <c r="J72" s="342"/>
      <c r="K72" s="342"/>
      <c r="L72" s="342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</row>
    <row r="73" spans="1:31" ht="12.75" customHeight="1" x14ac:dyDescent="0.2">
      <c r="A73" s="345" t="s">
        <v>328</v>
      </c>
      <c r="B73" s="342"/>
      <c r="C73" s="342"/>
      <c r="D73" s="342"/>
      <c r="E73" s="342"/>
      <c r="F73" s="342"/>
      <c r="G73" s="342"/>
      <c r="H73" s="342"/>
      <c r="I73" s="342"/>
      <c r="J73" s="342"/>
      <c r="K73" s="342"/>
      <c r="L73" s="342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</row>
    <row r="74" spans="1:31" x14ac:dyDescent="0.2">
      <c r="A74" s="342" t="s">
        <v>329</v>
      </c>
      <c r="B74" s="342"/>
      <c r="C74" s="342"/>
      <c r="D74" s="342"/>
      <c r="E74" s="342"/>
      <c r="F74" s="342"/>
      <c r="G74" s="342"/>
      <c r="H74" s="342"/>
      <c r="I74" s="342"/>
      <c r="J74" s="342"/>
      <c r="K74" s="342"/>
      <c r="L74" s="342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</row>
    <row r="75" spans="1:31" x14ac:dyDescent="0.2">
      <c r="A75" s="342" t="s">
        <v>330</v>
      </c>
      <c r="B75" s="342"/>
      <c r="C75" s="342"/>
      <c r="D75" s="342"/>
      <c r="E75" s="342"/>
      <c r="F75" s="342"/>
      <c r="G75" s="342"/>
      <c r="H75" s="342"/>
      <c r="I75" s="342"/>
      <c r="J75" s="342"/>
      <c r="K75" s="342"/>
      <c r="L75" s="342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</row>
    <row r="76" spans="1:31" x14ac:dyDescent="0.2">
      <c r="A76" s="342" t="s">
        <v>331</v>
      </c>
      <c r="B76" s="342"/>
      <c r="C76" s="342"/>
      <c r="D76" s="342"/>
      <c r="E76" s="342"/>
      <c r="F76" s="342"/>
      <c r="G76" s="342"/>
      <c r="H76" s="342"/>
      <c r="I76" s="342"/>
      <c r="J76" s="342"/>
      <c r="K76" s="342"/>
      <c r="L76" s="342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</row>
    <row r="77" spans="1:31" x14ac:dyDescent="0.2">
      <c r="A77" s="342" t="s">
        <v>371</v>
      </c>
      <c r="B77" s="342"/>
      <c r="C77" s="342"/>
      <c r="D77" s="342"/>
      <c r="E77" s="342"/>
      <c r="F77" s="342"/>
      <c r="G77" s="342"/>
      <c r="H77" s="342"/>
      <c r="I77" s="342"/>
      <c r="J77" s="342"/>
      <c r="K77" s="342"/>
      <c r="L77" s="342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</row>
    <row r="78" spans="1:31" x14ac:dyDescent="0.2">
      <c r="A78" s="342"/>
      <c r="B78" s="342"/>
      <c r="C78" s="342"/>
      <c r="D78" s="342"/>
      <c r="E78" s="342"/>
      <c r="F78" s="342"/>
      <c r="G78" s="342"/>
      <c r="H78" s="342"/>
      <c r="I78" s="342"/>
      <c r="J78" s="342"/>
      <c r="K78" s="342"/>
      <c r="L78" s="342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</row>
    <row r="79" spans="1:31" x14ac:dyDescent="0.2">
      <c r="A79" s="343" t="s">
        <v>373</v>
      </c>
      <c r="B79" s="342"/>
      <c r="C79" s="342"/>
      <c r="D79" s="342"/>
      <c r="E79" s="342"/>
      <c r="F79" s="342"/>
      <c r="G79" s="342"/>
      <c r="H79" s="342"/>
      <c r="I79" s="342"/>
      <c r="J79" s="342"/>
      <c r="K79" s="342"/>
      <c r="L79" s="342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</row>
    <row r="80" spans="1:31" x14ac:dyDescent="0.2">
      <c r="A80" s="342" t="s">
        <v>376</v>
      </c>
      <c r="B80" s="342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</row>
    <row r="81" spans="1:31" x14ac:dyDescent="0.2">
      <c r="A81" s="342"/>
      <c r="B81" s="342"/>
      <c r="C81" s="342"/>
      <c r="D81" s="342"/>
      <c r="E81" s="342"/>
      <c r="F81" s="342"/>
      <c r="G81" s="342"/>
      <c r="H81" s="342"/>
      <c r="I81" s="342"/>
      <c r="J81" s="342"/>
      <c r="K81" s="342"/>
      <c r="L81" s="342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</row>
    <row r="82" spans="1:31" x14ac:dyDescent="0.2">
      <c r="A82" s="343" t="s">
        <v>377</v>
      </c>
      <c r="B82" s="342"/>
      <c r="C82" s="342"/>
      <c r="D82" s="342"/>
      <c r="E82" s="342"/>
      <c r="F82" s="342"/>
      <c r="G82" s="342"/>
      <c r="H82" s="342"/>
      <c r="I82" s="342"/>
      <c r="J82" s="342"/>
      <c r="K82" s="342"/>
      <c r="L82" s="342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</row>
    <row r="83" spans="1:31" x14ac:dyDescent="0.2">
      <c r="A83" s="342" t="s">
        <v>378</v>
      </c>
      <c r="B83" s="342"/>
      <c r="C83" s="342"/>
      <c r="D83" s="342"/>
      <c r="E83" s="342"/>
      <c r="F83" s="342"/>
      <c r="G83" s="342"/>
      <c r="H83" s="342"/>
      <c r="I83" s="342"/>
      <c r="J83" s="342"/>
      <c r="K83" s="342"/>
      <c r="L83" s="342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</row>
    <row r="84" spans="1:31" x14ac:dyDescent="0.2">
      <c r="A84" s="342" t="s">
        <v>379</v>
      </c>
      <c r="B84" s="342"/>
      <c r="C84" s="342"/>
      <c r="D84" s="342"/>
      <c r="E84" s="342"/>
      <c r="F84" s="342"/>
      <c r="G84" s="342"/>
      <c r="H84" s="342"/>
      <c r="I84" s="342"/>
      <c r="J84" s="342"/>
      <c r="K84" s="342"/>
      <c r="L84" s="342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</row>
    <row r="85" spans="1:31" x14ac:dyDescent="0.2">
      <c r="A85" s="342" t="s">
        <v>383</v>
      </c>
      <c r="B85" s="342"/>
      <c r="C85" s="342"/>
      <c r="D85" s="342"/>
      <c r="E85" s="342"/>
      <c r="F85" s="342"/>
      <c r="G85" s="342"/>
      <c r="H85" s="342"/>
      <c r="I85" s="342"/>
      <c r="J85" s="342"/>
      <c r="K85" s="342"/>
      <c r="L85" s="342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</row>
    <row r="86" spans="1:31" x14ac:dyDescent="0.2">
      <c r="A86" s="342" t="s">
        <v>384</v>
      </c>
      <c r="B86" s="342"/>
      <c r="C86" s="342"/>
      <c r="D86" s="342"/>
      <c r="E86" s="342"/>
      <c r="F86" s="342"/>
      <c r="G86" s="342"/>
      <c r="H86" s="342"/>
      <c r="I86" s="342"/>
      <c r="J86" s="342"/>
      <c r="K86" s="342"/>
      <c r="L86" s="342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</row>
    <row r="87" spans="1:31" x14ac:dyDescent="0.2">
      <c r="A87" s="342"/>
      <c r="B87" s="342"/>
      <c r="C87" s="342"/>
      <c r="D87" s="342"/>
      <c r="E87" s="342"/>
      <c r="F87" s="342"/>
      <c r="G87" s="342"/>
      <c r="H87" s="342"/>
      <c r="I87" s="342"/>
      <c r="J87" s="342"/>
      <c r="K87" s="342"/>
      <c r="L87" s="342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</row>
    <row r="88" spans="1:31" x14ac:dyDescent="0.2">
      <c r="A88" s="342" t="s">
        <v>385</v>
      </c>
      <c r="B88" s="342"/>
      <c r="C88" s="342"/>
      <c r="D88" s="342"/>
      <c r="E88" s="342"/>
      <c r="F88" s="342"/>
      <c r="G88" s="342"/>
      <c r="H88" s="342"/>
      <c r="I88" s="342"/>
      <c r="J88" s="342"/>
      <c r="K88" s="342"/>
      <c r="L88" s="342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</row>
    <row r="89" spans="1:31" x14ac:dyDescent="0.2">
      <c r="A89" s="343" t="s">
        <v>386</v>
      </c>
      <c r="B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</row>
    <row r="90" spans="1:31" x14ac:dyDescent="0.2">
      <c r="A90" s="342"/>
      <c r="B90" s="342"/>
      <c r="C90" s="342"/>
      <c r="D90" s="342"/>
      <c r="E90" s="342"/>
      <c r="F90" s="342"/>
      <c r="G90" s="342"/>
      <c r="H90" s="342"/>
      <c r="I90" s="342"/>
      <c r="J90" s="342"/>
      <c r="K90" s="342"/>
      <c r="L90" s="342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</row>
    <row r="91" spans="1:31" x14ac:dyDescent="0.2">
      <c r="A91" s="342" t="s">
        <v>388</v>
      </c>
      <c r="B91" s="342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</row>
    <row r="92" spans="1:31" x14ac:dyDescent="0.2">
      <c r="A92" s="342" t="s">
        <v>390</v>
      </c>
      <c r="B92" s="342"/>
      <c r="C92" s="342"/>
      <c r="D92" s="342"/>
      <c r="E92" s="342"/>
      <c r="F92" s="342"/>
      <c r="G92" s="342"/>
      <c r="H92" s="342"/>
      <c r="I92" s="342"/>
      <c r="J92" s="342"/>
      <c r="K92" s="342"/>
      <c r="L92" s="342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</row>
    <row r="93" spans="1:31" x14ac:dyDescent="0.2">
      <c r="A93" s="342" t="s">
        <v>389</v>
      </c>
      <c r="B93" s="342"/>
      <c r="C93" s="342"/>
      <c r="D93" s="342"/>
      <c r="E93" s="342"/>
      <c r="F93" s="342"/>
      <c r="G93" s="342"/>
      <c r="H93" s="342"/>
      <c r="I93" s="342"/>
      <c r="J93" s="342"/>
      <c r="K93" s="342"/>
      <c r="L93" s="342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</row>
    <row r="94" spans="1:31" x14ac:dyDescent="0.2">
      <c r="A94" s="342"/>
      <c r="B94" s="342"/>
      <c r="C94" s="342"/>
      <c r="D94" s="342"/>
      <c r="E94" s="342"/>
      <c r="F94" s="342"/>
      <c r="G94" s="342"/>
      <c r="H94" s="342"/>
      <c r="I94" s="342"/>
      <c r="J94" s="342"/>
      <c r="K94" s="342"/>
      <c r="L94" s="342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</row>
    <row r="95" spans="1:31" ht="18.75" x14ac:dyDescent="0.3">
      <c r="A95" s="344" t="s">
        <v>156</v>
      </c>
      <c r="B95" s="342"/>
      <c r="C95" s="342"/>
      <c r="D95" s="342"/>
      <c r="E95" s="342"/>
      <c r="F95" s="342"/>
      <c r="G95" s="342"/>
      <c r="H95" s="342"/>
      <c r="I95" s="342"/>
      <c r="J95" s="342"/>
      <c r="K95" s="342"/>
      <c r="L95" s="342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</row>
    <row r="96" spans="1:31" s="272" customFormat="1" ht="12.75" customHeight="1" x14ac:dyDescent="0.2">
      <c r="A96" s="345"/>
      <c r="B96" s="345"/>
      <c r="C96" s="345"/>
      <c r="D96" s="345"/>
      <c r="E96" s="345"/>
      <c r="F96" s="345"/>
      <c r="G96" s="345"/>
      <c r="H96" s="345"/>
      <c r="I96" s="345"/>
      <c r="J96" s="345"/>
      <c r="K96" s="345"/>
      <c r="L96" s="345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  <c r="AD96" s="347"/>
      <c r="AE96" s="347"/>
    </row>
    <row r="97" spans="1:31" s="272" customFormat="1" ht="12.75" customHeight="1" x14ac:dyDescent="0.2">
      <c r="A97" s="345" t="s">
        <v>333</v>
      </c>
      <c r="B97" s="345"/>
      <c r="C97" s="345"/>
      <c r="D97" s="345"/>
      <c r="E97" s="345"/>
      <c r="F97" s="345"/>
      <c r="G97" s="345"/>
      <c r="H97" s="345"/>
      <c r="I97" s="345"/>
      <c r="J97" s="345"/>
      <c r="K97" s="345"/>
      <c r="L97" s="345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</row>
    <row r="98" spans="1:31" x14ac:dyDescent="0.2">
      <c r="A98" s="342"/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</row>
    <row r="99" spans="1:31" x14ac:dyDescent="0.2">
      <c r="A99" s="342" t="s">
        <v>332</v>
      </c>
      <c r="B99" s="342"/>
      <c r="C99" s="342"/>
      <c r="D99" s="342"/>
      <c r="E99" s="342"/>
      <c r="F99" s="342"/>
      <c r="G99" s="342"/>
      <c r="H99" s="342"/>
      <c r="I99" s="342"/>
      <c r="J99" s="342"/>
      <c r="K99" s="342"/>
      <c r="L99" s="342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</row>
    <row r="100" spans="1:31" x14ac:dyDescent="0.2">
      <c r="A100" s="342"/>
      <c r="B100" s="342"/>
      <c r="C100" s="342"/>
      <c r="D100" s="342"/>
      <c r="E100" s="342"/>
      <c r="F100" s="342"/>
      <c r="G100" s="342"/>
      <c r="H100" s="342"/>
      <c r="I100" s="342"/>
      <c r="J100" s="342"/>
      <c r="K100" s="342"/>
      <c r="L100" s="342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</row>
    <row r="101" spans="1:31" x14ac:dyDescent="0.2">
      <c r="A101" s="342" t="s">
        <v>372</v>
      </c>
      <c r="B101" s="342"/>
      <c r="C101" s="342"/>
      <c r="D101" s="342"/>
      <c r="E101" s="342"/>
      <c r="F101" s="342"/>
      <c r="G101" s="342"/>
      <c r="H101" s="342"/>
      <c r="I101" s="342"/>
      <c r="J101" s="342"/>
      <c r="K101" s="342"/>
      <c r="L101" s="342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</row>
    <row r="102" spans="1:31" x14ac:dyDescent="0.2">
      <c r="A102" s="342" t="s">
        <v>191</v>
      </c>
      <c r="B102" s="342"/>
      <c r="C102" s="342"/>
      <c r="D102" s="342"/>
      <c r="E102" s="342"/>
      <c r="F102" s="342"/>
      <c r="G102" s="342"/>
      <c r="H102" s="342"/>
      <c r="I102" s="342"/>
      <c r="J102" s="342"/>
      <c r="K102" s="342"/>
      <c r="L102" s="342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</row>
    <row r="103" spans="1:31" x14ac:dyDescent="0.2">
      <c r="A103" s="342" t="s">
        <v>192</v>
      </c>
      <c r="B103" s="342"/>
      <c r="C103" s="342"/>
      <c r="D103" s="342"/>
      <c r="E103" s="342"/>
      <c r="F103" s="342"/>
      <c r="G103" s="342"/>
      <c r="H103" s="342"/>
      <c r="I103" s="342"/>
      <c r="J103" s="342"/>
      <c r="K103" s="342"/>
      <c r="L103" s="342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</row>
    <row r="104" spans="1:31" x14ac:dyDescent="0.2">
      <c r="A104" s="342"/>
      <c r="B104" s="342"/>
      <c r="C104" s="342"/>
      <c r="D104" s="342"/>
      <c r="E104" s="342"/>
      <c r="F104" s="342"/>
      <c r="G104" s="342"/>
      <c r="H104" s="342"/>
      <c r="I104" s="342"/>
      <c r="J104" s="342"/>
      <c r="K104" s="342"/>
      <c r="L104" s="342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</row>
    <row r="105" spans="1:31" x14ac:dyDescent="0.2">
      <c r="A105" s="342" t="s">
        <v>334</v>
      </c>
      <c r="B105" s="342"/>
      <c r="C105" s="342"/>
      <c r="D105" s="342"/>
      <c r="E105" s="342"/>
      <c r="F105" s="342"/>
      <c r="G105" s="342"/>
      <c r="H105" s="342"/>
      <c r="I105" s="342"/>
      <c r="J105" s="342"/>
      <c r="K105" s="342"/>
      <c r="L105" s="342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</row>
    <row r="106" spans="1:31" x14ac:dyDescent="0.2">
      <c r="A106" s="342"/>
      <c r="B106" s="342"/>
      <c r="C106" s="342"/>
      <c r="D106" s="342"/>
      <c r="E106" s="342"/>
      <c r="F106" s="342"/>
      <c r="G106" s="342"/>
      <c r="H106" s="342"/>
      <c r="I106" s="342"/>
      <c r="J106" s="342"/>
      <c r="K106" s="342"/>
      <c r="L106" s="342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</row>
    <row r="107" spans="1:31" x14ac:dyDescent="0.2">
      <c r="A107" s="342" t="s">
        <v>387</v>
      </c>
      <c r="B107" s="342"/>
      <c r="C107" s="342"/>
      <c r="D107" s="342"/>
      <c r="E107" s="342"/>
      <c r="F107" s="342"/>
      <c r="G107" s="342"/>
      <c r="H107" s="342"/>
      <c r="I107" s="342"/>
      <c r="J107" s="342"/>
      <c r="K107" s="342"/>
      <c r="L107" s="342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</row>
    <row r="108" spans="1:31" x14ac:dyDescent="0.2">
      <c r="A108" s="342"/>
      <c r="B108" s="342"/>
      <c r="C108" s="342"/>
      <c r="D108" s="342"/>
      <c r="E108" s="342"/>
      <c r="F108" s="342"/>
      <c r="G108" s="342"/>
      <c r="H108" s="342"/>
      <c r="I108" s="342"/>
      <c r="J108" s="342"/>
      <c r="K108" s="342"/>
      <c r="L108" s="342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</row>
    <row r="109" spans="1:31" x14ac:dyDescent="0.2">
      <c r="A109" s="342" t="s">
        <v>335</v>
      </c>
      <c r="B109" s="342"/>
      <c r="C109" s="342"/>
      <c r="D109" s="342"/>
      <c r="E109" s="342"/>
      <c r="F109" s="342"/>
      <c r="G109" s="342"/>
      <c r="H109" s="342"/>
      <c r="I109" s="342"/>
      <c r="J109" s="342"/>
      <c r="K109" s="342"/>
      <c r="L109" s="342"/>
      <c r="M109" s="346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</row>
    <row r="110" spans="1:31" x14ac:dyDescent="0.2">
      <c r="A110" s="342"/>
      <c r="B110" s="342"/>
      <c r="C110" s="342"/>
      <c r="D110" s="342"/>
      <c r="E110" s="342"/>
      <c r="F110" s="342"/>
      <c r="G110" s="342"/>
      <c r="H110" s="342"/>
      <c r="I110" s="342"/>
      <c r="J110" s="342"/>
      <c r="K110" s="342"/>
      <c r="L110" s="342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</row>
    <row r="111" spans="1:31" x14ac:dyDescent="0.2">
      <c r="A111" s="342" t="s">
        <v>195</v>
      </c>
      <c r="B111" s="342"/>
      <c r="C111" s="342"/>
      <c r="D111" s="342"/>
      <c r="E111" s="342"/>
      <c r="F111" s="342"/>
      <c r="G111" s="342"/>
      <c r="H111" s="342"/>
      <c r="I111" s="342"/>
      <c r="J111" s="342"/>
      <c r="K111" s="342"/>
      <c r="L111" s="342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</row>
    <row r="112" spans="1:31" x14ac:dyDescent="0.2">
      <c r="A112" s="342"/>
      <c r="B112" s="342"/>
      <c r="C112" s="34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</row>
    <row r="113" spans="1:31" x14ac:dyDescent="0.2">
      <c r="A113" s="342" t="s">
        <v>336</v>
      </c>
      <c r="B113" s="342"/>
      <c r="C113" s="34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</row>
    <row r="114" spans="1:31" x14ac:dyDescent="0.2">
      <c r="A114" s="342"/>
      <c r="B114" s="342"/>
      <c r="C114" s="34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</row>
    <row r="115" spans="1:31" x14ac:dyDescent="0.2">
      <c r="A115" s="342" t="s">
        <v>337</v>
      </c>
      <c r="B115" s="342"/>
      <c r="C115" s="34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</row>
    <row r="116" spans="1:31" x14ac:dyDescent="0.2">
      <c r="A116" s="342" t="s">
        <v>338</v>
      </c>
      <c r="B116" s="342"/>
      <c r="C116" s="342"/>
      <c r="D116" s="342"/>
      <c r="E116" s="342"/>
      <c r="F116" s="342"/>
      <c r="G116" s="342"/>
      <c r="H116" s="342"/>
      <c r="I116" s="342"/>
      <c r="J116" s="342"/>
      <c r="K116" s="342"/>
      <c r="L116" s="342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</row>
    <row r="117" spans="1:31" x14ac:dyDescent="0.2">
      <c r="A117" s="343"/>
      <c r="B117" s="342"/>
      <c r="C117" s="342"/>
      <c r="D117" s="342"/>
      <c r="E117" s="342"/>
      <c r="F117" s="342"/>
      <c r="G117" s="342"/>
      <c r="H117" s="342"/>
      <c r="I117" s="342"/>
      <c r="J117" s="342"/>
      <c r="K117" s="342"/>
      <c r="L117" s="342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</row>
    <row r="118" spans="1:31" x14ac:dyDescent="0.2">
      <c r="A118" s="343" t="s">
        <v>393</v>
      </c>
      <c r="B118" s="342"/>
      <c r="C118" s="342"/>
      <c r="D118" s="342"/>
      <c r="E118" s="342"/>
      <c r="F118" s="342"/>
      <c r="G118" s="342"/>
      <c r="H118" s="342"/>
      <c r="I118" s="342"/>
      <c r="J118" s="342"/>
      <c r="K118" s="342"/>
      <c r="L118" s="342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</row>
    <row r="119" spans="1:31" x14ac:dyDescent="0.2">
      <c r="A119" s="342"/>
      <c r="B119" s="342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</row>
    <row r="120" spans="1:31" ht="18.75" x14ac:dyDescent="0.3">
      <c r="A120" s="344" t="s">
        <v>159</v>
      </c>
      <c r="B120" s="342"/>
      <c r="C120" s="342"/>
      <c r="D120" s="342"/>
      <c r="E120" s="342"/>
      <c r="F120" s="342"/>
      <c r="G120" s="342"/>
      <c r="H120" s="342"/>
      <c r="I120" s="342"/>
      <c r="J120" s="342"/>
      <c r="K120" s="342"/>
      <c r="L120" s="342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</row>
    <row r="121" spans="1:31" x14ac:dyDescent="0.2">
      <c r="A121" s="342"/>
      <c r="B121" s="342"/>
      <c r="C121" s="342"/>
      <c r="D121" s="342"/>
      <c r="E121" s="342"/>
      <c r="F121" s="342"/>
      <c r="G121" s="342"/>
      <c r="H121" s="342"/>
      <c r="I121" s="342"/>
      <c r="J121" s="342"/>
      <c r="K121" s="342"/>
      <c r="L121" s="342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</row>
    <row r="122" spans="1:31" x14ac:dyDescent="0.2">
      <c r="A122" s="342" t="s">
        <v>394</v>
      </c>
      <c r="B122" s="342"/>
      <c r="C122" s="342"/>
      <c r="D122" s="342"/>
      <c r="E122" s="342"/>
      <c r="F122" s="342"/>
      <c r="G122" s="342"/>
      <c r="H122" s="342"/>
      <c r="I122" s="342"/>
      <c r="J122" s="342"/>
      <c r="K122" s="342"/>
      <c r="L122" s="342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</row>
    <row r="123" spans="1:31" x14ac:dyDescent="0.2">
      <c r="A123" s="342" t="s">
        <v>339</v>
      </c>
      <c r="B123" s="342"/>
      <c r="C123" s="342"/>
      <c r="D123" s="342"/>
      <c r="E123" s="342"/>
      <c r="F123" s="342"/>
      <c r="G123" s="342"/>
      <c r="H123" s="342"/>
      <c r="I123" s="342"/>
      <c r="J123" s="342"/>
      <c r="K123" s="342"/>
      <c r="L123" s="342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</row>
    <row r="124" spans="1:31" x14ac:dyDescent="0.2">
      <c r="A124" s="342" t="s">
        <v>344</v>
      </c>
      <c r="B124" s="342"/>
      <c r="C124" s="342"/>
      <c r="D124" s="342"/>
      <c r="E124" s="342"/>
      <c r="F124" s="342"/>
      <c r="G124" s="342"/>
      <c r="H124" s="342"/>
      <c r="I124" s="342"/>
      <c r="J124" s="342"/>
      <c r="K124" s="342"/>
      <c r="L124" s="342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</row>
    <row r="125" spans="1:31" x14ac:dyDescent="0.2">
      <c r="A125" s="342" t="s">
        <v>340</v>
      </c>
      <c r="B125" s="342"/>
      <c r="C125" s="342"/>
      <c r="D125" s="342"/>
      <c r="E125" s="342"/>
      <c r="F125" s="342"/>
      <c r="G125" s="342"/>
      <c r="H125" s="342"/>
      <c r="I125" s="342"/>
      <c r="J125" s="342"/>
      <c r="K125" s="342"/>
      <c r="L125" s="342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</row>
    <row r="126" spans="1:31" x14ac:dyDescent="0.2">
      <c r="A126" s="342" t="s">
        <v>345</v>
      </c>
      <c r="B126" s="342"/>
      <c r="C126" s="342"/>
      <c r="D126" s="342"/>
      <c r="E126" s="342"/>
      <c r="F126" s="342"/>
      <c r="G126" s="342"/>
      <c r="H126" s="342"/>
      <c r="I126" s="342"/>
      <c r="J126" s="342"/>
      <c r="K126" s="342"/>
      <c r="L126" s="342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</row>
    <row r="127" spans="1:31" x14ac:dyDescent="0.2">
      <c r="A127" s="342" t="s">
        <v>346</v>
      </c>
      <c r="B127" s="342"/>
      <c r="C127" s="342"/>
      <c r="D127" s="342"/>
      <c r="E127" s="342"/>
      <c r="F127" s="342"/>
      <c r="G127" s="342"/>
      <c r="H127" s="342"/>
      <c r="I127" s="342"/>
      <c r="J127" s="342"/>
      <c r="K127" s="342"/>
      <c r="L127" s="342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</row>
    <row r="128" spans="1:31" x14ac:dyDescent="0.2">
      <c r="A128" s="342" t="s">
        <v>347</v>
      </c>
      <c r="B128" s="342"/>
      <c r="C128" s="342"/>
      <c r="D128" s="342"/>
      <c r="E128" s="342"/>
      <c r="F128" s="342"/>
      <c r="G128" s="342"/>
      <c r="H128" s="342"/>
      <c r="I128" s="342"/>
      <c r="J128" s="342"/>
      <c r="K128" s="342"/>
      <c r="L128" s="342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</row>
    <row r="129" spans="1:31" x14ac:dyDescent="0.2">
      <c r="A129" s="342" t="s">
        <v>348</v>
      </c>
      <c r="B129" s="342"/>
      <c r="C129" s="342"/>
      <c r="D129" s="342"/>
      <c r="E129" s="342"/>
      <c r="F129" s="342"/>
      <c r="G129" s="342"/>
      <c r="H129" s="342"/>
      <c r="I129" s="342"/>
      <c r="J129" s="342"/>
      <c r="K129" s="342"/>
      <c r="L129" s="342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</row>
    <row r="130" spans="1:31" x14ac:dyDescent="0.2">
      <c r="A130" s="342" t="s">
        <v>349</v>
      </c>
      <c r="B130" s="342"/>
      <c r="C130" s="342"/>
      <c r="D130" s="342"/>
      <c r="E130" s="342"/>
      <c r="F130" s="342"/>
      <c r="G130" s="342"/>
      <c r="H130" s="342"/>
      <c r="I130" s="342"/>
      <c r="J130" s="342"/>
      <c r="K130" s="342"/>
      <c r="L130" s="342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</row>
    <row r="131" spans="1:31" x14ac:dyDescent="0.2">
      <c r="A131" s="342"/>
      <c r="B131" s="342"/>
      <c r="C131" s="342"/>
      <c r="D131" s="342"/>
      <c r="E131" s="342"/>
      <c r="F131" s="342"/>
      <c r="G131" s="342"/>
      <c r="H131" s="342"/>
      <c r="I131" s="342"/>
      <c r="J131" s="342"/>
      <c r="K131" s="342"/>
      <c r="L131" s="342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</row>
    <row r="132" spans="1:31" x14ac:dyDescent="0.2">
      <c r="A132" s="342" t="s">
        <v>341</v>
      </c>
      <c r="B132" s="342"/>
      <c r="C132" s="342"/>
      <c r="D132" s="342"/>
      <c r="E132" s="342"/>
      <c r="F132" s="342"/>
      <c r="G132" s="342"/>
      <c r="H132" s="342"/>
      <c r="I132" s="342"/>
      <c r="J132" s="342"/>
      <c r="K132" s="342"/>
      <c r="L132" s="342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</row>
    <row r="133" spans="1:31" x14ac:dyDescent="0.2">
      <c r="A133" s="342" t="s">
        <v>160</v>
      </c>
      <c r="B133" s="342"/>
      <c r="C133" s="342"/>
      <c r="D133" s="342"/>
      <c r="E133" s="342"/>
      <c r="F133" s="342"/>
      <c r="G133" s="342"/>
      <c r="H133" s="342"/>
      <c r="I133" s="342"/>
      <c r="J133" s="342"/>
      <c r="K133" s="342"/>
      <c r="L133" s="342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</row>
    <row r="134" spans="1:31" x14ac:dyDescent="0.2">
      <c r="A134" s="343" t="s">
        <v>161</v>
      </c>
      <c r="B134" s="342"/>
      <c r="C134" s="342"/>
      <c r="D134" s="342"/>
      <c r="E134" s="342"/>
      <c r="F134" s="342"/>
      <c r="G134" s="342"/>
      <c r="H134" s="342"/>
      <c r="I134" s="342"/>
      <c r="J134" s="342"/>
      <c r="K134" s="342"/>
      <c r="L134" s="342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</row>
    <row r="135" spans="1:31" x14ac:dyDescent="0.2">
      <c r="A135" s="342"/>
      <c r="B135" s="342"/>
      <c r="C135" s="342"/>
      <c r="D135" s="342"/>
      <c r="E135" s="342"/>
      <c r="F135" s="342"/>
      <c r="G135" s="342"/>
      <c r="H135" s="342"/>
      <c r="I135" s="342"/>
      <c r="J135" s="342"/>
      <c r="K135" s="342"/>
      <c r="L135" s="342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</row>
    <row r="136" spans="1:31" x14ac:dyDescent="0.2">
      <c r="A136" s="342" t="s">
        <v>194</v>
      </c>
      <c r="B136" s="342"/>
      <c r="C136" s="342"/>
      <c r="D136" s="342"/>
      <c r="E136" s="342"/>
      <c r="F136" s="342"/>
      <c r="G136" s="342"/>
      <c r="H136" s="342"/>
      <c r="I136" s="342"/>
      <c r="J136" s="342"/>
      <c r="K136" s="342"/>
      <c r="L136" s="342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</row>
    <row r="137" spans="1:31" x14ac:dyDescent="0.2">
      <c r="A137" s="342" t="s">
        <v>193</v>
      </c>
      <c r="B137" s="342"/>
      <c r="C137" s="342"/>
      <c r="D137" s="342"/>
      <c r="E137" s="342"/>
      <c r="F137" s="342"/>
      <c r="G137" s="342"/>
      <c r="H137" s="342"/>
      <c r="I137" s="342"/>
      <c r="J137" s="342"/>
      <c r="K137" s="342"/>
      <c r="L137" s="342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</row>
    <row r="138" spans="1:31" x14ac:dyDescent="0.2">
      <c r="A138" s="342"/>
      <c r="B138" s="342"/>
      <c r="C138" s="342"/>
      <c r="D138" s="342"/>
      <c r="E138" s="342"/>
      <c r="F138" s="342"/>
      <c r="G138" s="342"/>
      <c r="H138" s="342"/>
      <c r="I138" s="342"/>
      <c r="J138" s="342"/>
      <c r="K138" s="342"/>
      <c r="L138" s="342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</row>
    <row r="139" spans="1:31" x14ac:dyDescent="0.2">
      <c r="A139" s="343" t="s">
        <v>196</v>
      </c>
      <c r="B139" s="342"/>
      <c r="C139" s="342"/>
      <c r="D139" s="342"/>
      <c r="E139" s="342"/>
      <c r="F139" s="342"/>
      <c r="G139" s="342"/>
      <c r="H139" s="342"/>
      <c r="I139" s="342"/>
      <c r="J139" s="342"/>
      <c r="K139" s="342"/>
      <c r="L139" s="342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</row>
    <row r="140" spans="1:31" x14ac:dyDescent="0.2">
      <c r="A140" s="343" t="s">
        <v>162</v>
      </c>
      <c r="B140" s="342"/>
      <c r="C140" s="342"/>
      <c r="D140" s="342"/>
      <c r="E140" s="342"/>
      <c r="F140" s="342"/>
      <c r="G140" s="342"/>
      <c r="H140" s="342"/>
      <c r="I140" s="342"/>
      <c r="J140" s="342"/>
      <c r="K140" s="342"/>
      <c r="L140" s="342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</row>
    <row r="141" spans="1:31" x14ac:dyDescent="0.2">
      <c r="A141" s="343" t="s">
        <v>163</v>
      </c>
      <c r="B141" s="342"/>
      <c r="C141" s="34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</row>
    <row r="142" spans="1:31" x14ac:dyDescent="0.2">
      <c r="A142" s="342" t="s">
        <v>164</v>
      </c>
      <c r="B142" s="342"/>
      <c r="C142" s="34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</row>
    <row r="143" spans="1:31" x14ac:dyDescent="0.2">
      <c r="A143" s="343" t="s">
        <v>165</v>
      </c>
      <c r="B143" s="342"/>
      <c r="C143" s="34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</row>
    <row r="144" spans="1:31" x14ac:dyDescent="0.2">
      <c r="A144" s="342"/>
      <c r="B144" s="342"/>
      <c r="C144" s="34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</row>
    <row r="145" spans="1:31" x14ac:dyDescent="0.2">
      <c r="A145" s="342" t="s">
        <v>342</v>
      </c>
      <c r="B145" s="342"/>
      <c r="C145" s="342"/>
      <c r="D145" s="342"/>
      <c r="E145" s="342"/>
      <c r="F145" s="342"/>
      <c r="G145" s="342"/>
      <c r="H145" s="342"/>
      <c r="I145" s="342"/>
      <c r="J145" s="342"/>
      <c r="K145" s="342"/>
      <c r="L145" s="342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</row>
    <row r="146" spans="1:31" x14ac:dyDescent="0.2">
      <c r="A146" s="342" t="s">
        <v>343</v>
      </c>
      <c r="B146" s="342"/>
      <c r="C146" s="342"/>
      <c r="D146" s="342"/>
      <c r="E146" s="342"/>
      <c r="F146" s="342"/>
      <c r="G146" s="342"/>
      <c r="H146" s="342"/>
      <c r="I146" s="342"/>
      <c r="J146" s="342"/>
      <c r="K146" s="342"/>
      <c r="L146" s="342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</row>
    <row r="147" spans="1:31" x14ac:dyDescent="0.2">
      <c r="A147" s="342"/>
      <c r="B147" s="342"/>
      <c r="C147" s="342"/>
      <c r="D147" s="342"/>
      <c r="E147" s="342"/>
      <c r="F147" s="342"/>
      <c r="G147" s="342"/>
      <c r="H147" s="342"/>
      <c r="I147" s="342"/>
      <c r="J147" s="342"/>
      <c r="K147" s="342"/>
      <c r="L147" s="342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</row>
    <row r="148" spans="1:31" x14ac:dyDescent="0.2">
      <c r="A148" s="342" t="s">
        <v>166</v>
      </c>
      <c r="B148" s="342"/>
      <c r="C148" s="342"/>
      <c r="D148" s="342"/>
      <c r="E148" s="342"/>
      <c r="F148" s="342"/>
      <c r="G148" s="342"/>
      <c r="H148" s="342"/>
      <c r="I148" s="342"/>
      <c r="J148" s="342"/>
      <c r="K148" s="342"/>
      <c r="L148" s="342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</row>
    <row r="149" spans="1:31" x14ac:dyDescent="0.2">
      <c r="A149" s="342"/>
      <c r="B149" s="342"/>
      <c r="C149" s="342"/>
      <c r="D149" s="342"/>
      <c r="E149" s="342"/>
      <c r="F149" s="342"/>
      <c r="G149" s="342"/>
      <c r="H149" s="342"/>
      <c r="I149" s="342"/>
      <c r="J149" s="342"/>
      <c r="K149" s="342"/>
      <c r="L149" s="342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</row>
    <row r="150" spans="1:31" x14ac:dyDescent="0.2">
      <c r="A150" s="342"/>
      <c r="B150" s="342"/>
      <c r="C150" s="342"/>
      <c r="D150" s="342"/>
      <c r="E150" s="342"/>
      <c r="F150" s="342"/>
      <c r="G150" s="342"/>
      <c r="H150" s="342"/>
      <c r="I150" s="342"/>
      <c r="J150" s="342"/>
      <c r="K150" s="342"/>
      <c r="L150" s="342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</row>
    <row r="151" spans="1:31" x14ac:dyDescent="0.2"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</row>
    <row r="152" spans="1:31" x14ac:dyDescent="0.2">
      <c r="A152" s="346"/>
      <c r="B152" s="346"/>
      <c r="C152" s="346"/>
      <c r="D152" s="346"/>
      <c r="E152" s="346"/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</row>
    <row r="153" spans="1:31" x14ac:dyDescent="0.2">
      <c r="A153" s="346"/>
      <c r="B153" s="346"/>
      <c r="C153" s="346"/>
      <c r="D153" s="346"/>
      <c r="E153" s="346"/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</row>
    <row r="154" spans="1:31" x14ac:dyDescent="0.2">
      <c r="A154" s="346"/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</row>
    <row r="155" spans="1:31" x14ac:dyDescent="0.2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</row>
    <row r="156" spans="1:31" x14ac:dyDescent="0.2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</row>
    <row r="157" spans="1:31" x14ac:dyDescent="0.2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</row>
    <row r="158" spans="1:31" x14ac:dyDescent="0.2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</row>
    <row r="159" spans="1:31" x14ac:dyDescent="0.2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</row>
    <row r="160" spans="1:31" x14ac:dyDescent="0.2">
      <c r="A160" s="346"/>
      <c r="B160" s="346"/>
      <c r="C160" s="346"/>
      <c r="D160" s="346"/>
      <c r="E160" s="346"/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</row>
    <row r="161" spans="1:31" x14ac:dyDescent="0.2">
      <c r="A161" s="346"/>
      <c r="B161" s="346"/>
      <c r="C161" s="346"/>
      <c r="D161" s="346"/>
      <c r="E161" s="346"/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</row>
    <row r="162" spans="1:31" x14ac:dyDescent="0.2">
      <c r="A162" s="346"/>
      <c r="B162" s="346"/>
      <c r="C162" s="346"/>
      <c r="D162" s="346"/>
      <c r="E162" s="346"/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</row>
    <row r="163" spans="1:31" x14ac:dyDescent="0.2">
      <c r="A163" s="346"/>
      <c r="B163" s="346"/>
      <c r="C163" s="346"/>
      <c r="D163" s="346"/>
      <c r="E163" s="346"/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</row>
    <row r="164" spans="1:31" x14ac:dyDescent="0.2">
      <c r="A164" s="346"/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</row>
    <row r="165" spans="1:31" x14ac:dyDescent="0.2">
      <c r="A165" s="346"/>
      <c r="B165" s="346"/>
      <c r="C165" s="346"/>
      <c r="D165" s="346"/>
      <c r="E165" s="346"/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</row>
    <row r="166" spans="1:31" x14ac:dyDescent="0.2">
      <c r="A166" s="346"/>
      <c r="B166" s="346"/>
      <c r="C166" s="346"/>
      <c r="D166" s="346"/>
      <c r="E166" s="346"/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</row>
    <row r="167" spans="1:31" x14ac:dyDescent="0.2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</row>
    <row r="168" spans="1:31" x14ac:dyDescent="0.2">
      <c r="A168" s="346"/>
      <c r="B168" s="346"/>
      <c r="C168" s="346"/>
      <c r="D168" s="346"/>
      <c r="E168" s="346"/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</row>
    <row r="169" spans="1:31" x14ac:dyDescent="0.2">
      <c r="A169" s="346"/>
      <c r="B169" s="346"/>
      <c r="C169" s="346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</row>
    <row r="170" spans="1:31" x14ac:dyDescent="0.2">
      <c r="A170" s="346"/>
      <c r="B170" s="346"/>
      <c r="C170" s="346"/>
      <c r="D170" s="346"/>
      <c r="E170" s="346"/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</row>
    <row r="171" spans="1:31" x14ac:dyDescent="0.2">
      <c r="A171" s="346"/>
      <c r="B171" s="346"/>
      <c r="C171" s="346"/>
      <c r="D171" s="346"/>
      <c r="E171" s="346"/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</row>
    <row r="172" spans="1:31" x14ac:dyDescent="0.2">
      <c r="A172" s="346"/>
      <c r="B172" s="346"/>
      <c r="C172" s="346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</row>
    <row r="173" spans="1:31" x14ac:dyDescent="0.2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</row>
    <row r="174" spans="1:31" x14ac:dyDescent="0.2">
      <c r="A174" s="346"/>
      <c r="B174" s="346"/>
      <c r="C174" s="346"/>
      <c r="D174" s="346"/>
      <c r="E174" s="346"/>
      <c r="F174" s="346"/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</row>
    <row r="175" spans="1:31" x14ac:dyDescent="0.2">
      <c r="A175" s="346"/>
      <c r="B175" s="346"/>
      <c r="C175" s="346"/>
      <c r="D175" s="346"/>
      <c r="E175" s="346"/>
      <c r="F175" s="346"/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</row>
    <row r="176" spans="1:31" x14ac:dyDescent="0.2">
      <c r="A176" s="346"/>
      <c r="B176" s="346"/>
      <c r="C176" s="346"/>
      <c r="D176" s="346"/>
      <c r="E176" s="346"/>
      <c r="F176" s="346"/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</row>
    <row r="177" spans="1:31" x14ac:dyDescent="0.2">
      <c r="A177" s="346"/>
      <c r="B177" s="346"/>
      <c r="C177" s="346"/>
      <c r="D177" s="346"/>
      <c r="E177" s="346"/>
      <c r="F177" s="346"/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</row>
    <row r="178" spans="1:31" x14ac:dyDescent="0.2">
      <c r="A178" s="346"/>
      <c r="B178" s="346"/>
      <c r="C178" s="346"/>
      <c r="D178" s="346"/>
      <c r="E178" s="346"/>
      <c r="F178" s="346"/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</row>
    <row r="179" spans="1:31" x14ac:dyDescent="0.2">
      <c r="A179" s="346"/>
      <c r="B179" s="346"/>
      <c r="C179" s="346"/>
      <c r="D179" s="346"/>
      <c r="E179" s="346"/>
      <c r="F179" s="346"/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</row>
  </sheetData>
  <phoneticPr fontId="1" type="noConversion"/>
  <pageMargins left="0.75" right="0.75" top="1" bottom="1" header="0.5" footer="0.5"/>
  <pageSetup paperSize="9" scale="73" fitToHeight="2" orientation="portrait" r:id="rId1"/>
  <headerFooter alignWithMargins="0">
    <oddHeader>&amp;L&amp;F&amp;RJdS// NFH/ IFM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83"/>
  <sheetViews>
    <sheetView zoomScale="85" workbookViewId="0">
      <selection activeCell="G34" sqref="G34"/>
    </sheetView>
  </sheetViews>
  <sheetFormatPr defaultRowHeight="12.75" x14ac:dyDescent="0.2"/>
  <cols>
    <col min="1" max="4" width="9.28515625" bestFit="1" customWidth="1"/>
    <col min="5" max="5" width="10.42578125" customWidth="1"/>
    <col min="6" max="11" width="9.28515625" bestFit="1" customWidth="1"/>
    <col min="12" max="12" width="12.42578125" bestFit="1" customWidth="1"/>
    <col min="13" max="17" width="9.28515625" bestFit="1" customWidth="1"/>
    <col min="23" max="23" width="10" bestFit="1" customWidth="1"/>
  </cols>
  <sheetData>
    <row r="1" spans="1:55" x14ac:dyDescent="0.2">
      <c r="A1" t="s">
        <v>167</v>
      </c>
    </row>
    <row r="2" spans="1:55" x14ac:dyDescent="0.2">
      <c r="A2" t="s">
        <v>168</v>
      </c>
      <c r="M2" s="21" t="s">
        <v>52</v>
      </c>
      <c r="N2" s="22"/>
      <c r="AA2" t="s">
        <v>232</v>
      </c>
    </row>
    <row r="3" spans="1:55" x14ac:dyDescent="0.2">
      <c r="A3" t="s">
        <v>169</v>
      </c>
      <c r="K3" s="8" t="s">
        <v>12</v>
      </c>
      <c r="L3" s="148" t="s">
        <v>199</v>
      </c>
      <c r="M3" s="174" t="s">
        <v>35</v>
      </c>
      <c r="N3" s="174"/>
      <c r="AA3" t="s">
        <v>233</v>
      </c>
    </row>
    <row r="4" spans="1:55" x14ac:dyDescent="0.2">
      <c r="A4" t="s">
        <v>252</v>
      </c>
      <c r="K4" s="10">
        <v>1</v>
      </c>
      <c r="L4" s="143">
        <f>r_base*Simulations!C33</f>
        <v>0.17199999999999999</v>
      </c>
      <c r="M4" s="141">
        <f>Simulations!D16</f>
        <v>1</v>
      </c>
      <c r="N4" s="141"/>
      <c r="AA4" t="s">
        <v>220</v>
      </c>
      <c r="AB4" s="4">
        <v>0</v>
      </c>
      <c r="AC4" s="4">
        <v>1</v>
      </c>
      <c r="AD4" s="4">
        <v>2</v>
      </c>
      <c r="AE4" s="4">
        <v>3</v>
      </c>
      <c r="AF4" s="4">
        <v>4</v>
      </c>
      <c r="AG4" s="4">
        <v>5</v>
      </c>
      <c r="AH4" s="4">
        <v>6</v>
      </c>
      <c r="AI4" s="4">
        <v>7</v>
      </c>
      <c r="AJ4" s="4">
        <v>8</v>
      </c>
      <c r="AK4" s="4">
        <v>9</v>
      </c>
      <c r="AL4" s="4">
        <v>10</v>
      </c>
      <c r="AM4" s="4">
        <v>11</v>
      </c>
      <c r="AN4" s="4">
        <v>12</v>
      </c>
      <c r="AO4" s="4">
        <v>13</v>
      </c>
      <c r="AP4" s="4">
        <v>14</v>
      </c>
      <c r="AQ4" s="4">
        <v>15</v>
      </c>
      <c r="AR4" s="4">
        <v>16</v>
      </c>
      <c r="AS4" s="4">
        <v>17</v>
      </c>
      <c r="AT4" s="4">
        <v>18</v>
      </c>
      <c r="AU4" s="4">
        <v>19</v>
      </c>
      <c r="AV4" s="4">
        <v>20</v>
      </c>
      <c r="AW4" s="4">
        <v>21</v>
      </c>
      <c r="AX4" s="4">
        <v>22</v>
      </c>
      <c r="AY4" s="4">
        <v>23</v>
      </c>
      <c r="AZ4" s="4">
        <v>24</v>
      </c>
    </row>
    <row r="5" spans="1:55" x14ac:dyDescent="0.2">
      <c r="A5" s="1" t="s">
        <v>208</v>
      </c>
      <c r="B5" s="1"/>
      <c r="F5" t="s">
        <v>175</v>
      </c>
      <c r="K5" s="10">
        <v>2</v>
      </c>
      <c r="L5" s="144">
        <f>r_base*Simulations!C34</f>
        <v>0.13980000000000004</v>
      </c>
      <c r="M5" s="141">
        <f>Simulations!D17</f>
        <v>1</v>
      </c>
      <c r="N5" s="141"/>
      <c r="AA5" t="s">
        <v>221</v>
      </c>
      <c r="AB5" s="273">
        <f>20*(1-EXP(-0.8/12*AB4))</f>
        <v>0</v>
      </c>
      <c r="AC5" s="273">
        <f t="shared" ref="AC5:AZ5" si="0">20*(1-EXP(-0.8/12*AC4))</f>
        <v>1.2898602993676445</v>
      </c>
      <c r="AD5" s="273">
        <f t="shared" si="0"/>
        <v>2.4965336191410503</v>
      </c>
      <c r="AE5" s="273">
        <f t="shared" si="0"/>
        <v>3.6253849384403636</v>
      </c>
      <c r="AF5" s="273">
        <f t="shared" si="0"/>
        <v>4.6814332327070263</v>
      </c>
      <c r="AG5" s="273">
        <f t="shared" si="0"/>
        <v>5.669373788524215</v>
      </c>
      <c r="AH5" s="273">
        <f t="shared" si="0"/>
        <v>6.5935990792872134</v>
      </c>
      <c r="AI5" s="273">
        <f t="shared" si="0"/>
        <v>7.4582182945388791</v>
      </c>
      <c r="AJ5" s="273">
        <f t="shared" si="0"/>
        <v>8.2670756097993632</v>
      </c>
      <c r="AK5" s="273">
        <f t="shared" si="0"/>
        <v>9.0237672781194718</v>
      </c>
      <c r="AL5" s="273">
        <f t="shared" si="0"/>
        <v>9.7316576193481588</v>
      </c>
      <c r="AM5" s="273">
        <f t="shared" si="0"/>
        <v>10.393893978204012</v>
      </c>
      <c r="AN5" s="273">
        <f t="shared" si="0"/>
        <v>11.013420717655569</v>
      </c>
      <c r="AO5" s="273">
        <f t="shared" si="0"/>
        <v>11.592992309826363</v>
      </c>
      <c r="AP5" s="273">
        <f t="shared" si="0"/>
        <v>12.135185582628036</v>
      </c>
      <c r="AQ5" s="273">
        <f t="shared" si="0"/>
        <v>12.642411176571153</v>
      </c>
      <c r="AR5" s="273">
        <f t="shared" si="0"/>
        <v>13.116924262691754</v>
      </c>
      <c r="AS5" s="273">
        <f t="shared" si="0"/>
        <v>13.560834569246483</v>
      </c>
      <c r="AT5" s="273">
        <f t="shared" si="0"/>
        <v>13.976115761755956</v>
      </c>
      <c r="AU5" s="273">
        <f t="shared" si="0"/>
        <v>14.364614218100833</v>
      </c>
      <c r="AV5" s="273">
        <f t="shared" si="0"/>
        <v>14.728057237685466</v>
      </c>
      <c r="AW5" s="273">
        <f t="shared" si="0"/>
        <v>15.068060721167871</v>
      </c>
      <c r="AX5" s="273">
        <f t="shared" si="0"/>
        <v>15.386136354900744</v>
      </c>
      <c r="AY5" s="273">
        <f t="shared" si="0"/>
        <v>15.683698332026204</v>
      </c>
      <c r="AZ5" s="273">
        <f t="shared" si="0"/>
        <v>15.962069640106893</v>
      </c>
    </row>
    <row r="6" spans="1:55" x14ac:dyDescent="0.2">
      <c r="A6" s="2" t="s">
        <v>207</v>
      </c>
      <c r="B6" s="2">
        <v>150000</v>
      </c>
      <c r="C6" s="68" t="s">
        <v>170</v>
      </c>
      <c r="K6" s="10">
        <v>3</v>
      </c>
      <c r="L6" s="144">
        <f>r_base*Simulations!C35</f>
        <v>9.7500000000000003E-2</v>
      </c>
      <c r="M6" s="141">
        <f>Simulations!D18</f>
        <v>1</v>
      </c>
      <c r="N6" s="141"/>
      <c r="AA6" t="s">
        <v>222</v>
      </c>
      <c r="AB6" s="273">
        <f t="shared" ref="AB6:AZ6" si="1">0.01*AB5^3</f>
        <v>0</v>
      </c>
      <c r="AC6" s="273">
        <f t="shared" si="1"/>
        <v>2.1459916480583173E-2</v>
      </c>
      <c r="AD6" s="273">
        <f t="shared" si="1"/>
        <v>0.15560095435715313</v>
      </c>
      <c r="AE6" s="273">
        <f t="shared" si="1"/>
        <v>0.47649942231567183</v>
      </c>
      <c r="AF6" s="273">
        <f t="shared" si="1"/>
        <v>1.0259743455142134</v>
      </c>
      <c r="AG6" s="273">
        <f t="shared" si="1"/>
        <v>1.822238736397281</v>
      </c>
      <c r="AH6" s="273">
        <f t="shared" si="1"/>
        <v>2.8666033866035816</v>
      </c>
      <c r="AI6" s="273">
        <f t="shared" si="1"/>
        <v>4.1486354276015964</v>
      </c>
      <c r="AJ6" s="273">
        <f t="shared" si="1"/>
        <v>5.6500947257189118</v>
      </c>
      <c r="AK6" s="273">
        <f t="shared" si="1"/>
        <v>7.3479071386352386</v>
      </c>
      <c r="AL6" s="273">
        <f t="shared" si="1"/>
        <v>9.2163819210233218</v>
      </c>
      <c r="AM6" s="273">
        <f t="shared" si="1"/>
        <v>11.228838810652519</v>
      </c>
      <c r="AN6" s="273">
        <f t="shared" si="1"/>
        <v>13.358776667431119</v>
      </c>
      <c r="AO6" s="273">
        <f t="shared" si="1"/>
        <v>15.580688442352852</v>
      </c>
      <c r="AP6" s="273">
        <f t="shared" si="1"/>
        <v>17.870605473340142</v>
      </c>
      <c r="AQ6" s="273">
        <f t="shared" si="1"/>
        <v>20.206436626211772</v>
      </c>
      <c r="AR6" s="273">
        <f t="shared" si="1"/>
        <v>22.568153797344625</v>
      </c>
      <c r="AS6" s="273">
        <f t="shared" si="1"/>
        <v>24.937864100898388</v>
      </c>
      <c r="AT6" s="273">
        <f t="shared" si="1"/>
        <v>27.299800134747084</v>
      </c>
      <c r="AU6" s="273">
        <f t="shared" si="1"/>
        <v>29.640252615215523</v>
      </c>
      <c r="AV6" s="273">
        <f t="shared" si="1"/>
        <v>31.947464034599218</v>
      </c>
      <c r="AW6" s="273">
        <f t="shared" si="1"/>
        <v>34.211497538428546</v>
      </c>
      <c r="AX6" s="273">
        <f t="shared" si="1"/>
        <v>36.424091707904608</v>
      </c>
      <c r="AY6" s="273">
        <f t="shared" si="1"/>
        <v>38.57850917811578</v>
      </c>
      <c r="AZ6" s="273">
        <f t="shared" si="1"/>
        <v>40.669384872169005</v>
      </c>
    </row>
    <row r="7" spans="1:55" x14ac:dyDescent="0.2">
      <c r="A7" s="2" t="s">
        <v>206</v>
      </c>
      <c r="B7" s="2">
        <v>50000</v>
      </c>
      <c r="C7" s="68" t="s">
        <v>171</v>
      </c>
      <c r="K7" s="10">
        <v>4</v>
      </c>
      <c r="L7" s="144">
        <f>r_base*Simulations!C36</f>
        <v>6.5000000000000002E-2</v>
      </c>
      <c r="M7" s="141">
        <f>Simulations!D19</f>
        <v>1</v>
      </c>
      <c r="N7" s="141"/>
      <c r="AA7" t="s">
        <v>223</v>
      </c>
      <c r="AB7" s="18">
        <v>1</v>
      </c>
      <c r="AC7" s="274">
        <f>AB7*EXP(-0.15)</f>
        <v>0.86070797642505781</v>
      </c>
      <c r="AD7" s="274">
        <f t="shared" ref="AD7:AZ7" si="2">AC7*EXP(-0.15)</f>
        <v>0.74081822068171788</v>
      </c>
      <c r="AE7" s="274">
        <f t="shared" si="2"/>
        <v>0.63762815162177333</v>
      </c>
      <c r="AF7" s="274">
        <f t="shared" si="2"/>
        <v>0.5488116360940265</v>
      </c>
      <c r="AG7" s="274">
        <f t="shared" si="2"/>
        <v>0.47236655274101474</v>
      </c>
      <c r="AH7" s="274">
        <f t="shared" si="2"/>
        <v>0.40656965974059917</v>
      </c>
      <c r="AI7" s="274">
        <f t="shared" si="2"/>
        <v>0.34993774911115538</v>
      </c>
      <c r="AJ7" s="274">
        <f t="shared" si="2"/>
        <v>0.30119421191220214</v>
      </c>
      <c r="AK7" s="274">
        <f t="shared" si="2"/>
        <v>0.25924026064589156</v>
      </c>
      <c r="AL7" s="274">
        <f t="shared" si="2"/>
        <v>0.22313016014842987</v>
      </c>
      <c r="AM7" s="274">
        <f t="shared" si="2"/>
        <v>0.19204990862075416</v>
      </c>
      <c r="AN7" s="274">
        <f t="shared" si="2"/>
        <v>0.16529888822158659</v>
      </c>
      <c r="AO7" s="274">
        <f t="shared" si="2"/>
        <v>0.14227407158651362</v>
      </c>
      <c r="AP7" s="274">
        <f t="shared" si="2"/>
        <v>0.12245642825298195</v>
      </c>
      <c r="AQ7" s="274">
        <f t="shared" si="2"/>
        <v>0.10539922456186437</v>
      </c>
      <c r="AR7" s="274">
        <f t="shared" si="2"/>
        <v>9.071795328941254E-2</v>
      </c>
      <c r="AS7" s="274">
        <f t="shared" si="2"/>
        <v>7.8081666001153183E-2</v>
      </c>
      <c r="AT7" s="274">
        <f t="shared" si="2"/>
        <v>6.7205512739749798E-2</v>
      </c>
      <c r="AU7" s="274">
        <f t="shared" si="2"/>
        <v>5.7844320874838491E-2</v>
      </c>
      <c r="AV7" s="274">
        <f t="shared" si="2"/>
        <v>4.9787068367863965E-2</v>
      </c>
      <c r="AW7" s="274">
        <f t="shared" si="2"/>
        <v>4.2852126867040201E-2</v>
      </c>
      <c r="AX7" s="274">
        <f t="shared" si="2"/>
        <v>3.6883167401240022E-2</v>
      </c>
      <c r="AY7" s="274">
        <f t="shared" si="2"/>
        <v>3.174563637806796E-2</v>
      </c>
      <c r="AZ7" s="274">
        <f t="shared" si="2"/>
        <v>2.7323722447292576E-2</v>
      </c>
    </row>
    <row r="8" spans="1:55" x14ac:dyDescent="0.2">
      <c r="A8" s="2" t="s">
        <v>205</v>
      </c>
      <c r="B8" s="2">
        <v>0.01</v>
      </c>
      <c r="C8" s="68" t="s">
        <v>174</v>
      </c>
      <c r="K8" s="10">
        <v>5</v>
      </c>
      <c r="L8" s="144">
        <f>r_base*Simulations!C37</f>
        <v>4.230000000000006E-2</v>
      </c>
      <c r="M8" s="141">
        <f>Simulations!D20</f>
        <v>1</v>
      </c>
      <c r="N8" s="141"/>
      <c r="AA8" t="s">
        <v>224</v>
      </c>
      <c r="AB8" s="273">
        <f>AB6*AB7</f>
        <v>0</v>
      </c>
      <c r="AC8" s="273">
        <f t="shared" ref="AC8:AZ8" si="3">AC6*AC7</f>
        <v>1.8470721288253489E-2</v>
      </c>
      <c r="AD8" s="273">
        <f t="shared" si="3"/>
        <v>0.11527202214324338</v>
      </c>
      <c r="AE8" s="273">
        <f t="shared" si="3"/>
        <v>0.30382944589998462</v>
      </c>
      <c r="AF8" s="273">
        <f t="shared" si="3"/>
        <v>0.56306665915215348</v>
      </c>
      <c r="AG8" s="273">
        <f t="shared" si="3"/>
        <v>0.86076463018312632</v>
      </c>
      <c r="AH8" s="273">
        <f t="shared" si="3"/>
        <v>1.1654739635026674</v>
      </c>
      <c r="AI8" s="273">
        <f t="shared" si="3"/>
        <v>1.4517641434176982</v>
      </c>
      <c r="AJ8" s="273">
        <f t="shared" si="3"/>
        <v>1.7017758281421975</v>
      </c>
      <c r="AK8" s="273">
        <f t="shared" si="3"/>
        <v>1.9048733618216065</v>
      </c>
      <c r="AL8" s="273">
        <f t="shared" si="3"/>
        <v>2.0564527740270275</v>
      </c>
      <c r="AM8" s="274">
        <f t="shared" si="3"/>
        <v>2.156497467502994</v>
      </c>
      <c r="AN8" s="274">
        <f t="shared" si="3"/>
        <v>2.2081909311268357</v>
      </c>
      <c r="AO8" s="274">
        <f t="shared" si="3"/>
        <v>2.2167279828144748</v>
      </c>
      <c r="AP8" s="274">
        <f t="shared" si="3"/>
        <v>2.1883705169834236</v>
      </c>
      <c r="AQ8" s="273">
        <f t="shared" si="3"/>
        <v>2.1297427515611758</v>
      </c>
      <c r="AR8" s="273">
        <f t="shared" si="3"/>
        <v>2.0473367220157881</v>
      </c>
      <c r="AS8" s="273">
        <f t="shared" si="3"/>
        <v>1.947189975508496</v>
      </c>
      <c r="AT8" s="273">
        <f t="shared" si="3"/>
        <v>1.8346970657483683</v>
      </c>
      <c r="AU8" s="273">
        <f t="shared" si="3"/>
        <v>1.7145202830857975</v>
      </c>
      <c r="AV8" s="273">
        <f t="shared" si="3"/>
        <v>1.5905705760704665</v>
      </c>
      <c r="AW8" s="273">
        <f t="shared" si="3"/>
        <v>1.4660354328281735</v>
      </c>
      <c r="AX8" s="273">
        <f t="shared" si="3"/>
        <v>1.3434358719007642</v>
      </c>
      <c r="AY8" s="273">
        <f t="shared" si="3"/>
        <v>1.224699324376421</v>
      </c>
      <c r="AZ8" s="273">
        <f t="shared" si="3"/>
        <v>1.1112389843492654</v>
      </c>
    </row>
    <row r="9" spans="1:55" x14ac:dyDescent="0.2">
      <c r="A9" s="2" t="s">
        <v>269</v>
      </c>
      <c r="B9" s="161">
        <v>1</v>
      </c>
      <c r="C9" s="68" t="s">
        <v>270</v>
      </c>
      <c r="K9" s="10">
        <v>6</v>
      </c>
      <c r="L9" s="144">
        <f>r_base*Simulations!C38</f>
        <v>2.9400000000000037E-2</v>
      </c>
      <c r="M9" s="141">
        <f>Simulations!D21</f>
        <v>1</v>
      </c>
      <c r="N9" s="141"/>
      <c r="AA9" t="s">
        <v>396</v>
      </c>
      <c r="AB9" s="80">
        <f>MATCH(MAX($AB$8:$AZ$8),$AB$8:$AZ$8,0)-1</f>
        <v>13</v>
      </c>
      <c r="AC9" s="80">
        <f t="shared" ref="AC9:AZ9" si="4">MATCH(MAX($AB$8:$AZ$8),$AB$8:$AZ$8,0)-1</f>
        <v>13</v>
      </c>
      <c r="AD9" s="80">
        <f t="shared" si="4"/>
        <v>13</v>
      </c>
      <c r="AE9" s="80">
        <f t="shared" si="4"/>
        <v>13</v>
      </c>
      <c r="AF9" s="80">
        <f t="shared" si="4"/>
        <v>13</v>
      </c>
      <c r="AG9" s="80">
        <f t="shared" si="4"/>
        <v>13</v>
      </c>
      <c r="AH9" s="80">
        <f t="shared" si="4"/>
        <v>13</v>
      </c>
      <c r="AI9" s="80">
        <f t="shared" si="4"/>
        <v>13</v>
      </c>
      <c r="AJ9" s="80">
        <f t="shared" si="4"/>
        <v>13</v>
      </c>
      <c r="AK9" s="80">
        <f t="shared" si="4"/>
        <v>13</v>
      </c>
      <c r="AL9" s="80">
        <f t="shared" si="4"/>
        <v>13</v>
      </c>
      <c r="AM9" s="80">
        <f t="shared" si="4"/>
        <v>13</v>
      </c>
      <c r="AN9" s="80">
        <f t="shared" si="4"/>
        <v>13</v>
      </c>
      <c r="AO9" s="80">
        <f t="shared" si="4"/>
        <v>13</v>
      </c>
      <c r="AP9" s="80">
        <f t="shared" si="4"/>
        <v>13</v>
      </c>
      <c r="AQ9" s="80">
        <f t="shared" si="4"/>
        <v>13</v>
      </c>
      <c r="AR9" s="80">
        <f t="shared" si="4"/>
        <v>13</v>
      </c>
      <c r="AS9" s="80">
        <f t="shared" si="4"/>
        <v>13</v>
      </c>
      <c r="AT9" s="80">
        <f t="shared" si="4"/>
        <v>13</v>
      </c>
      <c r="AU9" s="80">
        <f t="shared" si="4"/>
        <v>13</v>
      </c>
      <c r="AV9" s="80">
        <f t="shared" si="4"/>
        <v>13</v>
      </c>
      <c r="AW9" s="80">
        <f t="shared" si="4"/>
        <v>13</v>
      </c>
      <c r="AX9" s="80">
        <f t="shared" si="4"/>
        <v>13</v>
      </c>
      <c r="AY9" s="80">
        <f t="shared" si="4"/>
        <v>13</v>
      </c>
      <c r="AZ9" s="80">
        <f t="shared" si="4"/>
        <v>13</v>
      </c>
    </row>
    <row r="10" spans="1:55" x14ac:dyDescent="0.2">
      <c r="K10" s="10">
        <v>7</v>
      </c>
      <c r="L10" s="144">
        <f>r_base*Simulations!C39</f>
        <v>2.629999999999999E-2</v>
      </c>
      <c r="M10" s="141">
        <f>Simulations!D22</f>
        <v>1</v>
      </c>
      <c r="N10" s="141"/>
      <c r="AA10" t="s">
        <v>225</v>
      </c>
      <c r="AB10" s="18"/>
      <c r="AC10" s="274">
        <f>IF(AC4&lt;=AC9,MAX($AB$8:$AZ$8)/AC8,AC8/MAX($AB$8:$AZ$8))</f>
        <v>120.01307086064958</v>
      </c>
      <c r="AD10" s="274">
        <f t="shared" ref="AD10:AZ10" si="5">IF(AD4&lt;=AD9,MAX($AB$8:$AZ$8)/AD8,AD8/MAX($AB$8:$AZ$8))</f>
        <v>19.230407705174514</v>
      </c>
      <c r="AE10" s="274">
        <f t="shared" si="5"/>
        <v>7.2959616414012194</v>
      </c>
      <c r="AF10" s="274">
        <f t="shared" si="5"/>
        <v>3.9368837539632482</v>
      </c>
      <c r="AG10" s="274">
        <f t="shared" si="5"/>
        <v>2.5753009650766776</v>
      </c>
      <c r="AH10" s="274">
        <f t="shared" si="5"/>
        <v>1.9019970005613955</v>
      </c>
      <c r="AI10" s="275">
        <f t="shared" si="5"/>
        <v>1.5269201907659204</v>
      </c>
      <c r="AJ10" s="276">
        <f t="shared" si="5"/>
        <v>1.3025969379494846</v>
      </c>
      <c r="AK10" s="276">
        <f t="shared" si="5"/>
        <v>1.1637140962980581</v>
      </c>
      <c r="AL10" s="276">
        <f t="shared" si="5"/>
        <v>1.0779377045812679</v>
      </c>
      <c r="AM10" s="276">
        <f t="shared" si="5"/>
        <v>1.0279297871753226</v>
      </c>
      <c r="AN10" s="276">
        <f t="shared" si="5"/>
        <v>1.0038660840271103</v>
      </c>
      <c r="AO10" s="276">
        <f t="shared" si="5"/>
        <v>1</v>
      </c>
      <c r="AP10" s="276">
        <f t="shared" si="5"/>
        <v>0.98720751213008684</v>
      </c>
      <c r="AQ10" s="276">
        <f t="shared" si="5"/>
        <v>0.96075962773616541</v>
      </c>
      <c r="AR10" s="276">
        <f t="shared" si="5"/>
        <v>0.92358500361256834</v>
      </c>
      <c r="AS10" s="276">
        <f t="shared" si="5"/>
        <v>0.87840726990608964</v>
      </c>
      <c r="AT10" s="276">
        <f t="shared" si="5"/>
        <v>0.82765999255305112</v>
      </c>
      <c r="AU10" s="276">
        <f t="shared" si="5"/>
        <v>0.77344640225498129</v>
      </c>
      <c r="AV10" s="274">
        <f t="shared" si="5"/>
        <v>0.71753078790073022</v>
      </c>
      <c r="AW10" s="274">
        <f t="shared" si="5"/>
        <v>0.66135107428328554</v>
      </c>
      <c r="AX10" s="274">
        <f t="shared" si="5"/>
        <v>0.60604453154196536</v>
      </c>
      <c r="AY10" s="274">
        <f t="shared" si="5"/>
        <v>0.5524806534094806</v>
      </c>
      <c r="AZ10" s="274">
        <f t="shared" si="5"/>
        <v>0.50129695342158209</v>
      </c>
    </row>
    <row r="11" spans="1:55" x14ac:dyDescent="0.2">
      <c r="A11" s="1" t="s">
        <v>209</v>
      </c>
      <c r="B11" s="1"/>
      <c r="K11" s="10">
        <v>8</v>
      </c>
      <c r="L11" s="144">
        <f>r_base*Simulations!C40</f>
        <v>3.3000000000000029E-2</v>
      </c>
      <c r="M11" s="141">
        <f>Simulations!D23</f>
        <v>1</v>
      </c>
      <c r="N11" s="141"/>
      <c r="AA11" s="4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4"/>
      <c r="BB11" s="4"/>
      <c r="BC11" s="4"/>
    </row>
    <row r="12" spans="1:55" x14ac:dyDescent="0.2">
      <c r="A12" s="2" t="s">
        <v>204</v>
      </c>
      <c r="B12" s="3">
        <v>1.1999999999999999E-6</v>
      </c>
      <c r="C12" s="169" t="s">
        <v>239</v>
      </c>
      <c r="K12" s="10">
        <v>9</v>
      </c>
      <c r="L12" s="144">
        <f>r_base*Simulations!C41</f>
        <v>4.9500000000000044E-2</v>
      </c>
      <c r="M12" s="141">
        <f>Simulations!D24</f>
        <v>1</v>
      </c>
      <c r="N12" s="141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x14ac:dyDescent="0.2">
      <c r="A13" s="2" t="s">
        <v>203</v>
      </c>
      <c r="B13" s="19">
        <v>0.05</v>
      </c>
      <c r="C13" s="68" t="s">
        <v>172</v>
      </c>
      <c r="K13" s="10">
        <v>10</v>
      </c>
      <c r="L13" s="144">
        <f>r_base*Simulations!C42</f>
        <v>7.580000000000009E-2</v>
      </c>
      <c r="M13" s="141">
        <f>Simulations!D25</f>
        <v>1</v>
      </c>
      <c r="N13" s="141"/>
      <c r="AA13" s="4"/>
      <c r="AB13" s="4"/>
      <c r="AC13" s="79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x14ac:dyDescent="0.2">
      <c r="A14" s="2" t="s">
        <v>202</v>
      </c>
      <c r="B14" s="147">
        <f>Simulations!H9</f>
        <v>0.03</v>
      </c>
      <c r="C14" s="68" t="s">
        <v>173</v>
      </c>
      <c r="K14" s="10">
        <v>11</v>
      </c>
      <c r="L14" s="144">
        <f>r_base*Simulations!C43</f>
        <v>0.1119</v>
      </c>
      <c r="M14" s="141">
        <f>Simulations!D26</f>
        <v>1</v>
      </c>
      <c r="N14" s="141"/>
      <c r="AA14" s="277"/>
      <c r="AB14" s="278"/>
      <c r="AC14" s="277"/>
      <c r="AD14" s="79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x14ac:dyDescent="0.2">
      <c r="C15" s="68"/>
      <c r="K15" s="11">
        <v>12</v>
      </c>
      <c r="L15" s="145">
        <f>r_base*Simulations!C44</f>
        <v>0.15780000000000005</v>
      </c>
      <c r="M15" s="142">
        <f>Simulations!D27</f>
        <v>1</v>
      </c>
      <c r="N15" s="142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x14ac:dyDescent="0.2">
      <c r="A16" s="1" t="s">
        <v>226</v>
      </c>
      <c r="B16" s="1"/>
      <c r="C16" t="s">
        <v>234</v>
      </c>
      <c r="L16" s="5">
        <f>SUM(L4:L15)</f>
        <v>1.0003000000000002</v>
      </c>
      <c r="M16">
        <f>SUM(M4:M15)</f>
        <v>12</v>
      </c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x14ac:dyDescent="0.2">
      <c r="A17" s="2" t="s">
        <v>230</v>
      </c>
      <c r="B17" s="162">
        <f>(L50Art*5.4-14)/10</f>
        <v>7.8340000000000014</v>
      </c>
      <c r="C17" s="68" t="s">
        <v>231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x14ac:dyDescent="0.2">
      <c r="A18" s="2" t="s">
        <v>235</v>
      </c>
      <c r="B18" s="279">
        <f>HLOOKUP(L50ArtTvi,$AB$5:$AZ$10,6,TRUE)</f>
        <v>1.5269201907659204</v>
      </c>
      <c r="C18" t="s">
        <v>246</v>
      </c>
      <c r="H18" s="158" t="s">
        <v>200</v>
      </c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x14ac:dyDescent="0.2">
      <c r="A19" s="4"/>
      <c r="B19" s="4"/>
      <c r="P19" s="18" t="s">
        <v>244</v>
      </c>
      <c r="Q19" s="18"/>
      <c r="R19" s="18"/>
      <c r="S19" s="18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x14ac:dyDescent="0.2">
      <c r="A20" s="4"/>
      <c r="B20" s="4"/>
      <c r="J20" s="166"/>
      <c r="K20" t="s">
        <v>62</v>
      </c>
      <c r="P20" s="5">
        <v>0.17199999999999999</v>
      </c>
      <c r="Q20" s="5">
        <f>1/12</f>
        <v>8.3333333333333329E-2</v>
      </c>
    </row>
    <row r="21" spans="1:55" x14ac:dyDescent="0.2">
      <c r="J21" s="166"/>
      <c r="K21" t="s">
        <v>63</v>
      </c>
      <c r="L21" s="2">
        <f>Simulations!H7</f>
        <v>2000</v>
      </c>
      <c r="P21" s="5">
        <v>0.13980000000000004</v>
      </c>
      <c r="Q21" s="5">
        <f t="shared" ref="Q21:Q31" si="6">1/12</f>
        <v>8.3333333333333329E-2</v>
      </c>
    </row>
    <row r="22" spans="1:55" x14ac:dyDescent="0.2">
      <c r="J22" s="166"/>
      <c r="K22" t="s">
        <v>64</v>
      </c>
      <c r="L22" s="2">
        <f>Simulations!H8</f>
        <v>200</v>
      </c>
      <c r="P22" s="5">
        <v>9.7500000000000003E-2</v>
      </c>
      <c r="Q22" s="5">
        <f t="shared" si="6"/>
        <v>8.3333333333333329E-2</v>
      </c>
    </row>
    <row r="23" spans="1:55" x14ac:dyDescent="0.2">
      <c r="J23" s="166"/>
      <c r="K23" t="s">
        <v>214</v>
      </c>
      <c r="L23" s="25">
        <f>L21*L22</f>
        <v>400000</v>
      </c>
      <c r="P23" s="5">
        <v>6.5000000000000002E-2</v>
      </c>
      <c r="Q23" s="5">
        <f t="shared" si="6"/>
        <v>8.3333333333333329E-2</v>
      </c>
    </row>
    <row r="24" spans="1:55" x14ac:dyDescent="0.2">
      <c r="A24" s="1" t="s">
        <v>210</v>
      </c>
      <c r="B24" s="1"/>
      <c r="C24" s="68"/>
      <c r="J24" s="166"/>
      <c r="K24" t="s">
        <v>219</v>
      </c>
      <c r="L24">
        <v>75000</v>
      </c>
      <c r="P24" s="5">
        <v>4.230000000000006E-2</v>
      </c>
      <c r="Q24" s="5">
        <f t="shared" si="6"/>
        <v>8.3333333333333329E-2</v>
      </c>
    </row>
    <row r="25" spans="1:55" x14ac:dyDescent="0.2">
      <c r="A25" s="2" t="s">
        <v>201</v>
      </c>
      <c r="B25" s="2">
        <v>0.1</v>
      </c>
      <c r="C25" s="68" t="s">
        <v>245</v>
      </c>
      <c r="J25" s="166"/>
      <c r="K25" t="s">
        <v>215</v>
      </c>
      <c r="L25" s="25">
        <v>20000</v>
      </c>
      <c r="M25" t="s">
        <v>218</v>
      </c>
      <c r="P25" s="5">
        <v>2.9400000000000037E-2</v>
      </c>
      <c r="Q25" s="5">
        <f t="shared" si="6"/>
        <v>8.3333333333333329E-2</v>
      </c>
    </row>
    <row r="26" spans="1:55" x14ac:dyDescent="0.2">
      <c r="C26" s="68"/>
      <c r="J26" s="166"/>
      <c r="K26" t="s">
        <v>216</v>
      </c>
      <c r="L26" s="25">
        <f>L25/(L24*L23)</f>
        <v>6.6666666666666671E-7</v>
      </c>
      <c r="M26" t="s">
        <v>217</v>
      </c>
      <c r="P26" s="5">
        <v>2.629999999999999E-2</v>
      </c>
      <c r="Q26" s="5">
        <f t="shared" si="6"/>
        <v>8.3333333333333329E-2</v>
      </c>
    </row>
    <row r="27" spans="1:55" x14ac:dyDescent="0.2">
      <c r="A27" s="1" t="s">
        <v>155</v>
      </c>
      <c r="B27" s="1"/>
      <c r="J27" s="166"/>
      <c r="K27" s="26"/>
      <c r="L27" s="26"/>
      <c r="P27" s="5">
        <v>3.3000000000000029E-2</v>
      </c>
      <c r="Q27" s="5">
        <f t="shared" si="6"/>
        <v>8.3333333333333329E-2</v>
      </c>
    </row>
    <row r="28" spans="1:55" x14ac:dyDescent="0.2">
      <c r="A28" s="2" t="s">
        <v>177</v>
      </c>
      <c r="B28" s="2">
        <v>0.75</v>
      </c>
      <c r="C28" s="68" t="s">
        <v>176</v>
      </c>
      <c r="J28" s="166"/>
      <c r="K28" s="26"/>
      <c r="L28" s="26"/>
      <c r="P28" s="5">
        <v>4.9500000000000044E-2</v>
      </c>
      <c r="Q28" s="5">
        <f t="shared" si="6"/>
        <v>8.3333333333333329E-2</v>
      </c>
    </row>
    <row r="29" spans="1:55" x14ac:dyDescent="0.2">
      <c r="C29" s="172" t="s">
        <v>178</v>
      </c>
      <c r="J29" s="166"/>
      <c r="K29" s="167"/>
      <c r="L29" s="118"/>
      <c r="P29" s="5">
        <v>7.580000000000009E-2</v>
      </c>
      <c r="Q29" s="5">
        <f t="shared" si="6"/>
        <v>8.3333333333333329E-2</v>
      </c>
    </row>
    <row r="30" spans="1:55" x14ac:dyDescent="0.2">
      <c r="J30" s="166"/>
      <c r="K30" s="167"/>
      <c r="L30" s="118"/>
      <c r="P30" s="5">
        <v>0.1119</v>
      </c>
      <c r="Q30" s="5">
        <f t="shared" si="6"/>
        <v>8.3333333333333329E-2</v>
      </c>
    </row>
    <row r="31" spans="1:55" x14ac:dyDescent="0.2">
      <c r="J31" s="166"/>
      <c r="K31" s="167"/>
      <c r="L31" s="118"/>
      <c r="P31" s="60">
        <v>0.15780000000000005</v>
      </c>
      <c r="Q31" s="60">
        <f t="shared" si="6"/>
        <v>8.3333333333333329E-2</v>
      </c>
    </row>
    <row r="32" spans="1:55" x14ac:dyDescent="0.2">
      <c r="J32" s="166"/>
      <c r="K32" s="167"/>
      <c r="L32" s="118"/>
      <c r="P32" s="5">
        <f>SUM(P20:P31)</f>
        <v>1.0003000000000002</v>
      </c>
      <c r="Q32" s="5">
        <f>SUM(Q20:Q31)</f>
        <v>1</v>
      </c>
    </row>
    <row r="33" spans="1:19" x14ac:dyDescent="0.2">
      <c r="J33" s="166"/>
      <c r="K33" s="167"/>
      <c r="L33" s="118"/>
    </row>
    <row r="34" spans="1:19" x14ac:dyDescent="0.2">
      <c r="J34" s="166"/>
      <c r="K34" s="167"/>
      <c r="L34" s="118"/>
    </row>
    <row r="35" spans="1:19" x14ac:dyDescent="0.2">
      <c r="J35" s="166"/>
      <c r="K35" s="167"/>
      <c r="L35" s="118"/>
    </row>
    <row r="36" spans="1:19" x14ac:dyDescent="0.2">
      <c r="J36" s="166"/>
      <c r="K36" s="167"/>
      <c r="L36" s="118"/>
    </row>
    <row r="37" spans="1:19" x14ac:dyDescent="0.2">
      <c r="J37" s="166"/>
      <c r="K37" s="167"/>
      <c r="L37" s="118"/>
    </row>
    <row r="38" spans="1:19" x14ac:dyDescent="0.2">
      <c r="J38" s="166"/>
      <c r="K38" s="167"/>
      <c r="L38" s="118"/>
    </row>
    <row r="39" spans="1:19" x14ac:dyDescent="0.2">
      <c r="J39" s="166"/>
      <c r="K39" s="167"/>
      <c r="L39" s="118"/>
    </row>
    <row r="40" spans="1:19" x14ac:dyDescent="0.2">
      <c r="J40" s="166"/>
      <c r="K40" s="167"/>
      <c r="L40" s="118"/>
    </row>
    <row r="41" spans="1:19" x14ac:dyDescent="0.2">
      <c r="O41" t="s">
        <v>295</v>
      </c>
    </row>
    <row r="42" spans="1:19" x14ac:dyDescent="0.2">
      <c r="B42" s="46"/>
      <c r="C42" s="46"/>
      <c r="D42" s="102"/>
      <c r="F42" s="102" t="s">
        <v>237</v>
      </c>
      <c r="G42" s="102" t="s">
        <v>211</v>
      </c>
      <c r="H42" s="46" t="s">
        <v>132</v>
      </c>
      <c r="I42" s="170" t="s">
        <v>241</v>
      </c>
      <c r="J42" s="6" t="s">
        <v>10</v>
      </c>
      <c r="L42" t="s">
        <v>294</v>
      </c>
      <c r="Q42" t="s">
        <v>297</v>
      </c>
      <c r="R42" t="s">
        <v>286</v>
      </c>
      <c r="S42" t="s">
        <v>296</v>
      </c>
    </row>
    <row r="43" spans="1:19" x14ac:dyDescent="0.2">
      <c r="A43" s="59" t="s">
        <v>11</v>
      </c>
      <c r="B43" s="56" t="s">
        <v>12</v>
      </c>
      <c r="C43" s="165" t="s">
        <v>199</v>
      </c>
      <c r="D43" s="105" t="s">
        <v>212</v>
      </c>
      <c r="E43" s="56" t="s">
        <v>238</v>
      </c>
      <c r="F43" s="105" t="s">
        <v>236</v>
      </c>
      <c r="G43" s="105" t="s">
        <v>213</v>
      </c>
      <c r="H43" s="56" t="s">
        <v>240</v>
      </c>
      <c r="I43" s="171" t="s">
        <v>242</v>
      </c>
      <c r="J43" s="171" t="s">
        <v>243</v>
      </c>
      <c r="L43" s="56" t="s">
        <v>283</v>
      </c>
      <c r="N43" s="206" t="s">
        <v>11</v>
      </c>
      <c r="O43" s="207" t="str">
        <f>H43</f>
        <v>C (t)</v>
      </c>
      <c r="P43" s="207" t="str">
        <f>J43</f>
        <v>K$</v>
      </c>
      <c r="Q43" s="207" t="str">
        <f>I43</f>
        <v>B^(t)</v>
      </c>
      <c r="R43" s="207" t="str">
        <f>J43</f>
        <v>K$</v>
      </c>
      <c r="S43" s="207" t="str">
        <f>L43</f>
        <v>F</v>
      </c>
    </row>
    <row r="44" spans="1:19" x14ac:dyDescent="0.2">
      <c r="A44" s="6">
        <v>1</v>
      </c>
      <c r="B44">
        <v>1</v>
      </c>
      <c r="C44" s="159">
        <f>VLOOKUP(B44,$K$4:$L$15,2)</f>
        <v>0.17199999999999999</v>
      </c>
      <c r="D44" s="151">
        <f>VLOOKUP(B44,$K$4:$M$15,3)</f>
        <v>1</v>
      </c>
      <c r="E44" s="168">
        <f>$L$23/12*D44</f>
        <v>33333.333333333336</v>
      </c>
      <c r="F44" s="164">
        <f t="shared" ref="F44:F107" ca="1" si="7">EXP((A44-1)*qArtinflTvi)*selFact*qArtTvi*EXP(qArtCVTvi*(0+1*SQRT(-2*LN(RAND()))*SIN(2*PI()*RAND())))</f>
        <v>1.9643673724867051E-6</v>
      </c>
      <c r="G44">
        <f>B0Tvi</f>
        <v>50000</v>
      </c>
      <c r="H44" s="6">
        <f ca="1">G44*F44*E44</f>
        <v>3273.9456208111751</v>
      </c>
      <c r="I44" s="6">
        <f t="shared" ref="I44:I107" ca="1" si="8">G44*EXP(assesserrTvi*(0+1*SQRT(-2*LN(RAND()))*SIN(2*PI()*RAND())))</f>
        <v>45349.698243254978</v>
      </c>
      <c r="J44" s="6">
        <f t="shared" ref="J44:J107" ca="1" si="9">H44*priceTvi</f>
        <v>2455.4592156083813</v>
      </c>
      <c r="L44">
        <f t="shared" ref="L44:L107" ca="1" si="10">-LN((G44-H44)/G44)*EXP(assesserrTvi*(0+1*SQRT(-2*LN(RAND()))*SIN(2*PI()*RAND())))</f>
        <v>6.6931136506257954E-2</v>
      </c>
      <c r="N44">
        <v>1</v>
      </c>
      <c r="O44" s="78">
        <f ca="1">SUM(H44:H55)</f>
        <v>35680.912895941983</v>
      </c>
      <c r="P44" s="78">
        <f ca="1">SUM(J44:J55)</f>
        <v>26760.684671956486</v>
      </c>
      <c r="Q44" s="78">
        <f ca="1">SUM(I44:I55)</f>
        <v>630593.2259541098</v>
      </c>
      <c r="R44" s="6">
        <f ca="1">Q44/12</f>
        <v>52549.435496175814</v>
      </c>
      <c r="S44" s="37">
        <f ca="1">SUM(L44:L55)</f>
        <v>0.74435954998631293</v>
      </c>
    </row>
    <row r="45" spans="1:19" x14ac:dyDescent="0.2">
      <c r="A45" s="6">
        <v>1</v>
      </c>
      <c r="B45">
        <v>2</v>
      </c>
      <c r="C45" s="159">
        <f t="shared" ref="C45:C108" si="11">VLOOKUP(B45,$K$4:$L$15,2)</f>
        <v>0.13980000000000004</v>
      </c>
      <c r="D45" s="151">
        <f t="shared" ref="D45:D108" si="12">VLOOKUP(B45,$K$4:$M$15,3)</f>
        <v>1</v>
      </c>
      <c r="E45" s="168">
        <f t="shared" ref="E45:E108" si="13">$L$23/12*D45</f>
        <v>33333.333333333336</v>
      </c>
      <c r="F45" s="164">
        <f t="shared" ca="1" si="7"/>
        <v>1.6367628138765174E-6</v>
      </c>
      <c r="G45" s="160">
        <f t="shared" ref="G45:G108" ca="1" si="14">MAX(0.001,(G44+G44*$C44*(1-G44/KTvi)-H44))*EXP(procerrorTvi*(0+1*SQRT(-2*LN(RAND()))*SIN(2*PI()*RAND())))</f>
        <v>53224.904759019788</v>
      </c>
      <c r="H45" s="6">
        <f t="shared" ref="H45:H108" ca="1" si="15">G45*F45*E45</f>
        <v>2903.8848293894293</v>
      </c>
      <c r="I45" s="6">
        <f t="shared" ca="1" si="8"/>
        <v>61523.767731760898</v>
      </c>
      <c r="J45" s="6">
        <f t="shared" ca="1" si="9"/>
        <v>2177.9136220420719</v>
      </c>
      <c r="L45">
        <f t="shared" ca="1" si="10"/>
        <v>5.4883835921577244E-2</v>
      </c>
      <c r="N45">
        <v>2</v>
      </c>
      <c r="O45" s="78">
        <f ca="1">SUM(H56:H67)</f>
        <v>35232.746591641364</v>
      </c>
      <c r="P45" s="78">
        <f ca="1">SUM(J56:J67)</f>
        <v>26424.559943731027</v>
      </c>
      <c r="Q45" s="78">
        <f ca="1">SUM(I56:I67)</f>
        <v>584494.93423942022</v>
      </c>
      <c r="R45" s="6">
        <f t="shared" ref="R45:R63" ca="1" si="16">Q45/12</f>
        <v>48707.911186618352</v>
      </c>
      <c r="S45" s="37">
        <f ca="1">SUM(L56:L67)</f>
        <v>0.78571541632774522</v>
      </c>
    </row>
    <row r="46" spans="1:19" x14ac:dyDescent="0.2">
      <c r="A46" s="6">
        <v>1</v>
      </c>
      <c r="B46">
        <v>3</v>
      </c>
      <c r="C46" s="159">
        <f t="shared" si="11"/>
        <v>9.7500000000000003E-2</v>
      </c>
      <c r="D46" s="151">
        <f t="shared" si="12"/>
        <v>1</v>
      </c>
      <c r="E46" s="168">
        <f t="shared" si="13"/>
        <v>33333.333333333336</v>
      </c>
      <c r="F46" s="164">
        <f t="shared" ca="1" si="7"/>
        <v>1.7463864177517683E-6</v>
      </c>
      <c r="G46" s="160">
        <f t="shared" ca="1" si="14"/>
        <v>55948.532441945841</v>
      </c>
      <c r="H46" s="6">
        <f t="shared" ca="1" si="15"/>
        <v>3256.9252383252801</v>
      </c>
      <c r="I46" s="6">
        <f t="shared" ca="1" si="8"/>
        <v>65614.856606036949</v>
      </c>
      <c r="J46" s="6">
        <f t="shared" ca="1" si="9"/>
        <v>2442.69392874396</v>
      </c>
      <c r="L46">
        <f t="shared" ca="1" si="10"/>
        <v>5.712120848137435E-2</v>
      </c>
      <c r="N46">
        <v>3</v>
      </c>
      <c r="O46" s="78">
        <f ca="1">SUM(H68:H79)</f>
        <v>31343.522127122655</v>
      </c>
      <c r="P46" s="78">
        <f ca="1">SUM(J68:J79)</f>
        <v>23507.641595341993</v>
      </c>
      <c r="Q46" s="78">
        <f ca="1">SUM(I68:I79)</f>
        <v>505271.41152693779</v>
      </c>
      <c r="R46" s="6">
        <f t="shared" ca="1" si="16"/>
        <v>42105.95096057815</v>
      </c>
      <c r="S46" s="37">
        <f ca="1">SUM(L68:L79)</f>
        <v>0.82588963802905069</v>
      </c>
    </row>
    <row r="47" spans="1:19" x14ac:dyDescent="0.2">
      <c r="A47" s="6">
        <v>1</v>
      </c>
      <c r="B47">
        <v>4</v>
      </c>
      <c r="C47" s="159">
        <f t="shared" si="11"/>
        <v>6.5000000000000002E-2</v>
      </c>
      <c r="D47" s="151">
        <f t="shared" si="12"/>
        <v>1</v>
      </c>
      <c r="E47" s="168">
        <f t="shared" si="13"/>
        <v>33333.333333333336</v>
      </c>
      <c r="F47" s="164">
        <f t="shared" ca="1" si="7"/>
        <v>1.7453754547285404E-6</v>
      </c>
      <c r="G47" s="160">
        <f t="shared" ca="1" si="14"/>
        <v>56070.17072807662</v>
      </c>
      <c r="H47" s="6">
        <f t="shared" ca="1" si="15"/>
        <v>3262.1166577074546</v>
      </c>
      <c r="I47" s="6">
        <f t="shared" ca="1" si="8"/>
        <v>52328.246314259275</v>
      </c>
      <c r="J47" s="6">
        <f t="shared" ca="1" si="9"/>
        <v>2446.5874932805909</v>
      </c>
      <c r="L47">
        <f t="shared" ca="1" si="10"/>
        <v>7.0240618283245043E-2</v>
      </c>
      <c r="N47">
        <v>4</v>
      </c>
      <c r="O47" s="78">
        <f ca="1">SUM(H80:H91)</f>
        <v>30516.712193518826</v>
      </c>
      <c r="P47" s="78">
        <f ca="1">SUM(J80:J91)</f>
        <v>22887.534145139118</v>
      </c>
      <c r="Q47" s="78">
        <f ca="1">SUM(I80:I91)</f>
        <v>470213.16040433705</v>
      </c>
      <c r="R47" s="6">
        <f t="shared" ca="1" si="16"/>
        <v>39184.430033694756</v>
      </c>
      <c r="S47" s="37">
        <f ca="1">SUM(L80:L91)</f>
        <v>0.84122353812581063</v>
      </c>
    </row>
    <row r="48" spans="1:19" x14ac:dyDescent="0.2">
      <c r="A48" s="6">
        <v>1</v>
      </c>
      <c r="B48">
        <v>5</v>
      </c>
      <c r="C48" s="159">
        <f t="shared" si="11"/>
        <v>4.230000000000006E-2</v>
      </c>
      <c r="D48" s="151">
        <f t="shared" si="12"/>
        <v>1</v>
      </c>
      <c r="E48" s="168">
        <f t="shared" si="13"/>
        <v>33333.333333333336</v>
      </c>
      <c r="F48" s="164">
        <f t="shared" ca="1" si="7"/>
        <v>1.8620774264772668E-6</v>
      </c>
      <c r="G48" s="160">
        <f t="shared" ca="1" si="14"/>
        <v>54288.001628734222</v>
      </c>
      <c r="H48" s="6">
        <f t="shared" ca="1" si="15"/>
        <v>3369.6154120475699</v>
      </c>
      <c r="I48" s="6">
        <f t="shared" ca="1" si="8"/>
        <v>72649.099311756669</v>
      </c>
      <c r="J48" s="6">
        <f t="shared" ca="1" si="9"/>
        <v>2527.2115590356775</v>
      </c>
      <c r="L48">
        <f t="shared" ca="1" si="10"/>
        <v>6.9193257381982468E-2</v>
      </c>
      <c r="N48">
        <v>5</v>
      </c>
      <c r="O48" s="78">
        <f ca="1">SUM(H92:H103)</f>
        <v>30021.869849116523</v>
      </c>
      <c r="P48" s="78">
        <f ca="1">SUM(J92:J103)</f>
        <v>22516.402386837395</v>
      </c>
      <c r="Q48" s="78">
        <f ca="1">SUM(I92:I103)</f>
        <v>449207.78584537399</v>
      </c>
      <c r="R48" s="6">
        <f t="shared" ca="1" si="16"/>
        <v>37433.982153781166</v>
      </c>
      <c r="S48" s="37">
        <f ca="1">SUM(L92:L103)</f>
        <v>0.84271218643444301</v>
      </c>
    </row>
    <row r="49" spans="1:19" x14ac:dyDescent="0.2">
      <c r="A49" s="6">
        <v>1</v>
      </c>
      <c r="B49">
        <v>6</v>
      </c>
      <c r="C49" s="159">
        <f t="shared" si="11"/>
        <v>2.9400000000000037E-2</v>
      </c>
      <c r="D49" s="151">
        <f t="shared" si="12"/>
        <v>1</v>
      </c>
      <c r="E49" s="168">
        <f t="shared" si="13"/>
        <v>33333.333333333336</v>
      </c>
      <c r="F49" s="164">
        <f t="shared" ca="1" si="7"/>
        <v>1.8090879004469599E-6</v>
      </c>
      <c r="G49" s="160">
        <f t="shared" ca="1" si="14"/>
        <v>52194.291742100577</v>
      </c>
      <c r="H49" s="6">
        <f t="shared" ca="1" si="15"/>
        <v>3147.4687221010945</v>
      </c>
      <c r="I49" s="6">
        <f t="shared" ca="1" si="8"/>
        <v>53847.609176204249</v>
      </c>
      <c r="J49" s="6">
        <f t="shared" ca="1" si="9"/>
        <v>2360.6015415758211</v>
      </c>
      <c r="L49">
        <f t="shared" ca="1" si="10"/>
        <v>5.1012635504770677E-2</v>
      </c>
      <c r="N49">
        <v>6</v>
      </c>
      <c r="O49" s="78">
        <f ca="1">SUM(H104:H115)</f>
        <v>28174.483858656949</v>
      </c>
      <c r="P49" s="78">
        <f ca="1">SUM(J104:J115)</f>
        <v>21130.862893992715</v>
      </c>
      <c r="Q49" s="78">
        <f ca="1">SUM(I104:I115)</f>
        <v>401768.03767507407</v>
      </c>
      <c r="R49" s="6">
        <f t="shared" ca="1" si="16"/>
        <v>33480.66980625617</v>
      </c>
      <c r="S49" s="37">
        <f ca="1">SUM(L104:L115)</f>
        <v>0.84263367070207429</v>
      </c>
    </row>
    <row r="50" spans="1:19" x14ac:dyDescent="0.2">
      <c r="A50" s="6">
        <v>1</v>
      </c>
      <c r="B50">
        <v>7</v>
      </c>
      <c r="C50" s="159">
        <f t="shared" si="11"/>
        <v>2.629999999999999E-2</v>
      </c>
      <c r="D50" s="151">
        <f t="shared" si="12"/>
        <v>1</v>
      </c>
      <c r="E50" s="168">
        <f t="shared" si="13"/>
        <v>33333.333333333336</v>
      </c>
      <c r="F50" s="164">
        <f t="shared" ca="1" si="7"/>
        <v>1.8513131362425387E-6</v>
      </c>
      <c r="G50" s="160">
        <f t="shared" ca="1" si="14"/>
        <v>48883.933398229274</v>
      </c>
      <c r="H50" s="6">
        <f t="shared" ca="1" si="15"/>
        <v>3016.6489350449074</v>
      </c>
      <c r="I50" s="6">
        <f t="shared" ca="1" si="8"/>
        <v>54805.979670604916</v>
      </c>
      <c r="J50" s="6">
        <f t="shared" ca="1" si="9"/>
        <v>2262.4867012836803</v>
      </c>
      <c r="L50">
        <f t="shared" ca="1" si="10"/>
        <v>6.4065997078005518E-2</v>
      </c>
      <c r="N50">
        <v>7</v>
      </c>
      <c r="O50" s="78">
        <f ca="1">SUM(H116:H127)</f>
        <v>27374.66627088215</v>
      </c>
      <c r="P50" s="78">
        <f ca="1">SUM(J116:J127)</f>
        <v>20530.999703161615</v>
      </c>
      <c r="Q50" s="78">
        <f ca="1">SUM(I116:I127)</f>
        <v>382145.76967592374</v>
      </c>
      <c r="R50" s="6">
        <f t="shared" ca="1" si="16"/>
        <v>31845.480806326977</v>
      </c>
      <c r="S50" s="37">
        <f ca="1">SUM(L116:L127)</f>
        <v>0.98876613180636852</v>
      </c>
    </row>
    <row r="51" spans="1:19" x14ac:dyDescent="0.2">
      <c r="A51" s="6">
        <v>1</v>
      </c>
      <c r="B51">
        <v>8</v>
      </c>
      <c r="C51" s="159">
        <f t="shared" si="11"/>
        <v>3.3000000000000029E-2</v>
      </c>
      <c r="D51" s="151">
        <f t="shared" si="12"/>
        <v>1</v>
      </c>
      <c r="E51" s="168">
        <f t="shared" si="13"/>
        <v>33333.333333333336</v>
      </c>
      <c r="F51" s="164">
        <f t="shared" ca="1" si="7"/>
        <v>1.8073458985972615E-6</v>
      </c>
      <c r="G51" s="160">
        <f t="shared" ca="1" si="14"/>
        <v>47160.59304075953</v>
      </c>
      <c r="H51" s="6">
        <f t="shared" ca="1" si="15"/>
        <v>2841.1834802543767</v>
      </c>
      <c r="I51" s="6">
        <f t="shared" ca="1" si="8"/>
        <v>48662.722789955464</v>
      </c>
      <c r="J51" s="6">
        <f t="shared" ca="1" si="9"/>
        <v>2130.8876101907827</v>
      </c>
      <c r="L51">
        <f t="shared" ca="1" si="10"/>
        <v>5.5220693854756475E-2</v>
      </c>
      <c r="N51">
        <v>8</v>
      </c>
      <c r="O51" s="78">
        <f ca="1">SUM(H128:H139)</f>
        <v>24697.727228421976</v>
      </c>
      <c r="P51" s="78">
        <f ca="1">SUM(J128:J139)</f>
        <v>18523.295421316485</v>
      </c>
      <c r="Q51" s="78">
        <f ca="1">SUM(I128:I139)</f>
        <v>333959.20299943944</v>
      </c>
      <c r="R51" s="6">
        <f t="shared" ca="1" si="16"/>
        <v>27829.93358328662</v>
      </c>
      <c r="S51" s="37">
        <f ca="1">SUM(L128:L139)</f>
        <v>0.93059444052020346</v>
      </c>
    </row>
    <row r="52" spans="1:19" x14ac:dyDescent="0.2">
      <c r="A52" s="6">
        <v>1</v>
      </c>
      <c r="B52">
        <v>9</v>
      </c>
      <c r="C52" s="159">
        <f t="shared" si="11"/>
        <v>4.9500000000000044E-2</v>
      </c>
      <c r="D52" s="151">
        <f t="shared" si="12"/>
        <v>1</v>
      </c>
      <c r="E52" s="168">
        <f t="shared" si="13"/>
        <v>33333.333333333336</v>
      </c>
      <c r="F52" s="164">
        <f t="shared" ca="1" si="7"/>
        <v>1.9293128172046725E-6</v>
      </c>
      <c r="G52" s="160">
        <f t="shared" ca="1" si="14"/>
        <v>44988.84705567795</v>
      </c>
      <c r="H52" s="6">
        <f t="shared" ca="1" si="15"/>
        <v>2893.251975192672</v>
      </c>
      <c r="I52" s="6">
        <f t="shared" ca="1" si="8"/>
        <v>42034.411212461564</v>
      </c>
      <c r="J52" s="6">
        <f t="shared" ca="1" si="9"/>
        <v>2169.938981394504</v>
      </c>
      <c r="L52">
        <f t="shared" ca="1" si="10"/>
        <v>7.6616625647836903E-2</v>
      </c>
      <c r="N52">
        <v>9</v>
      </c>
      <c r="O52" s="78">
        <f ca="1">SUM(H140:H151)</f>
        <v>23947.768912576012</v>
      </c>
      <c r="P52" s="78">
        <f ca="1">SUM(J140:J151)</f>
        <v>17960.82668443201</v>
      </c>
      <c r="Q52" s="78">
        <f ca="1">SUM(I140:I151)</f>
        <v>323329.59463233734</v>
      </c>
      <c r="R52" s="6">
        <f t="shared" ca="1" si="16"/>
        <v>26944.13288602811</v>
      </c>
      <c r="S52" s="37">
        <f ca="1">SUM(L140:L151)</f>
        <v>1.0395137026749144</v>
      </c>
    </row>
    <row r="53" spans="1:19" x14ac:dyDescent="0.2">
      <c r="A53" s="6">
        <v>1</v>
      </c>
      <c r="B53">
        <v>10</v>
      </c>
      <c r="C53" s="159">
        <f t="shared" si="11"/>
        <v>7.580000000000009E-2</v>
      </c>
      <c r="D53" s="151">
        <f t="shared" si="12"/>
        <v>1</v>
      </c>
      <c r="E53" s="168">
        <f t="shared" si="13"/>
        <v>33333.333333333336</v>
      </c>
      <c r="F53" s="164">
        <f t="shared" ca="1" si="7"/>
        <v>1.6722290613075135E-6</v>
      </c>
      <c r="G53" s="160">
        <f t="shared" ca="1" si="14"/>
        <v>43648.115145450516</v>
      </c>
      <c r="H53" s="6">
        <f t="shared" ca="1" si="15"/>
        <v>2432.9882205839663</v>
      </c>
      <c r="I53" s="6">
        <f t="shared" ca="1" si="8"/>
        <v>49564.827258344507</v>
      </c>
      <c r="J53" s="6">
        <f t="shared" ca="1" si="9"/>
        <v>1824.7411654379748</v>
      </c>
      <c r="L53">
        <f t="shared" ca="1" si="10"/>
        <v>5.6829144276013523E-2</v>
      </c>
      <c r="N53">
        <v>10</v>
      </c>
      <c r="O53" s="78">
        <f ca="1">SUM(H152:H163)</f>
        <v>21159.496803226746</v>
      </c>
      <c r="P53" s="78">
        <f ca="1">SUM(J152:J163)</f>
        <v>15869.622602420057</v>
      </c>
      <c r="Q53" s="78">
        <f ca="1">SUM(I152:I163)</f>
        <v>266579.97256186977</v>
      </c>
      <c r="R53" s="6">
        <f t="shared" ca="1" si="16"/>
        <v>22214.997713489149</v>
      </c>
      <c r="S53" s="37">
        <f ca="1">SUM(L152:L163)</f>
        <v>1.0069733824050746</v>
      </c>
    </row>
    <row r="54" spans="1:19" x14ac:dyDescent="0.2">
      <c r="A54" s="6">
        <v>1</v>
      </c>
      <c r="B54">
        <v>11</v>
      </c>
      <c r="C54" s="159">
        <f t="shared" si="11"/>
        <v>0.1119</v>
      </c>
      <c r="D54" s="151">
        <f t="shared" si="12"/>
        <v>1</v>
      </c>
      <c r="E54" s="168">
        <f t="shared" si="13"/>
        <v>33333.333333333336</v>
      </c>
      <c r="F54" s="164">
        <f t="shared" ca="1" si="7"/>
        <v>1.8460424084677772E-6</v>
      </c>
      <c r="G54" s="160">
        <f t="shared" ca="1" si="14"/>
        <v>44014.229573685225</v>
      </c>
      <c r="H54" s="6">
        <f t="shared" ca="1" si="15"/>
        <v>2708.4044789686513</v>
      </c>
      <c r="I54" s="6">
        <f t="shared" ca="1" si="8"/>
        <v>42690.214588335344</v>
      </c>
      <c r="J54" s="6">
        <f t="shared" ca="1" si="9"/>
        <v>2031.3033592264885</v>
      </c>
      <c r="L54">
        <f t="shared" ca="1" si="10"/>
        <v>5.9618596536174281E-2</v>
      </c>
      <c r="N54">
        <v>11</v>
      </c>
      <c r="O54" s="78">
        <f ca="1">SUM(H164:H175)</f>
        <v>20662.562708982416</v>
      </c>
      <c r="P54" s="78">
        <f ca="1">SUM(J164:J175)</f>
        <v>15496.922031736811</v>
      </c>
      <c r="Q54" s="78">
        <f ca="1">SUM(I164:I175)</f>
        <v>252870.97910324353</v>
      </c>
      <c r="R54" s="6">
        <f t="shared" ca="1" si="16"/>
        <v>21072.58159193696</v>
      </c>
      <c r="S54" s="37">
        <f ca="1">SUM(L164:L175)</f>
        <v>1.0397129512592254</v>
      </c>
    </row>
    <row r="55" spans="1:19" x14ac:dyDescent="0.2">
      <c r="A55" s="59">
        <v>1</v>
      </c>
      <c r="B55" s="56">
        <v>12</v>
      </c>
      <c r="C55" s="159">
        <f t="shared" si="11"/>
        <v>0.15780000000000005</v>
      </c>
      <c r="D55" s="151">
        <f t="shared" si="12"/>
        <v>1</v>
      </c>
      <c r="E55" s="168">
        <f t="shared" si="13"/>
        <v>33333.333333333336</v>
      </c>
      <c r="F55" s="164">
        <f t="shared" ca="1" si="7"/>
        <v>1.749752642146656E-6</v>
      </c>
      <c r="G55" s="160">
        <f t="shared" ca="1" si="14"/>
        <v>44140.17039043206</v>
      </c>
      <c r="H55" s="6">
        <f t="shared" ca="1" si="15"/>
        <v>2574.4793255154032</v>
      </c>
      <c r="I55" s="6">
        <f t="shared" ca="1" si="8"/>
        <v>41521.793051134904</v>
      </c>
      <c r="J55" s="6">
        <f t="shared" ca="1" si="9"/>
        <v>1930.8594941365523</v>
      </c>
      <c r="L55">
        <f t="shared" ca="1" si="10"/>
        <v>6.2625800514318403E-2</v>
      </c>
      <c r="N55">
        <v>12</v>
      </c>
      <c r="O55" s="78">
        <f ca="1">SUM(H176:H187)</f>
        <v>18712.875686347918</v>
      </c>
      <c r="P55" s="78">
        <f ca="1">SUM(J176:J187)</f>
        <v>14034.656764760939</v>
      </c>
      <c r="Q55" s="78">
        <f ca="1">SUM(I176:I187)</f>
        <v>238972.27353382309</v>
      </c>
      <c r="R55" s="6">
        <f t="shared" ca="1" si="16"/>
        <v>19914.356127818592</v>
      </c>
      <c r="S55" s="37">
        <f ca="1">SUM(L176:L187)</f>
        <v>1.0561103303203763</v>
      </c>
    </row>
    <row r="56" spans="1:19" x14ac:dyDescent="0.2">
      <c r="A56" s="7">
        <v>2</v>
      </c>
      <c r="B56">
        <v>1</v>
      </c>
      <c r="C56" s="159">
        <f t="shared" si="11"/>
        <v>0.17199999999999999</v>
      </c>
      <c r="D56" s="151">
        <f t="shared" si="12"/>
        <v>1</v>
      </c>
      <c r="E56" s="168">
        <f t="shared" si="13"/>
        <v>33333.333333333336</v>
      </c>
      <c r="F56" s="164">
        <f t="shared" ca="1" si="7"/>
        <v>1.8506634008086417E-6</v>
      </c>
      <c r="G56" s="160">
        <f t="shared" ca="1" si="14"/>
        <v>46518.15842269182</v>
      </c>
      <c r="H56" s="6">
        <f ca="1">G56*F56*E56</f>
        <v>2869.6484421964674</v>
      </c>
      <c r="I56" s="6">
        <f t="shared" ca="1" si="8"/>
        <v>62656.149469500953</v>
      </c>
      <c r="J56" s="6">
        <f t="shared" ca="1" si="9"/>
        <v>2152.2363316473507</v>
      </c>
      <c r="L56">
        <f t="shared" ca="1" si="10"/>
        <v>6.2014580555026275E-2</v>
      </c>
      <c r="N56">
        <v>13</v>
      </c>
      <c r="O56" s="78">
        <f ca="1">SUM(H188:H199)</f>
        <v>17427.78130536418</v>
      </c>
      <c r="P56" s="78">
        <f ca="1">SUM(J188:J199)</f>
        <v>13070.835979023133</v>
      </c>
      <c r="Q56" s="78">
        <f ca="1">SUM(I188:I199)</f>
        <v>190119.50127573439</v>
      </c>
      <c r="R56" s="6">
        <f t="shared" ca="1" si="16"/>
        <v>15843.291772977866</v>
      </c>
      <c r="S56" s="37">
        <f ca="1">SUM(L188:L199)</f>
        <v>1.0895189087118258</v>
      </c>
    </row>
    <row r="57" spans="1:19" x14ac:dyDescent="0.2">
      <c r="A57" s="7">
        <v>2</v>
      </c>
      <c r="B57">
        <v>2</v>
      </c>
      <c r="C57" s="159">
        <f t="shared" si="11"/>
        <v>0.13980000000000004</v>
      </c>
      <c r="D57" s="151">
        <f t="shared" si="12"/>
        <v>1</v>
      </c>
      <c r="E57" s="168">
        <f t="shared" si="13"/>
        <v>33333.333333333336</v>
      </c>
      <c r="F57" s="164">
        <f t="shared" ca="1" si="7"/>
        <v>1.7546125957228174E-6</v>
      </c>
      <c r="G57" s="160">
        <f t="shared" ca="1" si="14"/>
        <v>49874.66862634445</v>
      </c>
      <c r="H57" s="6">
        <f t="shared" ca="1" si="15"/>
        <v>2917.02405930952</v>
      </c>
      <c r="I57" s="6">
        <f t="shared" ca="1" si="8"/>
        <v>64347.46850909153</v>
      </c>
      <c r="J57" s="6">
        <f t="shared" ca="1" si="9"/>
        <v>2187.7680444821399</v>
      </c>
      <c r="L57">
        <f t="shared" ca="1" si="10"/>
        <v>5.4489667981142464E-2</v>
      </c>
      <c r="N57">
        <v>14</v>
      </c>
      <c r="O57" s="78">
        <f ca="1">SUM(H200:H211)</f>
        <v>15541.975365963539</v>
      </c>
      <c r="P57" s="78">
        <f ca="1">SUM(J200:J211)</f>
        <v>11656.481524472651</v>
      </c>
      <c r="Q57" s="78">
        <f ca="1">SUM(I200:I211)</f>
        <v>163714.07706503841</v>
      </c>
      <c r="R57" s="6">
        <f t="shared" ca="1" si="16"/>
        <v>13642.839755419867</v>
      </c>
      <c r="S57" s="37">
        <f ca="1">SUM(L200:L211)</f>
        <v>1.1265259717706473</v>
      </c>
    </row>
    <row r="58" spans="1:19" x14ac:dyDescent="0.2">
      <c r="A58" s="7">
        <v>2</v>
      </c>
      <c r="B58">
        <v>3</v>
      </c>
      <c r="C58" s="159">
        <f t="shared" si="11"/>
        <v>9.7500000000000003E-2</v>
      </c>
      <c r="D58" s="151">
        <f t="shared" si="12"/>
        <v>1</v>
      </c>
      <c r="E58" s="168">
        <f t="shared" si="13"/>
        <v>33333.333333333336</v>
      </c>
      <c r="F58" s="164">
        <f t="shared" ca="1" si="7"/>
        <v>1.8010320655588589E-6</v>
      </c>
      <c r="G58" s="160">
        <f t="shared" ca="1" si="14"/>
        <v>51199.404532145636</v>
      </c>
      <c r="H58" s="6">
        <f t="shared" ca="1" si="15"/>
        <v>3073.7256433304619</v>
      </c>
      <c r="I58" s="6">
        <f t="shared" ca="1" si="8"/>
        <v>54590.384926037783</v>
      </c>
      <c r="J58" s="6">
        <f t="shared" ca="1" si="9"/>
        <v>2305.2942324978467</v>
      </c>
      <c r="L58">
        <f t="shared" ca="1" si="10"/>
        <v>6.5472878873982801E-2</v>
      </c>
      <c r="N58">
        <v>15</v>
      </c>
      <c r="O58" s="78">
        <f ca="1">SUM(H212:H223)</f>
        <v>12867.244365156037</v>
      </c>
      <c r="P58" s="78">
        <f ca="1">SUM(J212:J223)</f>
        <v>9650.4332738670273</v>
      </c>
      <c r="Q58" s="78">
        <f ca="1">SUM(I212:I223)</f>
        <v>144561.80229924474</v>
      </c>
      <c r="R58" s="6">
        <f t="shared" ca="1" si="16"/>
        <v>12046.816858270395</v>
      </c>
      <c r="S58" s="37">
        <f ca="1">SUM(L212:L223)</f>
        <v>1.150826681368655</v>
      </c>
    </row>
    <row r="59" spans="1:19" x14ac:dyDescent="0.2">
      <c r="A59" s="7">
        <v>2</v>
      </c>
      <c r="B59">
        <v>4</v>
      </c>
      <c r="C59" s="159">
        <f t="shared" si="11"/>
        <v>6.5000000000000002E-2</v>
      </c>
      <c r="D59" s="151">
        <f t="shared" si="12"/>
        <v>1</v>
      </c>
      <c r="E59" s="168">
        <f t="shared" si="13"/>
        <v>33333.333333333336</v>
      </c>
      <c r="F59" s="164">
        <f t="shared" ca="1" si="7"/>
        <v>1.8586682831228434E-6</v>
      </c>
      <c r="G59" s="160">
        <f t="shared" ca="1" si="14"/>
        <v>51407.77076033708</v>
      </c>
      <c r="H59" s="6">
        <f t="shared" ca="1" si="15"/>
        <v>3184.9997672762811</v>
      </c>
      <c r="I59" s="6">
        <f t="shared" ca="1" si="8"/>
        <v>55836.14798471758</v>
      </c>
      <c r="J59" s="6">
        <f t="shared" ca="1" si="9"/>
        <v>2388.749825457211</v>
      </c>
      <c r="L59">
        <f t="shared" ca="1" si="10"/>
        <v>6.1589907408244354E-2</v>
      </c>
      <c r="N59">
        <v>16</v>
      </c>
      <c r="O59" s="78">
        <f ca="1">SUM(H224:H235)</f>
        <v>10214.218090106364</v>
      </c>
      <c r="P59" s="78">
        <f ca="1">SUM(J224:J235)</f>
        <v>7660.6635675797752</v>
      </c>
      <c r="Q59" s="78">
        <f ca="1">SUM(I224:I235)</f>
        <v>104185.19871696836</v>
      </c>
      <c r="R59" s="6">
        <f t="shared" ca="1" si="16"/>
        <v>8682.0998930806963</v>
      </c>
      <c r="S59" s="37">
        <f ca="1">SUM(L224:L235)</f>
        <v>1.2422011070529042</v>
      </c>
    </row>
    <row r="60" spans="1:19" x14ac:dyDescent="0.2">
      <c r="A60" s="7">
        <v>2</v>
      </c>
      <c r="B60">
        <v>5</v>
      </c>
      <c r="C60" s="159">
        <f t="shared" si="11"/>
        <v>4.230000000000006E-2</v>
      </c>
      <c r="D60" s="151">
        <f t="shared" si="12"/>
        <v>1</v>
      </c>
      <c r="E60" s="168">
        <f t="shared" si="13"/>
        <v>33333.333333333336</v>
      </c>
      <c r="F60" s="164">
        <f t="shared" ca="1" si="7"/>
        <v>2.0492146196445544E-6</v>
      </c>
      <c r="G60" s="160">
        <f t="shared" ca="1" si="14"/>
        <v>51374.892274082493</v>
      </c>
      <c r="H60" s="6">
        <f t="shared" ca="1" si="15"/>
        <v>3509.2726776904642</v>
      </c>
      <c r="I60" s="6">
        <f t="shared" ca="1" si="8"/>
        <v>48658.621359212375</v>
      </c>
      <c r="J60" s="6">
        <f t="shared" ca="1" si="9"/>
        <v>2631.9545082678483</v>
      </c>
      <c r="L60">
        <f t="shared" ca="1" si="10"/>
        <v>7.5413891195294416E-2</v>
      </c>
      <c r="N60">
        <v>17</v>
      </c>
      <c r="O60" s="78">
        <f ca="1">SUM(H236:H247)</f>
        <v>7932.8933238225854</v>
      </c>
      <c r="P60" s="78">
        <f ca="1">SUM(J236:J247)</f>
        <v>5949.6699928669377</v>
      </c>
      <c r="Q60" s="78">
        <f ca="1">SUM(I236:I247)</f>
        <v>77507.702052662353</v>
      </c>
      <c r="R60" s="6">
        <f t="shared" ca="1" si="16"/>
        <v>6458.9751710551964</v>
      </c>
      <c r="S60" s="37">
        <f ca="1">SUM(L236:L247)</f>
        <v>1.2529032180649902</v>
      </c>
    </row>
    <row r="61" spans="1:19" x14ac:dyDescent="0.2">
      <c r="A61" s="7">
        <v>2</v>
      </c>
      <c r="B61">
        <v>6</v>
      </c>
      <c r="C61" s="159">
        <f t="shared" si="11"/>
        <v>2.9400000000000037E-2</v>
      </c>
      <c r="D61" s="151">
        <f t="shared" si="12"/>
        <v>1</v>
      </c>
      <c r="E61" s="168">
        <f t="shared" si="13"/>
        <v>33333.333333333336</v>
      </c>
      <c r="F61" s="164">
        <f t="shared" ca="1" si="7"/>
        <v>1.9631852184050283E-6</v>
      </c>
      <c r="G61" s="160">
        <f t="shared" ca="1" si="14"/>
        <v>48473.428948328685</v>
      </c>
      <c r="H61" s="6">
        <f t="shared" ca="1" si="15"/>
        <v>3172.0773065588423</v>
      </c>
      <c r="I61" s="6">
        <f t="shared" ca="1" si="8"/>
        <v>45500.852688908344</v>
      </c>
      <c r="J61" s="6">
        <f t="shared" ca="1" si="9"/>
        <v>2379.0579799191319</v>
      </c>
      <c r="L61">
        <f t="shared" ca="1" si="10"/>
        <v>6.9554171977736987E-2</v>
      </c>
      <c r="N61">
        <v>18</v>
      </c>
      <c r="O61" s="78">
        <f ca="1">SUM(H248:H259)</f>
        <v>6420.4798706195488</v>
      </c>
      <c r="P61" s="78">
        <f ca="1">SUM(J248:J259)</f>
        <v>4815.359902964663</v>
      </c>
      <c r="Q61" s="78">
        <f ca="1">SUM(I248:I259)</f>
        <v>64942.727765878517</v>
      </c>
      <c r="R61" s="6">
        <f t="shared" ca="1" si="16"/>
        <v>5411.8939804898764</v>
      </c>
      <c r="S61" s="37">
        <f ca="1">SUM(L248:L259)</f>
        <v>1.2717725438467815</v>
      </c>
    </row>
    <row r="62" spans="1:19" x14ac:dyDescent="0.2">
      <c r="A62" s="7">
        <v>2</v>
      </c>
      <c r="B62">
        <v>7</v>
      </c>
      <c r="C62" s="159">
        <f t="shared" si="11"/>
        <v>2.629999999999999E-2</v>
      </c>
      <c r="D62" s="151">
        <f t="shared" si="12"/>
        <v>1</v>
      </c>
      <c r="E62" s="168">
        <f t="shared" si="13"/>
        <v>33333.333333333336</v>
      </c>
      <c r="F62" s="164">
        <f t="shared" ca="1" si="7"/>
        <v>1.7986198354646942E-6</v>
      </c>
      <c r="G62" s="160">
        <f t="shared" ca="1" si="14"/>
        <v>46496.192418913182</v>
      </c>
      <c r="H62" s="6">
        <f t="shared" ca="1" si="15"/>
        <v>2787.6324652746798</v>
      </c>
      <c r="I62" s="6">
        <f t="shared" ca="1" si="8"/>
        <v>45162.949648394097</v>
      </c>
      <c r="J62" s="6">
        <f t="shared" ca="1" si="9"/>
        <v>2090.7243489560096</v>
      </c>
      <c r="L62">
        <f t="shared" ca="1" si="10"/>
        <v>5.2531439197484688E-2</v>
      </c>
      <c r="N62">
        <v>19</v>
      </c>
      <c r="O62" s="78">
        <f ca="1">SUM(H260:H271)</f>
        <v>4873.0165485660373</v>
      </c>
      <c r="P62" s="78">
        <f ca="1">SUM(J260:J271)</f>
        <v>3654.7624114245282</v>
      </c>
      <c r="Q62" s="78">
        <f ca="1">SUM(I260:I271)</f>
        <v>45924.885071963698</v>
      </c>
      <c r="R62" s="6">
        <f t="shared" ca="1" si="16"/>
        <v>3827.0737559969748</v>
      </c>
      <c r="S62" s="37">
        <f ca="1">SUM(L260:L271)</f>
        <v>1.2597840110728251</v>
      </c>
    </row>
    <row r="63" spans="1:19" x14ac:dyDescent="0.2">
      <c r="A63" s="7">
        <v>2</v>
      </c>
      <c r="B63">
        <v>8</v>
      </c>
      <c r="C63" s="159">
        <f t="shared" si="11"/>
        <v>3.3000000000000029E-2</v>
      </c>
      <c r="D63" s="151">
        <f t="shared" si="12"/>
        <v>1</v>
      </c>
      <c r="E63" s="168">
        <f t="shared" si="13"/>
        <v>33333.333333333336</v>
      </c>
      <c r="F63" s="164">
        <f t="shared" ca="1" si="7"/>
        <v>2.2226506945582769E-6</v>
      </c>
      <c r="G63" s="160">
        <f t="shared" ca="1" si="14"/>
        <v>44573.675551696455</v>
      </c>
      <c r="H63" s="6">
        <f t="shared" ca="1" si="15"/>
        <v>3302.390364133114</v>
      </c>
      <c r="I63" s="6">
        <f t="shared" ca="1" si="8"/>
        <v>38995.141839059848</v>
      </c>
      <c r="J63" s="6">
        <f t="shared" ca="1" si="9"/>
        <v>2476.7927730998354</v>
      </c>
      <c r="L63">
        <f t="shared" ca="1" si="10"/>
        <v>7.4625815410885268E-2</v>
      </c>
      <c r="N63">
        <v>20</v>
      </c>
      <c r="O63" s="78">
        <f ca="1">SUM(H272:H283)</f>
        <v>3738.0430081026602</v>
      </c>
      <c r="P63" s="78">
        <f ca="1">SUM(J272:J283)</f>
        <v>2803.5322560769946</v>
      </c>
      <c r="Q63" s="78">
        <f ca="1">SUM(I272:I283)</f>
        <v>34528.966127340973</v>
      </c>
      <c r="R63" s="6">
        <f t="shared" ca="1" si="16"/>
        <v>2877.4138439450812</v>
      </c>
      <c r="S63" s="37">
        <f ca="1">SUM(L272:L283)</f>
        <v>1.2393372621595522</v>
      </c>
    </row>
    <row r="64" spans="1:19" x14ac:dyDescent="0.2">
      <c r="A64" s="7">
        <v>2</v>
      </c>
      <c r="B64">
        <v>9</v>
      </c>
      <c r="C64" s="159">
        <f t="shared" si="11"/>
        <v>4.9500000000000044E-2</v>
      </c>
      <c r="D64" s="151">
        <f t="shared" si="12"/>
        <v>1</v>
      </c>
      <c r="E64" s="168">
        <f t="shared" si="13"/>
        <v>33333.333333333336</v>
      </c>
      <c r="F64" s="164">
        <f t="shared" ca="1" si="7"/>
        <v>1.9796276800142061E-6</v>
      </c>
      <c r="G64" s="160">
        <f t="shared" ca="1" si="14"/>
        <v>42013.103046944227</v>
      </c>
      <c r="H64" s="6">
        <f t="shared" ca="1" si="15"/>
        <v>2772.3433905006659</v>
      </c>
      <c r="I64" s="6">
        <f t="shared" ca="1" si="8"/>
        <v>44180.801874455508</v>
      </c>
      <c r="J64" s="6">
        <f t="shared" ca="1" si="9"/>
        <v>2079.2575428754994</v>
      </c>
      <c r="L64">
        <f t="shared" ca="1" si="10"/>
        <v>7.7072494331092783E-2</v>
      </c>
    </row>
    <row r="65" spans="1:12" x14ac:dyDescent="0.2">
      <c r="A65" s="7">
        <v>2</v>
      </c>
      <c r="B65">
        <v>10</v>
      </c>
      <c r="C65" s="159">
        <f t="shared" si="11"/>
        <v>7.580000000000009E-2</v>
      </c>
      <c r="D65" s="151">
        <f t="shared" si="12"/>
        <v>1</v>
      </c>
      <c r="E65" s="168">
        <f t="shared" si="13"/>
        <v>33333.333333333336</v>
      </c>
      <c r="F65" s="164">
        <f t="shared" ca="1" si="7"/>
        <v>1.8691279335620566E-6</v>
      </c>
      <c r="G65" s="160">
        <f t="shared" ca="1" si="14"/>
        <v>40647.301936912925</v>
      </c>
      <c r="H65" s="6">
        <f t="shared" ca="1" si="15"/>
        <v>2532.5002491405016</v>
      </c>
      <c r="I65" s="6">
        <f t="shared" ca="1" si="8"/>
        <v>43878.893001335389</v>
      </c>
      <c r="J65" s="6">
        <f t="shared" ca="1" si="9"/>
        <v>1899.3751868553763</v>
      </c>
      <c r="L65">
        <f t="shared" ca="1" si="10"/>
        <v>5.7924300243058634E-2</v>
      </c>
    </row>
    <row r="66" spans="1:12" x14ac:dyDescent="0.2">
      <c r="A66" s="7">
        <v>2</v>
      </c>
      <c r="B66">
        <v>11</v>
      </c>
      <c r="C66" s="159">
        <f t="shared" si="11"/>
        <v>0.1119</v>
      </c>
      <c r="D66" s="151">
        <f t="shared" si="12"/>
        <v>1</v>
      </c>
      <c r="E66" s="168">
        <f t="shared" si="13"/>
        <v>33333.333333333336</v>
      </c>
      <c r="F66" s="164">
        <f t="shared" ca="1" si="7"/>
        <v>1.9328156648291593E-6</v>
      </c>
      <c r="G66" s="160">
        <f t="shared" ca="1" si="14"/>
        <v>40447.430920244937</v>
      </c>
      <c r="H66" s="6">
        <f t="shared" ca="1" si="15"/>
        <v>2605.9142694914908</v>
      </c>
      <c r="I66" s="6">
        <f t="shared" ca="1" si="8"/>
        <v>39885.137004609976</v>
      </c>
      <c r="J66" s="6">
        <f t="shared" ca="1" si="9"/>
        <v>1954.4357021186181</v>
      </c>
      <c r="L66">
        <f t="shared" ca="1" si="10"/>
        <v>6.5175652048883786E-2</v>
      </c>
    </row>
    <row r="67" spans="1:12" x14ac:dyDescent="0.2">
      <c r="A67" s="63">
        <v>2</v>
      </c>
      <c r="B67" s="56">
        <v>12</v>
      </c>
      <c r="C67" s="159">
        <f t="shared" si="11"/>
        <v>0.15780000000000005</v>
      </c>
      <c r="D67" s="151">
        <f t="shared" si="12"/>
        <v>1</v>
      </c>
      <c r="E67" s="168">
        <f t="shared" si="13"/>
        <v>33333.333333333336</v>
      </c>
      <c r="F67" s="164">
        <f t="shared" ca="1" si="7"/>
        <v>1.8463638664000168E-6</v>
      </c>
      <c r="G67" s="160">
        <f t="shared" ca="1" si="14"/>
        <v>40705.161138526921</v>
      </c>
      <c r="H67" s="6">
        <f t="shared" ca="1" si="15"/>
        <v>2505.2179567388762</v>
      </c>
      <c r="I67" s="6">
        <f t="shared" ca="1" si="8"/>
        <v>40802.38593409687</v>
      </c>
      <c r="J67" s="6">
        <f t="shared" ca="1" si="9"/>
        <v>1878.9134675541573</v>
      </c>
      <c r="L67">
        <f t="shared" ca="1" si="10"/>
        <v>6.9850617104912791E-2</v>
      </c>
    </row>
    <row r="68" spans="1:12" x14ac:dyDescent="0.2">
      <c r="A68" s="6">
        <v>3</v>
      </c>
      <c r="B68">
        <v>1</v>
      </c>
      <c r="C68" s="159">
        <f t="shared" si="11"/>
        <v>0.17199999999999999</v>
      </c>
      <c r="D68" s="151">
        <f t="shared" si="12"/>
        <v>1</v>
      </c>
      <c r="E68" s="168">
        <f t="shared" si="13"/>
        <v>33333.333333333336</v>
      </c>
      <c r="F68" s="164">
        <f t="shared" ca="1" si="7"/>
        <v>2.0712507304995641E-6</v>
      </c>
      <c r="G68" s="160">
        <f t="shared" ca="1" si="14"/>
        <v>42412.910540673431</v>
      </c>
      <c r="H68" s="6">
        <f t="shared" ca="1" si="15"/>
        <v>2928.2590646660838</v>
      </c>
      <c r="I68" s="6">
        <f t="shared" ca="1" si="8"/>
        <v>47104.321661115064</v>
      </c>
      <c r="J68" s="6">
        <f t="shared" ca="1" si="9"/>
        <v>2196.194298499563</v>
      </c>
      <c r="L68">
        <f t="shared" ca="1" si="10"/>
        <v>8.0884528703415198E-2</v>
      </c>
    </row>
    <row r="69" spans="1:12" x14ac:dyDescent="0.2">
      <c r="A69" s="6">
        <v>3</v>
      </c>
      <c r="B69">
        <v>2</v>
      </c>
      <c r="C69" s="159">
        <f t="shared" si="11"/>
        <v>0.13980000000000004</v>
      </c>
      <c r="D69" s="151">
        <f t="shared" si="12"/>
        <v>1</v>
      </c>
      <c r="E69" s="168">
        <f t="shared" si="13"/>
        <v>33333.333333333336</v>
      </c>
      <c r="F69" s="164">
        <f t="shared" ca="1" si="7"/>
        <v>1.8965691479519392E-6</v>
      </c>
      <c r="G69" s="160">
        <f t="shared" ca="1" si="14"/>
        <v>44493.819187459085</v>
      </c>
      <c r="H69" s="6">
        <f t="shared" ca="1" si="15"/>
        <v>2812.8534915162309</v>
      </c>
      <c r="I69" s="6">
        <f t="shared" ca="1" si="8"/>
        <v>43728.665500551055</v>
      </c>
      <c r="J69" s="6">
        <f t="shared" ca="1" si="9"/>
        <v>2109.6401186371731</v>
      </c>
      <c r="L69">
        <f t="shared" ca="1" si="10"/>
        <v>7.5003862947704988E-2</v>
      </c>
    </row>
    <row r="70" spans="1:12" x14ac:dyDescent="0.2">
      <c r="A70" s="6">
        <v>3</v>
      </c>
      <c r="B70">
        <v>3</v>
      </c>
      <c r="C70" s="159">
        <f t="shared" si="11"/>
        <v>9.7500000000000003E-2</v>
      </c>
      <c r="D70" s="151">
        <f t="shared" si="12"/>
        <v>1</v>
      </c>
      <c r="E70" s="168">
        <f t="shared" si="13"/>
        <v>33333.333333333336</v>
      </c>
      <c r="F70" s="164">
        <f t="shared" ca="1" si="7"/>
        <v>1.9367845877410229E-6</v>
      </c>
      <c r="G70" s="160">
        <f t="shared" ca="1" si="14"/>
        <v>45934.768875304384</v>
      </c>
      <c r="H70" s="6">
        <f t="shared" ca="1" si="15"/>
        <v>2965.5250799711857</v>
      </c>
      <c r="I70" s="6">
        <f t="shared" ca="1" si="8"/>
        <v>43526.888049675654</v>
      </c>
      <c r="J70" s="6">
        <f t="shared" ca="1" si="9"/>
        <v>2224.1438099783891</v>
      </c>
      <c r="L70">
        <f t="shared" ca="1" si="10"/>
        <v>6.9141848239132206E-2</v>
      </c>
    </row>
    <row r="71" spans="1:12" x14ac:dyDescent="0.2">
      <c r="A71" s="6">
        <v>3</v>
      </c>
      <c r="B71">
        <v>4</v>
      </c>
      <c r="C71" s="159">
        <f t="shared" si="11"/>
        <v>6.5000000000000002E-2</v>
      </c>
      <c r="D71" s="151">
        <f t="shared" si="12"/>
        <v>1</v>
      </c>
      <c r="E71" s="168">
        <f t="shared" si="13"/>
        <v>33333.333333333336</v>
      </c>
      <c r="F71" s="164">
        <f t="shared" ca="1" si="7"/>
        <v>1.8507581650162682E-6</v>
      </c>
      <c r="G71" s="160">
        <f t="shared" ca="1" si="14"/>
        <v>45129.129224985445</v>
      </c>
      <c r="H71" s="6">
        <f t="shared" ca="1" si="15"/>
        <v>2784.1034797738703</v>
      </c>
      <c r="I71" s="6">
        <f t="shared" ca="1" si="8"/>
        <v>50617.434172565961</v>
      </c>
      <c r="J71" s="6">
        <f t="shared" ca="1" si="9"/>
        <v>2088.0776098304027</v>
      </c>
      <c r="L71">
        <f t="shared" ca="1" si="10"/>
        <v>6.0367287088488146E-2</v>
      </c>
    </row>
    <row r="72" spans="1:12" x14ac:dyDescent="0.2">
      <c r="A72" s="6">
        <v>3</v>
      </c>
      <c r="B72">
        <v>5</v>
      </c>
      <c r="C72" s="159">
        <f t="shared" si="11"/>
        <v>4.230000000000006E-2</v>
      </c>
      <c r="D72" s="151">
        <f t="shared" si="12"/>
        <v>1</v>
      </c>
      <c r="E72" s="168">
        <f t="shared" si="13"/>
        <v>33333.333333333336</v>
      </c>
      <c r="F72" s="164">
        <f t="shared" ca="1" si="7"/>
        <v>1.9350209790735878E-6</v>
      </c>
      <c r="G72" s="160">
        <f t="shared" ca="1" si="14"/>
        <v>43928.110666525252</v>
      </c>
      <c r="H72" s="6">
        <f t="shared" ca="1" si="15"/>
        <v>2833.3938570264208</v>
      </c>
      <c r="I72" s="6">
        <f t="shared" ca="1" si="8"/>
        <v>44583.886707383761</v>
      </c>
      <c r="J72" s="6">
        <f t="shared" ca="1" si="9"/>
        <v>2125.0453927698154</v>
      </c>
      <c r="L72">
        <f t="shared" ca="1" si="10"/>
        <v>7.3379296393384572E-2</v>
      </c>
    </row>
    <row r="73" spans="1:12" x14ac:dyDescent="0.2">
      <c r="A73" s="6">
        <v>3</v>
      </c>
      <c r="B73">
        <v>6</v>
      </c>
      <c r="C73" s="159">
        <f t="shared" si="11"/>
        <v>2.9400000000000037E-2</v>
      </c>
      <c r="D73" s="151">
        <f t="shared" si="12"/>
        <v>1</v>
      </c>
      <c r="E73" s="168">
        <f t="shared" si="13"/>
        <v>33333.333333333336</v>
      </c>
      <c r="F73" s="164">
        <f t="shared" ca="1" si="7"/>
        <v>1.9495044790842543E-6</v>
      </c>
      <c r="G73" s="160">
        <f t="shared" ca="1" si="14"/>
        <v>41918.457278832881</v>
      </c>
      <c r="H73" s="6">
        <f t="shared" ca="1" si="15"/>
        <v>2724.0073407128893</v>
      </c>
      <c r="I73" s="6">
        <f t="shared" ca="1" si="8"/>
        <v>47972.778624189123</v>
      </c>
      <c r="J73" s="6">
        <f t="shared" ca="1" si="9"/>
        <v>2043.005505534667</v>
      </c>
      <c r="L73">
        <f t="shared" ca="1" si="10"/>
        <v>6.5367001108134398E-2</v>
      </c>
    </row>
    <row r="74" spans="1:12" x14ac:dyDescent="0.2">
      <c r="A74" s="6">
        <v>3</v>
      </c>
      <c r="B74">
        <v>7</v>
      </c>
      <c r="C74" s="159">
        <f t="shared" si="11"/>
        <v>2.629999999999999E-2</v>
      </c>
      <c r="D74" s="151">
        <f t="shared" si="12"/>
        <v>1</v>
      </c>
      <c r="E74" s="168">
        <f t="shared" si="13"/>
        <v>33333.333333333336</v>
      </c>
      <c r="F74" s="164">
        <f t="shared" ca="1" si="7"/>
        <v>1.8939772336330905E-6</v>
      </c>
      <c r="G74" s="160">
        <f t="shared" ca="1" si="14"/>
        <v>40708.254603262096</v>
      </c>
      <c r="H74" s="6">
        <f t="shared" ca="1" si="15"/>
        <v>2570.0169146505955</v>
      </c>
      <c r="I74" s="6">
        <f t="shared" ca="1" si="8"/>
        <v>32972.957169758614</v>
      </c>
      <c r="J74" s="6">
        <f t="shared" ca="1" si="9"/>
        <v>1927.5126859879465</v>
      </c>
      <c r="L74">
        <f t="shared" ca="1" si="10"/>
        <v>6.2215510461811008E-2</v>
      </c>
    </row>
    <row r="75" spans="1:12" x14ac:dyDescent="0.2">
      <c r="A75" s="6">
        <v>3</v>
      </c>
      <c r="B75">
        <v>8</v>
      </c>
      <c r="C75" s="159">
        <f t="shared" si="11"/>
        <v>3.3000000000000029E-2</v>
      </c>
      <c r="D75" s="151">
        <f t="shared" si="12"/>
        <v>1</v>
      </c>
      <c r="E75" s="168">
        <f t="shared" si="13"/>
        <v>33333.333333333336</v>
      </c>
      <c r="F75" s="164">
        <f t="shared" ca="1" si="7"/>
        <v>1.992115214950176E-6</v>
      </c>
      <c r="G75" s="160">
        <f t="shared" ca="1" si="14"/>
        <v>39267.83502067106</v>
      </c>
      <c r="H75" s="6">
        <f t="shared" ca="1" si="15"/>
        <v>2607.5350534277395</v>
      </c>
      <c r="I75" s="6">
        <f t="shared" ca="1" si="8"/>
        <v>39327.370194325915</v>
      </c>
      <c r="J75" s="6">
        <f t="shared" ca="1" si="9"/>
        <v>1955.6512900708046</v>
      </c>
      <c r="L75">
        <f t="shared" ca="1" si="10"/>
        <v>6.5784271743776351E-2</v>
      </c>
    </row>
    <row r="76" spans="1:12" x14ac:dyDescent="0.2">
      <c r="A76" s="6">
        <v>3</v>
      </c>
      <c r="B76">
        <v>9</v>
      </c>
      <c r="C76" s="159">
        <f t="shared" si="11"/>
        <v>4.9500000000000044E-2</v>
      </c>
      <c r="D76" s="151">
        <f t="shared" si="12"/>
        <v>1</v>
      </c>
      <c r="E76" s="168">
        <f t="shared" si="13"/>
        <v>33333.333333333336</v>
      </c>
      <c r="F76" s="164">
        <f t="shared" ca="1" si="7"/>
        <v>1.9466490054706174E-6</v>
      </c>
      <c r="G76" s="160">
        <f t="shared" ca="1" si="14"/>
        <v>36876.93378350421</v>
      </c>
      <c r="H76" s="6">
        <f t="shared" ca="1" si="15"/>
        <v>2392.8815491488094</v>
      </c>
      <c r="I76" s="6">
        <f t="shared" ca="1" si="8"/>
        <v>37816.909788018835</v>
      </c>
      <c r="J76" s="6">
        <f t="shared" ca="1" si="9"/>
        <v>1794.6611618616071</v>
      </c>
      <c r="L76">
        <f t="shared" ca="1" si="10"/>
        <v>5.8588388068589896E-2</v>
      </c>
    </row>
    <row r="77" spans="1:12" x14ac:dyDescent="0.2">
      <c r="A77" s="6">
        <v>3</v>
      </c>
      <c r="B77">
        <v>10</v>
      </c>
      <c r="C77" s="159">
        <f t="shared" si="11"/>
        <v>7.580000000000009E-2</v>
      </c>
      <c r="D77" s="151">
        <f t="shared" si="12"/>
        <v>1</v>
      </c>
      <c r="E77" s="168">
        <f t="shared" si="13"/>
        <v>33333.333333333336</v>
      </c>
      <c r="F77" s="164">
        <f t="shared" ca="1" si="7"/>
        <v>1.7853798838343623E-6</v>
      </c>
      <c r="G77" s="160">
        <f t="shared" ca="1" si="14"/>
        <v>36052.054305476428</v>
      </c>
      <c r="H77" s="6">
        <f t="shared" ca="1" si="15"/>
        <v>2145.5537509300543</v>
      </c>
      <c r="I77" s="6">
        <f t="shared" ca="1" si="8"/>
        <v>40222.749823671707</v>
      </c>
      <c r="J77" s="6">
        <f t="shared" ca="1" si="9"/>
        <v>1609.1653131975409</v>
      </c>
      <c r="L77">
        <f t="shared" ca="1" si="10"/>
        <v>6.4027009305353919E-2</v>
      </c>
    </row>
    <row r="78" spans="1:12" x14ac:dyDescent="0.2">
      <c r="A78" s="6">
        <v>3</v>
      </c>
      <c r="B78">
        <v>11</v>
      </c>
      <c r="C78" s="159">
        <f t="shared" si="11"/>
        <v>0.1119</v>
      </c>
      <c r="D78" s="151">
        <f t="shared" si="12"/>
        <v>1</v>
      </c>
      <c r="E78" s="168">
        <f t="shared" si="13"/>
        <v>33333.333333333336</v>
      </c>
      <c r="F78" s="164">
        <f t="shared" ca="1" si="7"/>
        <v>1.9005164946879752E-6</v>
      </c>
      <c r="G78" s="160">
        <f t="shared" ca="1" si="14"/>
        <v>35805.364126625456</v>
      </c>
      <c r="H78" s="6">
        <f t="shared" ca="1" si="15"/>
        <v>2268.2895040320263</v>
      </c>
      <c r="I78" s="6">
        <f t="shared" ca="1" si="8"/>
        <v>36767.549105741164</v>
      </c>
      <c r="J78" s="6">
        <f t="shared" ca="1" si="9"/>
        <v>1701.2171280240198</v>
      </c>
      <c r="L78">
        <f t="shared" ca="1" si="10"/>
        <v>7.2869770614236024E-2</v>
      </c>
    </row>
    <row r="79" spans="1:12" x14ac:dyDescent="0.2">
      <c r="A79" s="59">
        <v>3</v>
      </c>
      <c r="B79" s="56">
        <v>12</v>
      </c>
      <c r="C79" s="159">
        <f t="shared" si="11"/>
        <v>0.15780000000000005</v>
      </c>
      <c r="D79" s="151">
        <f t="shared" si="12"/>
        <v>1</v>
      </c>
      <c r="E79" s="168">
        <f t="shared" si="13"/>
        <v>33333.333333333336</v>
      </c>
      <c r="F79" s="164">
        <f t="shared" ca="1" si="7"/>
        <v>1.8969658631466573E-6</v>
      </c>
      <c r="G79" s="160">
        <f t="shared" ca="1" si="14"/>
        <v>36549.467012017798</v>
      </c>
      <c r="H79" s="6">
        <f t="shared" ca="1" si="15"/>
        <v>2311.1030412667542</v>
      </c>
      <c r="I79" s="6">
        <f t="shared" ca="1" si="8"/>
        <v>40629.900729940906</v>
      </c>
      <c r="J79" s="6">
        <f t="shared" ca="1" si="9"/>
        <v>1733.3272809500656</v>
      </c>
      <c r="L79">
        <f t="shared" ca="1" si="10"/>
        <v>7.8260863355023955E-2</v>
      </c>
    </row>
    <row r="80" spans="1:12" x14ac:dyDescent="0.2">
      <c r="A80" s="7">
        <v>4</v>
      </c>
      <c r="B80">
        <v>1</v>
      </c>
      <c r="C80" s="159">
        <f t="shared" si="11"/>
        <v>0.17199999999999999</v>
      </c>
      <c r="D80" s="151">
        <f t="shared" si="12"/>
        <v>1</v>
      </c>
      <c r="E80" s="168">
        <f t="shared" si="13"/>
        <v>33333.333333333336</v>
      </c>
      <c r="F80" s="164">
        <f t="shared" ca="1" si="7"/>
        <v>1.8571670414348974E-6</v>
      </c>
      <c r="G80" s="160">
        <f t="shared" ca="1" si="14"/>
        <v>38962.486070453589</v>
      </c>
      <c r="H80" s="6">
        <f t="shared" ca="1" si="15"/>
        <v>2411.9948327470902</v>
      </c>
      <c r="I80" s="6">
        <f t="shared" ca="1" si="8"/>
        <v>36375.107508845518</v>
      </c>
      <c r="J80" s="6">
        <f t="shared" ca="1" si="9"/>
        <v>1808.9961245603176</v>
      </c>
      <c r="L80">
        <f t="shared" ca="1" si="10"/>
        <v>6.0623140045543568E-2</v>
      </c>
    </row>
    <row r="81" spans="1:12" x14ac:dyDescent="0.2">
      <c r="A81" s="7">
        <v>4</v>
      </c>
      <c r="B81">
        <v>2</v>
      </c>
      <c r="C81" s="159">
        <f t="shared" si="11"/>
        <v>0.13980000000000004</v>
      </c>
      <c r="D81" s="151">
        <f t="shared" si="12"/>
        <v>1</v>
      </c>
      <c r="E81" s="168">
        <f t="shared" si="13"/>
        <v>33333.333333333336</v>
      </c>
      <c r="F81" s="164">
        <f t="shared" ca="1" si="7"/>
        <v>1.943716183454601E-6</v>
      </c>
      <c r="G81" s="160">
        <f t="shared" ca="1" si="14"/>
        <v>41455.641737799706</v>
      </c>
      <c r="H81" s="6">
        <f t="shared" ca="1" si="15"/>
        <v>2685.9333913752434</v>
      </c>
      <c r="I81" s="6">
        <f t="shared" ca="1" si="8"/>
        <v>41830.495193490606</v>
      </c>
      <c r="J81" s="6">
        <f t="shared" ca="1" si="9"/>
        <v>2014.4500435314326</v>
      </c>
      <c r="L81">
        <f t="shared" ca="1" si="10"/>
        <v>7.267616713972154E-2</v>
      </c>
    </row>
    <row r="82" spans="1:12" x14ac:dyDescent="0.2">
      <c r="A82" s="7">
        <v>4</v>
      </c>
      <c r="B82">
        <v>3</v>
      </c>
      <c r="C82" s="159">
        <f t="shared" si="11"/>
        <v>9.7500000000000003E-2</v>
      </c>
      <c r="D82" s="151">
        <f t="shared" si="12"/>
        <v>1</v>
      </c>
      <c r="E82" s="168">
        <f t="shared" si="13"/>
        <v>33333.333333333336</v>
      </c>
      <c r="F82" s="164">
        <f t="shared" ca="1" si="7"/>
        <v>2.0017365748403568E-6</v>
      </c>
      <c r="G82" s="160">
        <f t="shared" ca="1" si="14"/>
        <v>43679.99560085094</v>
      </c>
      <c r="H82" s="6">
        <f t="shared" ca="1" si="15"/>
        <v>2914.5281594363073</v>
      </c>
      <c r="I82" s="6">
        <f t="shared" ca="1" si="8"/>
        <v>41192.17311407104</v>
      </c>
      <c r="J82" s="6">
        <f t="shared" ca="1" si="9"/>
        <v>2185.8961195772304</v>
      </c>
      <c r="L82">
        <f t="shared" ca="1" si="10"/>
        <v>7.3537995529067673E-2</v>
      </c>
    </row>
    <row r="83" spans="1:12" x14ac:dyDescent="0.2">
      <c r="A83" s="7">
        <v>4</v>
      </c>
      <c r="B83">
        <v>4</v>
      </c>
      <c r="C83" s="159">
        <f t="shared" si="11"/>
        <v>6.5000000000000002E-2</v>
      </c>
      <c r="D83" s="151">
        <f t="shared" si="12"/>
        <v>1</v>
      </c>
      <c r="E83" s="168">
        <f t="shared" si="13"/>
        <v>33333.333333333336</v>
      </c>
      <c r="F83" s="164">
        <f t="shared" ca="1" si="7"/>
        <v>2.006417305994996E-6</v>
      </c>
      <c r="G83" s="160">
        <f t="shared" ca="1" si="14"/>
        <v>43824.527594793137</v>
      </c>
      <c r="H83" s="6">
        <f t="shared" ca="1" si="15"/>
        <v>2931.0096864416073</v>
      </c>
      <c r="I83" s="6">
        <f t="shared" ca="1" si="8"/>
        <v>39442.203017360865</v>
      </c>
      <c r="J83" s="6">
        <f t="shared" ca="1" si="9"/>
        <v>2198.2572648312052</v>
      </c>
      <c r="L83">
        <f t="shared" ca="1" si="10"/>
        <v>6.7563018218742235E-2</v>
      </c>
    </row>
    <row r="84" spans="1:12" x14ac:dyDescent="0.2">
      <c r="A84" s="7">
        <v>4</v>
      </c>
      <c r="B84">
        <v>5</v>
      </c>
      <c r="C84" s="159">
        <f t="shared" si="11"/>
        <v>4.230000000000006E-2</v>
      </c>
      <c r="D84" s="151">
        <f t="shared" si="12"/>
        <v>1</v>
      </c>
      <c r="E84" s="168">
        <f t="shared" si="13"/>
        <v>33333.333333333336</v>
      </c>
      <c r="F84" s="164">
        <f t="shared" ca="1" si="7"/>
        <v>1.9094314151547644E-6</v>
      </c>
      <c r="G84" s="160">
        <f t="shared" ca="1" si="14"/>
        <v>42780.995835828333</v>
      </c>
      <c r="H84" s="6">
        <f t="shared" ca="1" si="15"/>
        <v>2722.9125806845263</v>
      </c>
      <c r="I84" s="6">
        <f t="shared" ca="1" si="8"/>
        <v>43557.191107984363</v>
      </c>
      <c r="J84" s="6">
        <f t="shared" ca="1" si="9"/>
        <v>2042.1844355133949</v>
      </c>
      <c r="L84">
        <f t="shared" ca="1" si="10"/>
        <v>8.5947564263979759E-2</v>
      </c>
    </row>
    <row r="85" spans="1:12" x14ac:dyDescent="0.2">
      <c r="A85" s="7">
        <v>4</v>
      </c>
      <c r="B85">
        <v>6</v>
      </c>
      <c r="C85" s="159">
        <f t="shared" si="11"/>
        <v>2.9400000000000037E-2</v>
      </c>
      <c r="D85" s="151">
        <f t="shared" si="12"/>
        <v>1</v>
      </c>
      <c r="E85" s="168">
        <f t="shared" si="13"/>
        <v>33333.333333333336</v>
      </c>
      <c r="F85" s="164">
        <f t="shared" ca="1" si="7"/>
        <v>2.0047406221888492E-6</v>
      </c>
      <c r="G85" s="160">
        <f t="shared" ca="1" si="14"/>
        <v>41495.852935874747</v>
      </c>
      <c r="H85" s="6">
        <f t="shared" ca="1" si="15"/>
        <v>2772.9474010974177</v>
      </c>
      <c r="I85" s="6">
        <f t="shared" ca="1" si="8"/>
        <v>40312.728181939296</v>
      </c>
      <c r="J85" s="6">
        <f t="shared" ca="1" si="9"/>
        <v>2079.7105508230634</v>
      </c>
      <c r="L85">
        <f t="shared" ca="1" si="10"/>
        <v>7.9270854264093013E-2</v>
      </c>
    </row>
    <row r="86" spans="1:12" x14ac:dyDescent="0.2">
      <c r="A86" s="7">
        <v>4</v>
      </c>
      <c r="B86">
        <v>7</v>
      </c>
      <c r="C86" s="159">
        <f t="shared" si="11"/>
        <v>2.629999999999999E-2</v>
      </c>
      <c r="D86" s="151">
        <f t="shared" si="12"/>
        <v>1</v>
      </c>
      <c r="E86" s="168">
        <f t="shared" si="13"/>
        <v>33333.333333333336</v>
      </c>
      <c r="F86" s="164">
        <f t="shared" ca="1" si="7"/>
        <v>1.9303904462766613E-6</v>
      </c>
      <c r="G86" s="160">
        <f t="shared" ca="1" si="14"/>
        <v>39278.033192614334</v>
      </c>
      <c r="H86" s="6">
        <f t="shared" ca="1" si="15"/>
        <v>2527.3980007853434</v>
      </c>
      <c r="I86" s="6">
        <f t="shared" ca="1" si="8"/>
        <v>41722.053284608919</v>
      </c>
      <c r="J86" s="6">
        <f t="shared" ca="1" si="9"/>
        <v>1895.5485005890075</v>
      </c>
      <c r="L86">
        <f t="shared" ca="1" si="10"/>
        <v>6.7279451981031135E-2</v>
      </c>
    </row>
    <row r="87" spans="1:12" x14ac:dyDescent="0.2">
      <c r="A87" s="7">
        <v>4</v>
      </c>
      <c r="B87">
        <v>8</v>
      </c>
      <c r="C87" s="159">
        <f t="shared" si="11"/>
        <v>3.3000000000000029E-2</v>
      </c>
      <c r="D87" s="151">
        <f t="shared" si="12"/>
        <v>1</v>
      </c>
      <c r="E87" s="168">
        <f t="shared" si="13"/>
        <v>33333.333333333336</v>
      </c>
      <c r="F87" s="164">
        <f t="shared" ca="1" si="7"/>
        <v>1.721405999993331E-6</v>
      </c>
      <c r="G87" s="160">
        <f t="shared" ca="1" si="14"/>
        <v>37265.903004234191</v>
      </c>
      <c r="H87" s="6">
        <f t="shared" ca="1" si="15"/>
        <v>2138.3249675552747</v>
      </c>
      <c r="I87" s="6">
        <f t="shared" ca="1" si="8"/>
        <v>47010.145226261753</v>
      </c>
      <c r="J87" s="6">
        <f t="shared" ca="1" si="9"/>
        <v>1603.7437256664562</v>
      </c>
      <c r="L87">
        <f t="shared" ca="1" si="10"/>
        <v>6.1210597828234396E-2</v>
      </c>
    </row>
    <row r="88" spans="1:12" x14ac:dyDescent="0.2">
      <c r="A88" s="7">
        <v>4</v>
      </c>
      <c r="B88">
        <v>9</v>
      </c>
      <c r="C88" s="159">
        <f t="shared" si="11"/>
        <v>4.9500000000000044E-2</v>
      </c>
      <c r="D88" s="151">
        <f t="shared" si="12"/>
        <v>1</v>
      </c>
      <c r="E88" s="168">
        <f t="shared" si="13"/>
        <v>33333.333333333336</v>
      </c>
      <c r="F88" s="164">
        <f t="shared" ca="1" si="7"/>
        <v>1.9055202411370161E-6</v>
      </c>
      <c r="G88" s="160">
        <f t="shared" ca="1" si="14"/>
        <v>35953.250808752244</v>
      </c>
      <c r="H88" s="6">
        <f t="shared" ca="1" si="15"/>
        <v>2283.6549050251065</v>
      </c>
      <c r="I88" s="6">
        <f t="shared" ca="1" si="8"/>
        <v>31226.856330164381</v>
      </c>
      <c r="J88" s="6">
        <f t="shared" ca="1" si="9"/>
        <v>1712.7411787688297</v>
      </c>
      <c r="L88">
        <f t="shared" ca="1" si="10"/>
        <v>7.1912016910245388E-2</v>
      </c>
    </row>
    <row r="89" spans="1:12" x14ac:dyDescent="0.2">
      <c r="A89" s="7">
        <v>4</v>
      </c>
      <c r="B89">
        <v>10</v>
      </c>
      <c r="C89" s="159">
        <f t="shared" si="11"/>
        <v>7.580000000000009E-2</v>
      </c>
      <c r="D89" s="151">
        <f t="shared" si="12"/>
        <v>1</v>
      </c>
      <c r="E89" s="168">
        <f t="shared" si="13"/>
        <v>33333.333333333336</v>
      </c>
      <c r="F89" s="164">
        <f t="shared" ca="1" si="7"/>
        <v>2.0351968445065287E-6</v>
      </c>
      <c r="G89" s="160">
        <f t="shared" ca="1" si="14"/>
        <v>35179.830795670001</v>
      </c>
      <c r="H89" s="6">
        <f t="shared" ca="1" si="15"/>
        <v>2386.5960208540396</v>
      </c>
      <c r="I89" s="6">
        <f t="shared" ca="1" si="8"/>
        <v>35366.331569415954</v>
      </c>
      <c r="J89" s="6">
        <f t="shared" ca="1" si="9"/>
        <v>1789.9470156405296</v>
      </c>
      <c r="L89">
        <f t="shared" ca="1" si="10"/>
        <v>6.510516003684523E-2</v>
      </c>
    </row>
    <row r="90" spans="1:12" x14ac:dyDescent="0.2">
      <c r="A90" s="7">
        <v>4</v>
      </c>
      <c r="B90">
        <v>11</v>
      </c>
      <c r="C90" s="159">
        <f t="shared" si="11"/>
        <v>0.1119</v>
      </c>
      <c r="D90" s="151">
        <f t="shared" si="12"/>
        <v>1</v>
      </c>
      <c r="E90" s="168">
        <f t="shared" si="13"/>
        <v>33333.333333333336</v>
      </c>
      <c r="F90" s="164">
        <f t="shared" ca="1" si="7"/>
        <v>2.0574311930929665E-6</v>
      </c>
      <c r="G90" s="160">
        <f t="shared" ca="1" si="14"/>
        <v>35213.444157276375</v>
      </c>
      <c r="H90" s="6">
        <f t="shared" ca="1" si="15"/>
        <v>2414.9746141805899</v>
      </c>
      <c r="I90" s="6">
        <f t="shared" ca="1" si="8"/>
        <v>34625.542062084249</v>
      </c>
      <c r="J90" s="6">
        <f t="shared" ca="1" si="9"/>
        <v>1811.2309606354424</v>
      </c>
      <c r="L90">
        <f t="shared" ca="1" si="10"/>
        <v>6.1190623886579511E-2</v>
      </c>
    </row>
    <row r="91" spans="1:12" x14ac:dyDescent="0.2">
      <c r="A91" s="63">
        <v>4</v>
      </c>
      <c r="B91" s="56">
        <v>12</v>
      </c>
      <c r="C91" s="159">
        <f t="shared" si="11"/>
        <v>0.15780000000000005</v>
      </c>
      <c r="D91" s="151">
        <f t="shared" si="12"/>
        <v>1</v>
      </c>
      <c r="E91" s="168">
        <f t="shared" si="13"/>
        <v>33333.333333333336</v>
      </c>
      <c r="F91" s="164">
        <f t="shared" ca="1" si="7"/>
        <v>1.9457119576351929E-6</v>
      </c>
      <c r="G91" s="160">
        <f t="shared" ca="1" si="14"/>
        <v>35870.226693222663</v>
      </c>
      <c r="H91" s="6">
        <f t="shared" ca="1" si="15"/>
        <v>2326.4376333362811</v>
      </c>
      <c r="I91" s="6">
        <f t="shared" ca="1" si="8"/>
        <v>37552.333808110088</v>
      </c>
      <c r="J91" s="6">
        <f t="shared" ca="1" si="9"/>
        <v>1744.8282250022107</v>
      </c>
      <c r="L91">
        <f t="shared" ca="1" si="10"/>
        <v>7.4906948021727315E-2</v>
      </c>
    </row>
    <row r="92" spans="1:12" x14ac:dyDescent="0.2">
      <c r="A92" s="6">
        <v>5</v>
      </c>
      <c r="B92">
        <v>1</v>
      </c>
      <c r="C92" s="159">
        <f t="shared" si="11"/>
        <v>0.17199999999999999</v>
      </c>
      <c r="D92" s="151">
        <f t="shared" si="12"/>
        <v>1</v>
      </c>
      <c r="E92" s="168">
        <f t="shared" si="13"/>
        <v>33333.333333333336</v>
      </c>
      <c r="F92" s="164">
        <f t="shared" ca="1" si="7"/>
        <v>2.1111029324855909E-6</v>
      </c>
      <c r="G92" s="160">
        <f t="shared" ca="1" si="14"/>
        <v>37771.813719328289</v>
      </c>
      <c r="H92" s="6">
        <f t="shared" ca="1" si="15"/>
        <v>2658.0062236057811</v>
      </c>
      <c r="I92" s="6">
        <f t="shared" ca="1" si="8"/>
        <v>33619.198737644896</v>
      </c>
      <c r="J92" s="6">
        <f t="shared" ca="1" si="9"/>
        <v>1993.5046677043358</v>
      </c>
      <c r="L92">
        <f t="shared" ca="1" si="10"/>
        <v>6.4970074383113197E-2</v>
      </c>
    </row>
    <row r="93" spans="1:12" x14ac:dyDescent="0.2">
      <c r="A93" s="6">
        <v>5</v>
      </c>
      <c r="B93">
        <v>2</v>
      </c>
      <c r="C93" s="159">
        <f t="shared" si="11"/>
        <v>0.13980000000000004</v>
      </c>
      <c r="D93" s="151">
        <f t="shared" si="12"/>
        <v>1</v>
      </c>
      <c r="E93" s="168">
        <f t="shared" si="13"/>
        <v>33333.333333333336</v>
      </c>
      <c r="F93" s="164">
        <f t="shared" ca="1" si="7"/>
        <v>1.8905852766867564E-6</v>
      </c>
      <c r="G93" s="160">
        <f t="shared" ca="1" si="14"/>
        <v>39825.856538023669</v>
      </c>
      <c r="H93" s="6">
        <f t="shared" ca="1" si="15"/>
        <v>2509.8059334075515</v>
      </c>
      <c r="I93" s="6">
        <f t="shared" ca="1" si="8"/>
        <v>35839.502782435629</v>
      </c>
      <c r="J93" s="6">
        <f t="shared" ca="1" si="9"/>
        <v>1882.3544500556636</v>
      </c>
      <c r="L93">
        <f t="shared" ca="1" si="10"/>
        <v>7.1651021019083466E-2</v>
      </c>
    </row>
    <row r="94" spans="1:12" x14ac:dyDescent="0.2">
      <c r="A94" s="6">
        <v>5</v>
      </c>
      <c r="B94">
        <v>3</v>
      </c>
      <c r="C94" s="159">
        <f t="shared" si="11"/>
        <v>9.7500000000000003E-2</v>
      </c>
      <c r="D94" s="151">
        <f t="shared" si="12"/>
        <v>1</v>
      </c>
      <c r="E94" s="168">
        <f t="shared" si="13"/>
        <v>33333.333333333336</v>
      </c>
      <c r="F94" s="164">
        <f t="shared" ca="1" si="7"/>
        <v>2.2207856256895986E-6</v>
      </c>
      <c r="G94" s="160">
        <f t="shared" ca="1" si="14"/>
        <v>41487.95416899291</v>
      </c>
      <c r="H94" s="6">
        <f t="shared" ca="1" si="15"/>
        <v>3071.1950752589441</v>
      </c>
      <c r="I94" s="6">
        <f t="shared" ca="1" si="8"/>
        <v>40042.942397751802</v>
      </c>
      <c r="J94" s="6">
        <f t="shared" ca="1" si="9"/>
        <v>2303.3963064442082</v>
      </c>
      <c r="L94">
        <f t="shared" ca="1" si="10"/>
        <v>7.5258889000904036E-2</v>
      </c>
    </row>
    <row r="95" spans="1:12" x14ac:dyDescent="0.2">
      <c r="A95" s="6">
        <v>5</v>
      </c>
      <c r="B95">
        <v>4</v>
      </c>
      <c r="C95" s="159">
        <f t="shared" si="11"/>
        <v>6.5000000000000002E-2</v>
      </c>
      <c r="D95" s="151">
        <f t="shared" si="12"/>
        <v>1</v>
      </c>
      <c r="E95" s="168">
        <f t="shared" si="13"/>
        <v>33333.333333333336</v>
      </c>
      <c r="F95" s="164">
        <f t="shared" ca="1" si="7"/>
        <v>1.7867738518230868E-6</v>
      </c>
      <c r="G95" s="160">
        <f t="shared" ca="1" si="14"/>
        <v>41178.752393304065</v>
      </c>
      <c r="H95" s="6">
        <f t="shared" ca="1" si="15"/>
        <v>2452.5706009017686</v>
      </c>
      <c r="I95" s="6">
        <f t="shared" ca="1" si="8"/>
        <v>45038.408547346306</v>
      </c>
      <c r="J95" s="6">
        <f t="shared" ca="1" si="9"/>
        <v>1839.4279506763264</v>
      </c>
      <c r="L95">
        <f t="shared" ca="1" si="10"/>
        <v>6.3110789044139803E-2</v>
      </c>
    </row>
    <row r="96" spans="1:12" x14ac:dyDescent="0.2">
      <c r="A96" s="6">
        <v>5</v>
      </c>
      <c r="B96">
        <v>5</v>
      </c>
      <c r="C96" s="159">
        <f t="shared" si="11"/>
        <v>4.230000000000006E-2</v>
      </c>
      <c r="D96" s="151">
        <f t="shared" si="12"/>
        <v>1</v>
      </c>
      <c r="E96" s="168">
        <f t="shared" si="13"/>
        <v>33333.333333333336</v>
      </c>
      <c r="F96" s="164">
        <f t="shared" ca="1" si="7"/>
        <v>2.0606371184003751E-6</v>
      </c>
      <c r="G96" s="160">
        <f t="shared" ca="1" si="14"/>
        <v>39551.488146503543</v>
      </c>
      <c r="H96" s="6">
        <f t="shared" ca="1" si="15"/>
        <v>2716.7088187552554</v>
      </c>
      <c r="I96" s="6">
        <f t="shared" ca="1" si="8"/>
        <v>49453.64937949938</v>
      </c>
      <c r="J96" s="6">
        <f t="shared" ca="1" si="9"/>
        <v>2037.5316140664415</v>
      </c>
      <c r="L96">
        <f t="shared" ca="1" si="10"/>
        <v>6.7997602747379343E-2</v>
      </c>
    </row>
    <row r="97" spans="1:12" x14ac:dyDescent="0.2">
      <c r="A97" s="6">
        <v>5</v>
      </c>
      <c r="B97">
        <v>6</v>
      </c>
      <c r="C97" s="159">
        <f t="shared" si="11"/>
        <v>2.9400000000000037E-2</v>
      </c>
      <c r="D97" s="151">
        <f t="shared" si="12"/>
        <v>1</v>
      </c>
      <c r="E97" s="168">
        <f t="shared" si="13"/>
        <v>33333.333333333336</v>
      </c>
      <c r="F97" s="164">
        <f t="shared" ca="1" si="7"/>
        <v>2.1947284879217633E-6</v>
      </c>
      <c r="G97" s="160">
        <f t="shared" ca="1" si="14"/>
        <v>38264.743823608595</v>
      </c>
      <c r="H97" s="6">
        <f t="shared" ca="1" si="15"/>
        <v>2799.357445090071</v>
      </c>
      <c r="I97" s="6">
        <f t="shared" ca="1" si="8"/>
        <v>41279.369245342808</v>
      </c>
      <c r="J97" s="6">
        <f t="shared" ca="1" si="9"/>
        <v>2099.5180838175534</v>
      </c>
      <c r="L97">
        <f t="shared" ca="1" si="10"/>
        <v>7.0110486663660099E-2</v>
      </c>
    </row>
    <row r="98" spans="1:12" x14ac:dyDescent="0.2">
      <c r="A98" s="6">
        <v>5</v>
      </c>
      <c r="B98">
        <v>7</v>
      </c>
      <c r="C98" s="159">
        <f t="shared" si="11"/>
        <v>2.629999999999999E-2</v>
      </c>
      <c r="D98" s="151">
        <f t="shared" si="12"/>
        <v>1</v>
      </c>
      <c r="E98" s="168">
        <f t="shared" si="13"/>
        <v>33333.333333333336</v>
      </c>
      <c r="F98" s="164">
        <f t="shared" ca="1" si="7"/>
        <v>1.9305407870229658E-6</v>
      </c>
      <c r="G98" s="160">
        <f t="shared" ca="1" si="14"/>
        <v>36787.369258760802</v>
      </c>
      <c r="H98" s="6">
        <f t="shared" ca="1" si="15"/>
        <v>2367.3172267104178</v>
      </c>
      <c r="I98" s="6">
        <f t="shared" ca="1" si="8"/>
        <v>37500.183104858646</v>
      </c>
      <c r="J98" s="6">
        <f t="shared" ca="1" si="9"/>
        <v>1775.4879200328132</v>
      </c>
      <c r="L98">
        <f t="shared" ca="1" si="10"/>
        <v>6.0406495452041707E-2</v>
      </c>
    </row>
    <row r="99" spans="1:12" x14ac:dyDescent="0.2">
      <c r="A99" s="6">
        <v>5</v>
      </c>
      <c r="B99">
        <v>8</v>
      </c>
      <c r="C99" s="159">
        <f t="shared" si="11"/>
        <v>3.3000000000000029E-2</v>
      </c>
      <c r="D99" s="151">
        <f t="shared" si="12"/>
        <v>1</v>
      </c>
      <c r="E99" s="168">
        <f t="shared" si="13"/>
        <v>33333.333333333336</v>
      </c>
      <c r="F99" s="164">
        <f t="shared" ca="1" si="7"/>
        <v>2.1192475073938314E-6</v>
      </c>
      <c r="G99" s="160">
        <f t="shared" ca="1" si="14"/>
        <v>35110.734884111545</v>
      </c>
      <c r="H99" s="6">
        <f t="shared" ca="1" si="15"/>
        <v>2480.2779128639681</v>
      </c>
      <c r="I99" s="6">
        <f t="shared" ca="1" si="8"/>
        <v>40664.26346585781</v>
      </c>
      <c r="J99" s="6">
        <f t="shared" ca="1" si="9"/>
        <v>1860.208434647976</v>
      </c>
      <c r="L99">
        <f t="shared" ca="1" si="10"/>
        <v>6.2708534740264249E-2</v>
      </c>
    </row>
    <row r="100" spans="1:12" x14ac:dyDescent="0.2">
      <c r="A100" s="6">
        <v>5</v>
      </c>
      <c r="B100">
        <v>9</v>
      </c>
      <c r="C100" s="159">
        <f t="shared" si="11"/>
        <v>4.9500000000000044E-2</v>
      </c>
      <c r="D100" s="151">
        <f t="shared" si="12"/>
        <v>1</v>
      </c>
      <c r="E100" s="168">
        <f t="shared" si="13"/>
        <v>33333.333333333336</v>
      </c>
      <c r="F100" s="164">
        <f t="shared" ca="1" si="7"/>
        <v>1.9123245719021326E-6</v>
      </c>
      <c r="G100" s="160">
        <f t="shared" ca="1" si="14"/>
        <v>33221.63722591602</v>
      </c>
      <c r="H100" s="6">
        <f t="shared" ca="1" si="15"/>
        <v>2117.6851061979273</v>
      </c>
      <c r="I100" s="6">
        <f t="shared" ca="1" si="8"/>
        <v>30894.823703290505</v>
      </c>
      <c r="J100" s="6">
        <f t="shared" ca="1" si="9"/>
        <v>1588.2638296484456</v>
      </c>
      <c r="L100">
        <f t="shared" ca="1" si="10"/>
        <v>7.5133851812424199E-2</v>
      </c>
    </row>
    <row r="101" spans="1:12" x14ac:dyDescent="0.2">
      <c r="A101" s="6">
        <v>5</v>
      </c>
      <c r="B101">
        <v>10</v>
      </c>
      <c r="C101" s="159">
        <f t="shared" si="11"/>
        <v>7.580000000000009E-2</v>
      </c>
      <c r="D101" s="151">
        <f t="shared" si="12"/>
        <v>1</v>
      </c>
      <c r="E101" s="168">
        <f t="shared" si="13"/>
        <v>33333.333333333336</v>
      </c>
      <c r="F101" s="164">
        <f t="shared" ca="1" si="7"/>
        <v>1.9465949629493197E-6</v>
      </c>
      <c r="G101" s="160">
        <f t="shared" ca="1" si="14"/>
        <v>32683.124438576338</v>
      </c>
      <c r="H101" s="6">
        <f t="shared" ca="1" si="15"/>
        <v>2120.6935135192839</v>
      </c>
      <c r="I101" s="6">
        <f t="shared" ca="1" si="8"/>
        <v>35406.444785119544</v>
      </c>
      <c r="J101" s="6">
        <f t="shared" ca="1" si="9"/>
        <v>1590.520135139463</v>
      </c>
      <c r="L101">
        <f t="shared" ca="1" si="10"/>
        <v>8.2184998906077014E-2</v>
      </c>
    </row>
    <row r="102" spans="1:12" x14ac:dyDescent="0.2">
      <c r="A102" s="6">
        <v>5</v>
      </c>
      <c r="B102">
        <v>11</v>
      </c>
      <c r="C102" s="159">
        <f t="shared" si="11"/>
        <v>0.1119</v>
      </c>
      <c r="D102" s="151">
        <f t="shared" si="12"/>
        <v>1</v>
      </c>
      <c r="E102" s="168">
        <f t="shared" si="13"/>
        <v>33333.333333333336</v>
      </c>
      <c r="F102" s="164">
        <f t="shared" ca="1" si="7"/>
        <v>2.2629400666174991E-6</v>
      </c>
      <c r="G102" s="160">
        <f t="shared" ca="1" si="14"/>
        <v>32232.105055116168</v>
      </c>
      <c r="H102" s="6">
        <f t="shared" ca="1" si="15"/>
        <v>2431.3107320215609</v>
      </c>
      <c r="I102" s="6">
        <f t="shared" ca="1" si="8"/>
        <v>27142.582819682888</v>
      </c>
      <c r="J102" s="6">
        <f t="shared" ca="1" si="9"/>
        <v>1823.4830490161708</v>
      </c>
      <c r="L102">
        <f t="shared" ca="1" si="10"/>
        <v>8.1784255661734973E-2</v>
      </c>
    </row>
    <row r="103" spans="1:12" x14ac:dyDescent="0.2">
      <c r="A103" s="59">
        <v>5</v>
      </c>
      <c r="B103" s="56">
        <v>12</v>
      </c>
      <c r="C103" s="159">
        <f t="shared" si="11"/>
        <v>0.15780000000000005</v>
      </c>
      <c r="D103" s="151">
        <f t="shared" si="12"/>
        <v>1</v>
      </c>
      <c r="E103" s="168">
        <f t="shared" si="13"/>
        <v>33333.333333333336</v>
      </c>
      <c r="F103" s="164">
        <f t="shared" ca="1" si="7"/>
        <v>2.099332925240561E-6</v>
      </c>
      <c r="G103" s="160">
        <f t="shared" ca="1" si="14"/>
        <v>32823.873238506792</v>
      </c>
      <c r="H103" s="6">
        <f t="shared" ca="1" si="15"/>
        <v>2296.9412607839945</v>
      </c>
      <c r="I103" s="6">
        <f t="shared" ca="1" si="8"/>
        <v>32326.416876543764</v>
      </c>
      <c r="J103" s="6">
        <f t="shared" ca="1" si="9"/>
        <v>1722.7059455879958</v>
      </c>
      <c r="L103">
        <f t="shared" ca="1" si="10"/>
        <v>6.7395187003620988E-2</v>
      </c>
    </row>
    <row r="104" spans="1:12" x14ac:dyDescent="0.2">
      <c r="A104" s="7">
        <v>6</v>
      </c>
      <c r="B104">
        <v>1</v>
      </c>
      <c r="C104" s="159">
        <f t="shared" si="11"/>
        <v>0.17199999999999999</v>
      </c>
      <c r="D104" s="151">
        <f t="shared" si="12"/>
        <v>1</v>
      </c>
      <c r="E104" s="168">
        <f t="shared" si="13"/>
        <v>33333.333333333336</v>
      </c>
      <c r="F104" s="164">
        <f t="shared" ca="1" si="7"/>
        <v>2.0345695387599281E-6</v>
      </c>
      <c r="G104" s="160">
        <f t="shared" ca="1" si="14"/>
        <v>33971.651145675969</v>
      </c>
      <c r="H104" s="6">
        <f t="shared" ca="1" si="15"/>
        <v>2303.9228867457045</v>
      </c>
      <c r="I104" s="6">
        <f t="shared" ca="1" si="8"/>
        <v>27756.932897694012</v>
      </c>
      <c r="J104" s="6">
        <f t="shared" ca="1" si="9"/>
        <v>1727.9421650592785</v>
      </c>
      <c r="L104">
        <f t="shared" ca="1" si="10"/>
        <v>7.2004746242263454E-2</v>
      </c>
    </row>
    <row r="105" spans="1:12" x14ac:dyDescent="0.2">
      <c r="A105" s="7">
        <v>6</v>
      </c>
      <c r="B105">
        <v>2</v>
      </c>
      <c r="C105" s="159">
        <f t="shared" si="11"/>
        <v>0.13980000000000004</v>
      </c>
      <c r="D105" s="151">
        <f t="shared" si="12"/>
        <v>1</v>
      </c>
      <c r="E105" s="168">
        <f t="shared" si="13"/>
        <v>33333.333333333336</v>
      </c>
      <c r="F105" s="164">
        <f t="shared" ca="1" si="7"/>
        <v>2.0859354322450399E-6</v>
      </c>
      <c r="G105" s="160">
        <f t="shared" ca="1" si="14"/>
        <v>36203.164569414788</v>
      </c>
      <c r="H105" s="6">
        <f t="shared" ca="1" si="15"/>
        <v>2517.2487911580188</v>
      </c>
      <c r="I105" s="6">
        <f t="shared" ca="1" si="8"/>
        <v>40065.865788263356</v>
      </c>
      <c r="J105" s="6">
        <f t="shared" ca="1" si="9"/>
        <v>1887.936593368514</v>
      </c>
      <c r="L105">
        <f t="shared" ca="1" si="10"/>
        <v>7.1445230896707068E-2</v>
      </c>
    </row>
    <row r="106" spans="1:12" x14ac:dyDescent="0.2">
      <c r="A106" s="7">
        <v>6</v>
      </c>
      <c r="B106">
        <v>3</v>
      </c>
      <c r="C106" s="159">
        <f t="shared" si="11"/>
        <v>9.7500000000000003E-2</v>
      </c>
      <c r="D106" s="151">
        <f t="shared" si="12"/>
        <v>1</v>
      </c>
      <c r="E106" s="168">
        <f t="shared" si="13"/>
        <v>33333.333333333336</v>
      </c>
      <c r="F106" s="164">
        <f t="shared" ca="1" si="7"/>
        <v>2.2797290566914676E-6</v>
      </c>
      <c r="G106" s="160">
        <f t="shared" ca="1" si="14"/>
        <v>37627.252447442545</v>
      </c>
      <c r="H106" s="6">
        <f t="shared" ca="1" si="15"/>
        <v>2859.3313575966636</v>
      </c>
      <c r="I106" s="6">
        <f t="shared" ca="1" si="8"/>
        <v>36461.344546583583</v>
      </c>
      <c r="J106" s="6">
        <f t="shared" ca="1" si="9"/>
        <v>2144.4985181974976</v>
      </c>
      <c r="L106">
        <f t="shared" ca="1" si="10"/>
        <v>7.7393029302505023E-2</v>
      </c>
    </row>
    <row r="107" spans="1:12" x14ac:dyDescent="0.2">
      <c r="A107" s="7">
        <v>6</v>
      </c>
      <c r="B107">
        <v>4</v>
      </c>
      <c r="C107" s="159">
        <f t="shared" si="11"/>
        <v>6.5000000000000002E-2</v>
      </c>
      <c r="D107" s="151">
        <f t="shared" si="12"/>
        <v>1</v>
      </c>
      <c r="E107" s="168">
        <f t="shared" si="13"/>
        <v>33333.333333333336</v>
      </c>
      <c r="F107" s="164">
        <f t="shared" ca="1" si="7"/>
        <v>2.1643092433814578E-6</v>
      </c>
      <c r="G107" s="160">
        <f t="shared" ca="1" si="14"/>
        <v>37606.088238417338</v>
      </c>
      <c r="H107" s="6">
        <f t="shared" ca="1" si="15"/>
        <v>2713.0401460608459</v>
      </c>
      <c r="I107" s="6">
        <f t="shared" ca="1" si="8"/>
        <v>43774.741566225006</v>
      </c>
      <c r="J107" s="6">
        <f t="shared" ca="1" si="9"/>
        <v>2034.7801095456343</v>
      </c>
      <c r="L107">
        <f t="shared" ca="1" si="10"/>
        <v>7.7143913454142066E-2</v>
      </c>
    </row>
    <row r="108" spans="1:12" x14ac:dyDescent="0.2">
      <c r="A108" s="7">
        <v>6</v>
      </c>
      <c r="B108">
        <v>5</v>
      </c>
      <c r="C108" s="159">
        <f t="shared" si="11"/>
        <v>4.230000000000006E-2</v>
      </c>
      <c r="D108" s="151">
        <f t="shared" si="12"/>
        <v>1</v>
      </c>
      <c r="E108" s="168">
        <f t="shared" si="13"/>
        <v>33333.333333333336</v>
      </c>
      <c r="F108" s="164">
        <f t="shared" ref="F108:F171" ca="1" si="17">EXP((A108-1)*qArtinflTvi)*selFact*qArtTvi*EXP(qArtCVTvi*(0+1*SQRT(-2*LN(RAND()))*SIN(2*PI()*RAND())))</f>
        <v>2.1021479295384219E-6</v>
      </c>
      <c r="G108" s="160">
        <f t="shared" ca="1" si="14"/>
        <v>36361.379762247394</v>
      </c>
      <c r="H108" s="6">
        <f t="shared" ca="1" si="15"/>
        <v>2547.8999727456217</v>
      </c>
      <c r="I108" s="6">
        <f t="shared" ref="I108:I171" ca="1" si="18">G108*EXP(assesserrTvi*(0+1*SQRT(-2*LN(RAND()))*SIN(2*PI()*RAND())))</f>
        <v>42808.132756328734</v>
      </c>
      <c r="J108" s="6">
        <f t="shared" ref="J108:J171" ca="1" si="19">H108*priceTvi</f>
        <v>1910.9249795592164</v>
      </c>
      <c r="L108">
        <f t="shared" ref="L108:L171" ca="1" si="20">-LN((G108-H108)/G108)*EXP(assesserrTvi*(0+1*SQRT(-2*LN(RAND()))*SIN(2*PI()*RAND())))</f>
        <v>6.759212715020807E-2</v>
      </c>
    </row>
    <row r="109" spans="1:12" x14ac:dyDescent="0.2">
      <c r="A109" s="7">
        <v>6</v>
      </c>
      <c r="B109">
        <v>6</v>
      </c>
      <c r="C109" s="159">
        <f t="shared" ref="C109:C172" si="21">VLOOKUP(B109,$K$4:$L$15,2)</f>
        <v>2.9400000000000037E-2</v>
      </c>
      <c r="D109" s="151">
        <f t="shared" ref="D109:D172" si="22">VLOOKUP(B109,$K$4:$M$15,3)</f>
        <v>1</v>
      </c>
      <c r="E109" s="168">
        <f t="shared" ref="E109:E172" si="23">$L$23/12*D109</f>
        <v>33333.333333333336</v>
      </c>
      <c r="F109" s="164">
        <f t="shared" ca="1" si="17"/>
        <v>2.062131801802195E-6</v>
      </c>
      <c r="G109" s="160">
        <f t="shared" ref="G109:G172" ca="1" si="24">MAX(0.001,(G108+G108*$C108*(1-G108/KTvi)-H108))*EXP(procerrorTvi*(0+1*SQRT(-2*LN(RAND()))*SIN(2*PI()*RAND())))</f>
        <v>35136.345487398801</v>
      </c>
      <c r="H109" s="6">
        <f t="shared" ref="H109:H172" ca="1" si="25">G109*F109*E109</f>
        <v>2415.1925142891373</v>
      </c>
      <c r="I109" s="6">
        <f t="shared" ca="1" si="18"/>
        <v>28530.291252950192</v>
      </c>
      <c r="J109" s="6">
        <f t="shared" ca="1" si="19"/>
        <v>1811.3943857168529</v>
      </c>
      <c r="L109">
        <f t="shared" ca="1" si="20"/>
        <v>6.495956092219575E-2</v>
      </c>
    </row>
    <row r="110" spans="1:12" x14ac:dyDescent="0.2">
      <c r="A110" s="7">
        <v>6</v>
      </c>
      <c r="B110">
        <v>7</v>
      </c>
      <c r="C110" s="159">
        <f t="shared" si="21"/>
        <v>2.629999999999999E-2</v>
      </c>
      <c r="D110" s="151">
        <f t="shared" si="22"/>
        <v>1</v>
      </c>
      <c r="E110" s="168">
        <f t="shared" si="23"/>
        <v>33333.333333333336</v>
      </c>
      <c r="F110" s="164">
        <f t="shared" ca="1" si="17"/>
        <v>2.058317901308449E-6</v>
      </c>
      <c r="G110" s="160">
        <f t="shared" ca="1" si="24"/>
        <v>33289.673646193383</v>
      </c>
      <c r="H110" s="6">
        <f t="shared" ca="1" si="25"/>
        <v>2284.0243731558649</v>
      </c>
      <c r="I110" s="6">
        <f t="shared" ca="1" si="18"/>
        <v>32377.799760243983</v>
      </c>
      <c r="J110" s="6">
        <f t="shared" ca="1" si="19"/>
        <v>1713.0182798668986</v>
      </c>
      <c r="L110">
        <f t="shared" ca="1" si="20"/>
        <v>7.5230640467508617E-2</v>
      </c>
    </row>
    <row r="111" spans="1:12" x14ac:dyDescent="0.2">
      <c r="A111" s="7">
        <v>6</v>
      </c>
      <c r="B111">
        <v>8</v>
      </c>
      <c r="C111" s="159">
        <f t="shared" si="21"/>
        <v>3.3000000000000029E-2</v>
      </c>
      <c r="D111" s="151">
        <f t="shared" si="22"/>
        <v>1</v>
      </c>
      <c r="E111" s="168">
        <f t="shared" si="23"/>
        <v>33333.333333333336</v>
      </c>
      <c r="F111" s="164">
        <f t="shared" ca="1" si="17"/>
        <v>2.2728400390483395E-6</v>
      </c>
      <c r="G111" s="160">
        <f t="shared" ca="1" si="24"/>
        <v>31613.229047072717</v>
      </c>
      <c r="H111" s="6">
        <f t="shared" ca="1" si="25"/>
        <v>2395.0604247264287</v>
      </c>
      <c r="I111" s="6">
        <f t="shared" ca="1" si="18"/>
        <v>30051.706580018716</v>
      </c>
      <c r="J111" s="6">
        <f t="shared" ca="1" si="19"/>
        <v>1796.2953185448214</v>
      </c>
      <c r="L111">
        <f t="shared" ca="1" si="20"/>
        <v>7.0873677719615502E-2</v>
      </c>
    </row>
    <row r="112" spans="1:12" x14ac:dyDescent="0.2">
      <c r="A112" s="7">
        <v>6</v>
      </c>
      <c r="B112">
        <v>9</v>
      </c>
      <c r="C112" s="159">
        <f t="shared" si="21"/>
        <v>4.9500000000000044E-2</v>
      </c>
      <c r="D112" s="151">
        <f t="shared" si="22"/>
        <v>1</v>
      </c>
      <c r="E112" s="168">
        <f t="shared" si="23"/>
        <v>33333.333333333336</v>
      </c>
      <c r="F112" s="164">
        <f t="shared" ca="1" si="17"/>
        <v>1.8988021756139503E-6</v>
      </c>
      <c r="G112" s="160">
        <f t="shared" ca="1" si="24"/>
        <v>30183.645705963689</v>
      </c>
      <c r="H112" s="6">
        <f t="shared" ca="1" si="25"/>
        <v>1910.4257378148175</v>
      </c>
      <c r="I112" s="6">
        <f t="shared" ca="1" si="18"/>
        <v>28135.001221598843</v>
      </c>
      <c r="J112" s="6">
        <f t="shared" ca="1" si="19"/>
        <v>1432.819303361113</v>
      </c>
      <c r="L112">
        <f t="shared" ca="1" si="20"/>
        <v>6.427786804679303E-2</v>
      </c>
    </row>
    <row r="113" spans="1:12" x14ac:dyDescent="0.2">
      <c r="A113" s="7">
        <v>6</v>
      </c>
      <c r="B113">
        <v>10</v>
      </c>
      <c r="C113" s="159">
        <f t="shared" si="21"/>
        <v>7.580000000000009E-2</v>
      </c>
      <c r="D113" s="151">
        <f t="shared" si="22"/>
        <v>1</v>
      </c>
      <c r="E113" s="168">
        <f t="shared" si="23"/>
        <v>33333.333333333336</v>
      </c>
      <c r="F113" s="164">
        <f t="shared" ca="1" si="17"/>
        <v>2.3088987939751278E-6</v>
      </c>
      <c r="G113" s="160">
        <f t="shared" ca="1" si="24"/>
        <v>29457.217177560095</v>
      </c>
      <c r="H113" s="6">
        <f t="shared" ca="1" si="25"/>
        <v>2267.1244405043976</v>
      </c>
      <c r="I113" s="6">
        <f t="shared" ca="1" si="18"/>
        <v>25807.560824736371</v>
      </c>
      <c r="J113" s="6">
        <f t="shared" ca="1" si="19"/>
        <v>1700.3433303782981</v>
      </c>
      <c r="L113">
        <f t="shared" ca="1" si="20"/>
        <v>7.5073024036548128E-2</v>
      </c>
    </row>
    <row r="114" spans="1:12" x14ac:dyDescent="0.2">
      <c r="A114" s="7">
        <v>6</v>
      </c>
      <c r="B114">
        <v>11</v>
      </c>
      <c r="C114" s="159">
        <f t="shared" si="21"/>
        <v>0.1119</v>
      </c>
      <c r="D114" s="151">
        <f t="shared" si="22"/>
        <v>1</v>
      </c>
      <c r="E114" s="168">
        <f t="shared" si="23"/>
        <v>33333.333333333336</v>
      </c>
      <c r="F114" s="164">
        <f t="shared" ca="1" si="17"/>
        <v>2.0190280020582621E-6</v>
      </c>
      <c r="G114" s="160">
        <f t="shared" ca="1" si="24"/>
        <v>29089.293313523198</v>
      </c>
      <c r="H114" s="6">
        <f t="shared" ca="1" si="25"/>
        <v>1957.7365920029836</v>
      </c>
      <c r="I114" s="6">
        <f t="shared" ca="1" si="18"/>
        <v>30404.185228328024</v>
      </c>
      <c r="J114" s="6">
        <f t="shared" ca="1" si="19"/>
        <v>1468.3024440022377</v>
      </c>
      <c r="L114">
        <f t="shared" ca="1" si="20"/>
        <v>6.8332250948149653E-2</v>
      </c>
    </row>
    <row r="115" spans="1:12" x14ac:dyDescent="0.2">
      <c r="A115" s="63">
        <v>6</v>
      </c>
      <c r="B115" s="56">
        <v>12</v>
      </c>
      <c r="C115" s="159">
        <f t="shared" si="21"/>
        <v>0.15780000000000005</v>
      </c>
      <c r="D115" s="151">
        <f t="shared" si="22"/>
        <v>1</v>
      </c>
      <c r="E115" s="168">
        <f t="shared" si="23"/>
        <v>33333.333333333336</v>
      </c>
      <c r="F115" s="164">
        <f t="shared" ca="1" si="17"/>
        <v>2.0408784389020038E-6</v>
      </c>
      <c r="G115" s="160">
        <f t="shared" ca="1" si="24"/>
        <v>29450.210022322637</v>
      </c>
      <c r="H115" s="6">
        <f t="shared" ca="1" si="25"/>
        <v>2003.476621856466</v>
      </c>
      <c r="I115" s="6">
        <f t="shared" ca="1" si="18"/>
        <v>35594.475252103228</v>
      </c>
      <c r="J115" s="6">
        <f t="shared" ca="1" si="19"/>
        <v>1502.6074663923496</v>
      </c>
      <c r="L115">
        <f t="shared" ca="1" si="20"/>
        <v>5.8307601515437929E-2</v>
      </c>
    </row>
    <row r="116" spans="1:12" x14ac:dyDescent="0.2">
      <c r="A116" s="6">
        <v>7</v>
      </c>
      <c r="B116">
        <v>1</v>
      </c>
      <c r="C116" s="159">
        <f t="shared" si="21"/>
        <v>0.17199999999999999</v>
      </c>
      <c r="D116" s="151">
        <f t="shared" si="22"/>
        <v>1</v>
      </c>
      <c r="E116" s="168">
        <f t="shared" si="23"/>
        <v>33333.333333333336</v>
      </c>
      <c r="F116" s="164">
        <f t="shared" ca="1" si="17"/>
        <v>2.2882387395898729E-6</v>
      </c>
      <c r="G116" s="160">
        <f t="shared" ca="1" si="24"/>
        <v>31581.832862568925</v>
      </c>
      <c r="H116" s="6">
        <f t="shared" ca="1" si="25"/>
        <v>2408.8924474460914</v>
      </c>
      <c r="I116" s="6">
        <f t="shared" ca="1" si="18"/>
        <v>37352.385800469783</v>
      </c>
      <c r="J116" s="6">
        <f t="shared" ca="1" si="19"/>
        <v>1806.6693355845687</v>
      </c>
      <c r="L116">
        <f t="shared" ca="1" si="20"/>
        <v>7.7732918119012034E-2</v>
      </c>
    </row>
    <row r="117" spans="1:12" x14ac:dyDescent="0.2">
      <c r="A117" s="6">
        <v>7</v>
      </c>
      <c r="B117">
        <v>2</v>
      </c>
      <c r="C117" s="159">
        <f t="shared" si="21"/>
        <v>0.13980000000000004</v>
      </c>
      <c r="D117" s="151">
        <f t="shared" si="22"/>
        <v>1</v>
      </c>
      <c r="E117" s="168">
        <f t="shared" si="23"/>
        <v>33333.333333333336</v>
      </c>
      <c r="F117" s="164">
        <f t="shared" ca="1" si="17"/>
        <v>2.0753913051828318E-6</v>
      </c>
      <c r="G117" s="160">
        <f t="shared" ca="1" si="24"/>
        <v>33611.551396941592</v>
      </c>
      <c r="H117" s="6">
        <f t="shared" ca="1" si="25"/>
        <v>2325.2373840972818</v>
      </c>
      <c r="I117" s="6">
        <f t="shared" ca="1" si="18"/>
        <v>31836.547724074851</v>
      </c>
      <c r="J117" s="6">
        <f t="shared" ca="1" si="19"/>
        <v>1743.9280380729615</v>
      </c>
      <c r="L117">
        <f t="shared" ca="1" si="20"/>
        <v>7.174365708778549E-2</v>
      </c>
    </row>
    <row r="118" spans="1:12" x14ac:dyDescent="0.2">
      <c r="A118" s="6">
        <v>7</v>
      </c>
      <c r="B118">
        <v>3</v>
      </c>
      <c r="C118" s="159">
        <f t="shared" si="21"/>
        <v>9.7500000000000003E-2</v>
      </c>
      <c r="D118" s="151">
        <f t="shared" si="22"/>
        <v>1</v>
      </c>
      <c r="E118" s="168">
        <f t="shared" si="23"/>
        <v>33333.333333333336</v>
      </c>
      <c r="F118" s="164">
        <f t="shared" ca="1" si="17"/>
        <v>2.1784863407895232E-6</v>
      </c>
      <c r="G118" s="160">
        <f t="shared" ca="1" si="24"/>
        <v>34934.318467073921</v>
      </c>
      <c r="H118" s="6">
        <f t="shared" ca="1" si="25"/>
        <v>2536.7978535103912</v>
      </c>
      <c r="I118" s="6">
        <f t="shared" ca="1" si="18"/>
        <v>30492.842046586487</v>
      </c>
      <c r="J118" s="6">
        <f t="shared" ca="1" si="19"/>
        <v>1902.5983901327934</v>
      </c>
      <c r="L118">
        <f t="shared" ca="1" si="20"/>
        <v>7.4148408707891286E-2</v>
      </c>
    </row>
    <row r="119" spans="1:12" x14ac:dyDescent="0.2">
      <c r="A119" s="6">
        <v>7</v>
      </c>
      <c r="B119">
        <v>4</v>
      </c>
      <c r="C119" s="159">
        <f t="shared" si="21"/>
        <v>6.5000000000000002E-2</v>
      </c>
      <c r="D119" s="151">
        <f t="shared" si="22"/>
        <v>1</v>
      </c>
      <c r="E119" s="168">
        <f t="shared" si="23"/>
        <v>33333.333333333336</v>
      </c>
      <c r="F119" s="164">
        <f t="shared" ca="1" si="17"/>
        <v>2.2342021948943192E-6</v>
      </c>
      <c r="G119" s="160">
        <f t="shared" ca="1" si="24"/>
        <v>34728.21232292481</v>
      </c>
      <c r="H119" s="6">
        <f t="shared" ca="1" si="25"/>
        <v>2586.3282732211524</v>
      </c>
      <c r="I119" s="6">
        <f t="shared" ca="1" si="18"/>
        <v>38076.539275596348</v>
      </c>
      <c r="J119" s="6">
        <f t="shared" ca="1" si="19"/>
        <v>1939.7462049158644</v>
      </c>
      <c r="L119">
        <f t="shared" ca="1" si="20"/>
        <v>7.441372209414493E-2</v>
      </c>
    </row>
    <row r="120" spans="1:12" x14ac:dyDescent="0.2">
      <c r="A120" s="6">
        <v>7</v>
      </c>
      <c r="B120">
        <v>5</v>
      </c>
      <c r="C120" s="159">
        <f t="shared" si="21"/>
        <v>4.230000000000006E-2</v>
      </c>
      <c r="D120" s="151">
        <f t="shared" si="22"/>
        <v>1</v>
      </c>
      <c r="E120" s="168">
        <f t="shared" si="23"/>
        <v>33333.333333333336</v>
      </c>
      <c r="F120" s="164">
        <f t="shared" ca="1" si="17"/>
        <v>2.3299666625154751E-6</v>
      </c>
      <c r="G120" s="160">
        <f t="shared" ca="1" si="24"/>
        <v>33772.102340634498</v>
      </c>
      <c r="H120" s="6">
        <f t="shared" ca="1" si="25"/>
        <v>2622.9290858913077</v>
      </c>
      <c r="I120" s="6">
        <f t="shared" ca="1" si="18"/>
        <v>33592.830835138739</v>
      </c>
      <c r="J120" s="6">
        <f t="shared" ca="1" si="19"/>
        <v>1967.1968144184807</v>
      </c>
      <c r="L120">
        <f t="shared" ca="1" si="20"/>
        <v>9.6580316659671192E-2</v>
      </c>
    </row>
    <row r="121" spans="1:12" x14ac:dyDescent="0.2">
      <c r="A121" s="6">
        <v>7</v>
      </c>
      <c r="B121">
        <v>6</v>
      </c>
      <c r="C121" s="159">
        <f t="shared" si="21"/>
        <v>2.9400000000000037E-2</v>
      </c>
      <c r="D121" s="151">
        <f t="shared" si="22"/>
        <v>1</v>
      </c>
      <c r="E121" s="168">
        <f t="shared" si="23"/>
        <v>33333.333333333336</v>
      </c>
      <c r="F121" s="164">
        <f t="shared" ca="1" si="17"/>
        <v>2.3921895932391669E-6</v>
      </c>
      <c r="G121" s="160">
        <f t="shared" ca="1" si="24"/>
        <v>32417.94667266326</v>
      </c>
      <c r="H121" s="6">
        <f t="shared" ca="1" si="25"/>
        <v>2584.995822150911</v>
      </c>
      <c r="I121" s="6">
        <f t="shared" ca="1" si="18"/>
        <v>39891.657677396288</v>
      </c>
      <c r="J121" s="6">
        <f t="shared" ca="1" si="19"/>
        <v>1938.7468666131831</v>
      </c>
      <c r="L121">
        <f t="shared" ca="1" si="20"/>
        <v>9.004071348865457E-2</v>
      </c>
    </row>
    <row r="122" spans="1:12" x14ac:dyDescent="0.2">
      <c r="A122" s="6">
        <v>7</v>
      </c>
      <c r="B122">
        <v>7</v>
      </c>
      <c r="C122" s="159">
        <f t="shared" si="21"/>
        <v>2.629999999999999E-2</v>
      </c>
      <c r="D122" s="151">
        <f t="shared" si="22"/>
        <v>1</v>
      </c>
      <c r="E122" s="168">
        <f t="shared" si="23"/>
        <v>33333.333333333336</v>
      </c>
      <c r="F122" s="164">
        <f t="shared" ca="1" si="17"/>
        <v>2.2061679664600518E-6</v>
      </c>
      <c r="G122" s="160">
        <f t="shared" ca="1" si="24"/>
        <v>30616.929045498888</v>
      </c>
      <c r="H122" s="6">
        <f t="shared" ca="1" si="25"/>
        <v>2251.5362697186661</v>
      </c>
      <c r="I122" s="6">
        <f t="shared" ca="1" si="18"/>
        <v>29819.245895849599</v>
      </c>
      <c r="J122" s="6">
        <f t="shared" ca="1" si="19"/>
        <v>1688.6522022889994</v>
      </c>
      <c r="L122">
        <f t="shared" ca="1" si="20"/>
        <v>9.5831908124176871E-2</v>
      </c>
    </row>
    <row r="123" spans="1:12" x14ac:dyDescent="0.2">
      <c r="A123" s="6">
        <v>7</v>
      </c>
      <c r="B123">
        <v>8</v>
      </c>
      <c r="C123" s="159">
        <f t="shared" si="21"/>
        <v>3.3000000000000029E-2</v>
      </c>
      <c r="D123" s="151">
        <f t="shared" si="22"/>
        <v>1</v>
      </c>
      <c r="E123" s="168">
        <f t="shared" si="23"/>
        <v>33333.333333333336</v>
      </c>
      <c r="F123" s="164">
        <f t="shared" ca="1" si="17"/>
        <v>2.0705921543318436E-6</v>
      </c>
      <c r="G123" s="160">
        <f t="shared" ca="1" si="24"/>
        <v>28811.095697609479</v>
      </c>
      <c r="H123" s="6">
        <f t="shared" ca="1" si="25"/>
        <v>1988.5342903058042</v>
      </c>
      <c r="I123" s="6">
        <f t="shared" ca="1" si="18"/>
        <v>29264.161244431984</v>
      </c>
      <c r="J123" s="6">
        <f t="shared" ca="1" si="19"/>
        <v>1491.4007177293531</v>
      </c>
      <c r="L123">
        <f t="shared" ca="1" si="20"/>
        <v>6.6649892898674012E-2</v>
      </c>
    </row>
    <row r="124" spans="1:12" x14ac:dyDescent="0.2">
      <c r="A124" s="6">
        <v>7</v>
      </c>
      <c r="B124">
        <v>9</v>
      </c>
      <c r="C124" s="159">
        <f t="shared" si="21"/>
        <v>4.9500000000000044E-2</v>
      </c>
      <c r="D124" s="151">
        <f t="shared" si="22"/>
        <v>1</v>
      </c>
      <c r="E124" s="168">
        <f t="shared" si="23"/>
        <v>33333.333333333336</v>
      </c>
      <c r="F124" s="164">
        <f t="shared" ca="1" si="17"/>
        <v>2.2009250076704886E-6</v>
      </c>
      <c r="G124" s="160">
        <f t="shared" ca="1" si="24"/>
        <v>27779.485732813031</v>
      </c>
      <c r="H124" s="6">
        <f t="shared" ca="1" si="25"/>
        <v>2038.0188283191251</v>
      </c>
      <c r="I124" s="6">
        <f t="shared" ca="1" si="18"/>
        <v>27712.26320002897</v>
      </c>
      <c r="J124" s="6">
        <f t="shared" ca="1" si="19"/>
        <v>1528.5141212393437</v>
      </c>
      <c r="L124">
        <f t="shared" ca="1" si="20"/>
        <v>9.1353764311749797E-2</v>
      </c>
    </row>
    <row r="125" spans="1:12" x14ac:dyDescent="0.2">
      <c r="A125" s="6">
        <v>7</v>
      </c>
      <c r="B125">
        <v>10</v>
      </c>
      <c r="C125" s="159">
        <f t="shared" si="21"/>
        <v>7.580000000000009E-2</v>
      </c>
      <c r="D125" s="151">
        <f t="shared" si="22"/>
        <v>1</v>
      </c>
      <c r="E125" s="168">
        <f t="shared" si="23"/>
        <v>33333.333333333336</v>
      </c>
      <c r="F125" s="164">
        <f t="shared" ca="1" si="17"/>
        <v>2.1580954399075363E-6</v>
      </c>
      <c r="G125" s="160">
        <f t="shared" ca="1" si="24"/>
        <v>26443.477135121837</v>
      </c>
      <c r="H125" s="6">
        <f t="shared" ca="1" si="25"/>
        <v>1902.2515806868546</v>
      </c>
      <c r="I125" s="6">
        <f t="shared" ca="1" si="18"/>
        <v>25011.017903855165</v>
      </c>
      <c r="J125" s="6">
        <f t="shared" ca="1" si="19"/>
        <v>1426.6886855151411</v>
      </c>
      <c r="L125">
        <f t="shared" ca="1" si="20"/>
        <v>6.9533525349825945E-2</v>
      </c>
    </row>
    <row r="126" spans="1:12" x14ac:dyDescent="0.2">
      <c r="A126" s="6">
        <v>7</v>
      </c>
      <c r="B126">
        <v>11</v>
      </c>
      <c r="C126" s="159">
        <f t="shared" si="21"/>
        <v>0.1119</v>
      </c>
      <c r="D126" s="151">
        <f t="shared" si="22"/>
        <v>1</v>
      </c>
      <c r="E126" s="168">
        <f t="shared" si="23"/>
        <v>33333.333333333336</v>
      </c>
      <c r="F126" s="164">
        <f t="shared" ca="1" si="17"/>
        <v>2.2121026455885622E-6</v>
      </c>
      <c r="G126" s="160">
        <f t="shared" ca="1" si="24"/>
        <v>26176.973827884078</v>
      </c>
      <c r="H126" s="6">
        <f t="shared" ca="1" si="25"/>
        <v>1930.2051019388307</v>
      </c>
      <c r="I126" s="6">
        <f t="shared" ca="1" si="18"/>
        <v>31133.840894173867</v>
      </c>
      <c r="J126" s="6">
        <f t="shared" ca="1" si="19"/>
        <v>1447.653826454123</v>
      </c>
      <c r="L126">
        <f t="shared" ca="1" si="20"/>
        <v>7.8679075753267103E-2</v>
      </c>
    </row>
    <row r="127" spans="1:12" x14ac:dyDescent="0.2">
      <c r="A127" s="59">
        <v>7</v>
      </c>
      <c r="B127" s="56">
        <v>12</v>
      </c>
      <c r="C127" s="159">
        <f t="shared" si="21"/>
        <v>0.15780000000000005</v>
      </c>
      <c r="D127" s="151">
        <f t="shared" si="22"/>
        <v>1</v>
      </c>
      <c r="E127" s="168">
        <f t="shared" si="23"/>
        <v>33333.333333333336</v>
      </c>
      <c r="F127" s="164">
        <f t="shared" ca="1" si="17"/>
        <v>2.439594922408667E-6</v>
      </c>
      <c r="G127" s="160">
        <f t="shared" ca="1" si="24"/>
        <v>27040.628508416565</v>
      </c>
      <c r="H127" s="6">
        <f t="shared" ca="1" si="25"/>
        <v>2198.9393335957366</v>
      </c>
      <c r="I127" s="6">
        <f t="shared" ca="1" si="18"/>
        <v>27962.437178321568</v>
      </c>
      <c r="J127" s="6">
        <f t="shared" ca="1" si="19"/>
        <v>1649.2045001968024</v>
      </c>
      <c r="L127">
        <f t="shared" ca="1" si="20"/>
        <v>0.10205822921151533</v>
      </c>
    </row>
    <row r="128" spans="1:12" x14ac:dyDescent="0.2">
      <c r="A128" s="7">
        <v>8</v>
      </c>
      <c r="B128">
        <v>1</v>
      </c>
      <c r="C128" s="159">
        <f t="shared" si="21"/>
        <v>0.17199999999999999</v>
      </c>
      <c r="D128" s="151">
        <f t="shared" si="22"/>
        <v>1</v>
      </c>
      <c r="E128" s="168">
        <f t="shared" si="23"/>
        <v>33333.333333333336</v>
      </c>
      <c r="F128" s="164">
        <f t="shared" ca="1" si="17"/>
        <v>2.1862428141566715E-6</v>
      </c>
      <c r="G128" s="160">
        <f t="shared" ca="1" si="24"/>
        <v>28209.809581428057</v>
      </c>
      <c r="H128" s="6">
        <f t="shared" ca="1" si="25"/>
        <v>2055.7831162041703</v>
      </c>
      <c r="I128" s="6">
        <f t="shared" ca="1" si="18"/>
        <v>30925.398623781704</v>
      </c>
      <c r="J128" s="6">
        <f t="shared" ca="1" si="19"/>
        <v>1541.8373371531277</v>
      </c>
      <c r="L128">
        <f t="shared" ca="1" si="20"/>
        <v>7.9758271505375136E-2</v>
      </c>
    </row>
    <row r="129" spans="1:12" x14ac:dyDescent="0.2">
      <c r="A129" s="7">
        <v>8</v>
      </c>
      <c r="B129">
        <v>2</v>
      </c>
      <c r="C129" s="159">
        <f t="shared" si="21"/>
        <v>0.13980000000000004</v>
      </c>
      <c r="D129" s="151">
        <f t="shared" si="22"/>
        <v>1</v>
      </c>
      <c r="E129" s="168">
        <f t="shared" si="23"/>
        <v>33333.333333333336</v>
      </c>
      <c r="F129" s="164">
        <f t="shared" ca="1" si="17"/>
        <v>2.2339144952341225E-6</v>
      </c>
      <c r="G129" s="160">
        <f t="shared" ca="1" si="24"/>
        <v>30145.258692157717</v>
      </c>
      <c r="H129" s="6">
        <f t="shared" ca="1" si="25"/>
        <v>2244.7310118331188</v>
      </c>
      <c r="I129" s="6">
        <f t="shared" ca="1" si="18"/>
        <v>24225.592458841234</v>
      </c>
      <c r="J129" s="6">
        <f t="shared" ca="1" si="19"/>
        <v>1683.5482588748391</v>
      </c>
      <c r="L129">
        <f t="shared" ca="1" si="20"/>
        <v>7.0415379839829539E-2</v>
      </c>
    </row>
    <row r="130" spans="1:12" x14ac:dyDescent="0.2">
      <c r="A130" s="7">
        <v>8</v>
      </c>
      <c r="B130">
        <v>3</v>
      </c>
      <c r="C130" s="159">
        <f t="shared" si="21"/>
        <v>9.7500000000000003E-2</v>
      </c>
      <c r="D130" s="151">
        <f t="shared" si="22"/>
        <v>1</v>
      </c>
      <c r="E130" s="168">
        <f t="shared" si="23"/>
        <v>33333.333333333336</v>
      </c>
      <c r="F130" s="164">
        <f t="shared" ca="1" si="17"/>
        <v>2.2459517497420948E-6</v>
      </c>
      <c r="G130" s="160">
        <f t="shared" ca="1" si="24"/>
        <v>31042.108194925891</v>
      </c>
      <c r="H130" s="6">
        <f t="shared" ca="1" si="25"/>
        <v>2323.9692405359078</v>
      </c>
      <c r="I130" s="6">
        <f t="shared" ca="1" si="18"/>
        <v>33358.6136441954</v>
      </c>
      <c r="J130" s="6">
        <f t="shared" ca="1" si="19"/>
        <v>1742.976930401931</v>
      </c>
      <c r="L130">
        <f t="shared" ca="1" si="20"/>
        <v>6.1765654576467641E-2</v>
      </c>
    </row>
    <row r="131" spans="1:12" x14ac:dyDescent="0.2">
      <c r="A131" s="7">
        <v>8</v>
      </c>
      <c r="B131">
        <v>4</v>
      </c>
      <c r="C131" s="159">
        <f t="shared" si="21"/>
        <v>6.5000000000000002E-2</v>
      </c>
      <c r="D131" s="151">
        <f t="shared" si="22"/>
        <v>1</v>
      </c>
      <c r="E131" s="168">
        <f t="shared" si="23"/>
        <v>33333.333333333336</v>
      </c>
      <c r="F131" s="164">
        <f t="shared" ca="1" si="17"/>
        <v>2.0300076917133848E-6</v>
      </c>
      <c r="G131" s="160">
        <f t="shared" ca="1" si="24"/>
        <v>31754.242190982044</v>
      </c>
      <c r="H131" s="6">
        <f t="shared" ca="1" si="25"/>
        <v>2148.7118630741079</v>
      </c>
      <c r="I131" s="6">
        <f t="shared" ca="1" si="18"/>
        <v>33545.736983014256</v>
      </c>
      <c r="J131" s="6">
        <f t="shared" ca="1" si="19"/>
        <v>1611.5338973055809</v>
      </c>
      <c r="L131">
        <f t="shared" ca="1" si="20"/>
        <v>7.9311011445854326E-2</v>
      </c>
    </row>
    <row r="132" spans="1:12" x14ac:dyDescent="0.2">
      <c r="A132" s="7">
        <v>8</v>
      </c>
      <c r="B132">
        <v>5</v>
      </c>
      <c r="C132" s="159">
        <f t="shared" si="21"/>
        <v>4.230000000000006E-2</v>
      </c>
      <c r="D132" s="151">
        <f t="shared" si="22"/>
        <v>1</v>
      </c>
      <c r="E132" s="168">
        <f t="shared" si="23"/>
        <v>33333.333333333336</v>
      </c>
      <c r="F132" s="164">
        <f t="shared" ca="1" si="17"/>
        <v>1.996438599564614E-6</v>
      </c>
      <c r="G132" s="160">
        <f t="shared" ca="1" si="24"/>
        <v>30908.371513319158</v>
      </c>
      <c r="H132" s="6">
        <f t="shared" ca="1" si="25"/>
        <v>2056.8888646291239</v>
      </c>
      <c r="I132" s="6">
        <f t="shared" ca="1" si="18"/>
        <v>31320.384691356649</v>
      </c>
      <c r="J132" s="6">
        <f t="shared" ca="1" si="19"/>
        <v>1542.666648471843</v>
      </c>
      <c r="L132">
        <f t="shared" ca="1" si="20"/>
        <v>7.4128460312230512E-2</v>
      </c>
    </row>
    <row r="133" spans="1:12" x14ac:dyDescent="0.2">
      <c r="A133" s="7">
        <v>8</v>
      </c>
      <c r="B133">
        <v>6</v>
      </c>
      <c r="C133" s="159">
        <f t="shared" si="21"/>
        <v>2.9400000000000037E-2</v>
      </c>
      <c r="D133" s="151">
        <f t="shared" si="22"/>
        <v>1</v>
      </c>
      <c r="E133" s="168">
        <f t="shared" si="23"/>
        <v>33333.333333333336</v>
      </c>
      <c r="F133" s="164">
        <f t="shared" ca="1" si="17"/>
        <v>2.0672883659794955E-6</v>
      </c>
      <c r="G133" s="160">
        <f t="shared" ca="1" si="24"/>
        <v>29957.606344148724</v>
      </c>
      <c r="H133" s="6">
        <f t="shared" ca="1" si="25"/>
        <v>2064.367035595073</v>
      </c>
      <c r="I133" s="6">
        <f t="shared" ca="1" si="18"/>
        <v>27130.03113330717</v>
      </c>
      <c r="J133" s="6">
        <f t="shared" ca="1" si="19"/>
        <v>1548.2752766963049</v>
      </c>
      <c r="L133">
        <f t="shared" ca="1" si="20"/>
        <v>6.3187909680305854E-2</v>
      </c>
    </row>
    <row r="134" spans="1:12" x14ac:dyDescent="0.2">
      <c r="A134" s="7">
        <v>8</v>
      </c>
      <c r="B134">
        <v>7</v>
      </c>
      <c r="C134" s="159">
        <f t="shared" si="21"/>
        <v>2.629999999999999E-2</v>
      </c>
      <c r="D134" s="151">
        <f t="shared" si="22"/>
        <v>1</v>
      </c>
      <c r="E134" s="168">
        <f t="shared" si="23"/>
        <v>33333.333333333336</v>
      </c>
      <c r="F134" s="164">
        <f t="shared" ca="1" si="17"/>
        <v>2.3606493075369839E-6</v>
      </c>
      <c r="G134" s="160">
        <f t="shared" ca="1" si="24"/>
        <v>28323.165837672586</v>
      </c>
      <c r="H134" s="6">
        <f t="shared" ca="1" si="25"/>
        <v>2228.7020607318982</v>
      </c>
      <c r="I134" s="6">
        <f t="shared" ca="1" si="18"/>
        <v>29505.983143779798</v>
      </c>
      <c r="J134" s="6">
        <f t="shared" ca="1" si="19"/>
        <v>1671.5265455489237</v>
      </c>
      <c r="L134">
        <f t="shared" ca="1" si="20"/>
        <v>8.8907851623657691E-2</v>
      </c>
    </row>
    <row r="135" spans="1:12" x14ac:dyDescent="0.2">
      <c r="A135" s="7">
        <v>8</v>
      </c>
      <c r="B135">
        <v>8</v>
      </c>
      <c r="C135" s="159">
        <f t="shared" si="21"/>
        <v>3.3000000000000029E-2</v>
      </c>
      <c r="D135" s="151">
        <f t="shared" si="22"/>
        <v>1</v>
      </c>
      <c r="E135" s="168">
        <f t="shared" si="23"/>
        <v>33333.333333333336</v>
      </c>
      <c r="F135" s="164">
        <f t="shared" ca="1" si="17"/>
        <v>2.2428174860581302E-6</v>
      </c>
      <c r="G135" s="160">
        <f t="shared" ca="1" si="24"/>
        <v>27139.645263397553</v>
      </c>
      <c r="H135" s="6">
        <f t="shared" ca="1" si="25"/>
        <v>2028.9756987387582</v>
      </c>
      <c r="I135" s="6">
        <f t="shared" ca="1" si="18"/>
        <v>25237.002380879789</v>
      </c>
      <c r="J135" s="6">
        <f t="shared" ca="1" si="19"/>
        <v>1521.7317740540686</v>
      </c>
      <c r="L135">
        <f t="shared" ca="1" si="20"/>
        <v>7.1791613905185042E-2</v>
      </c>
    </row>
    <row r="136" spans="1:12" x14ac:dyDescent="0.2">
      <c r="A136" s="7">
        <v>8</v>
      </c>
      <c r="B136">
        <v>9</v>
      </c>
      <c r="C136" s="159">
        <f t="shared" si="21"/>
        <v>4.9500000000000044E-2</v>
      </c>
      <c r="D136" s="151">
        <f t="shared" si="22"/>
        <v>1</v>
      </c>
      <c r="E136" s="168">
        <f t="shared" si="23"/>
        <v>33333.333333333336</v>
      </c>
      <c r="F136" s="164">
        <f t="shared" ca="1" si="17"/>
        <v>2.2769669257132985E-6</v>
      </c>
      <c r="G136" s="160">
        <f t="shared" ca="1" si="24"/>
        <v>26176.423990053303</v>
      </c>
      <c r="H136" s="6">
        <f t="shared" ca="1" si="25"/>
        <v>1986.7617219599838</v>
      </c>
      <c r="I136" s="6">
        <f t="shared" ca="1" si="18"/>
        <v>24405.761614984189</v>
      </c>
      <c r="J136" s="6">
        <f t="shared" ca="1" si="19"/>
        <v>1490.071291469988</v>
      </c>
      <c r="L136">
        <f t="shared" ca="1" si="20"/>
        <v>8.4979179896405202E-2</v>
      </c>
    </row>
    <row r="137" spans="1:12" x14ac:dyDescent="0.2">
      <c r="A137" s="7">
        <v>8</v>
      </c>
      <c r="B137">
        <v>10</v>
      </c>
      <c r="C137" s="159">
        <f t="shared" si="21"/>
        <v>7.580000000000009E-2</v>
      </c>
      <c r="D137" s="151">
        <f t="shared" si="22"/>
        <v>1</v>
      </c>
      <c r="E137" s="168">
        <f t="shared" si="23"/>
        <v>33333.333333333336</v>
      </c>
      <c r="F137" s="164">
        <f t="shared" ca="1" si="17"/>
        <v>2.1379844944856523E-6</v>
      </c>
      <c r="G137" s="160">
        <f t="shared" ca="1" si="24"/>
        <v>25100.949941403258</v>
      </c>
      <c r="H137" s="6">
        <f t="shared" ca="1" si="25"/>
        <v>1788.8480590526904</v>
      </c>
      <c r="I137" s="6">
        <f t="shared" ca="1" si="18"/>
        <v>23620.640681081779</v>
      </c>
      <c r="J137" s="6">
        <f t="shared" ca="1" si="19"/>
        <v>1341.6360442895177</v>
      </c>
      <c r="L137">
        <f t="shared" ca="1" si="20"/>
        <v>6.9495972867448255E-2</v>
      </c>
    </row>
    <row r="138" spans="1:12" x14ac:dyDescent="0.2">
      <c r="A138" s="7">
        <v>8</v>
      </c>
      <c r="B138">
        <v>11</v>
      </c>
      <c r="C138" s="159">
        <f t="shared" si="21"/>
        <v>0.1119</v>
      </c>
      <c r="D138" s="151">
        <f t="shared" si="22"/>
        <v>1</v>
      </c>
      <c r="E138" s="168">
        <f t="shared" si="23"/>
        <v>33333.333333333336</v>
      </c>
      <c r="F138" s="164">
        <f t="shared" ca="1" si="17"/>
        <v>2.1500974850608877E-6</v>
      </c>
      <c r="G138" s="160">
        <f t="shared" ca="1" si="24"/>
        <v>25193.073559744178</v>
      </c>
      <c r="H138" s="6">
        <f t="shared" ca="1" si="25"/>
        <v>1805.5854700586635</v>
      </c>
      <c r="I138" s="6">
        <f t="shared" ca="1" si="18"/>
        <v>25247.981539186014</v>
      </c>
      <c r="J138" s="6">
        <f t="shared" ca="1" si="19"/>
        <v>1354.1891025439977</v>
      </c>
      <c r="L138">
        <f t="shared" ca="1" si="20"/>
        <v>8.7701026684031611E-2</v>
      </c>
    </row>
    <row r="139" spans="1:12" x14ac:dyDescent="0.2">
      <c r="A139" s="63">
        <v>8</v>
      </c>
      <c r="B139" s="56">
        <v>12</v>
      </c>
      <c r="C139" s="159">
        <f t="shared" si="21"/>
        <v>0.15780000000000005</v>
      </c>
      <c r="D139" s="151">
        <f t="shared" si="22"/>
        <v>1</v>
      </c>
      <c r="E139" s="168">
        <f t="shared" si="23"/>
        <v>33333.333333333336</v>
      </c>
      <c r="F139" s="164">
        <f t="shared" ca="1" si="17"/>
        <v>2.350742886251638E-6</v>
      </c>
      <c r="G139" s="160">
        <f t="shared" ca="1" si="24"/>
        <v>25069.561169330653</v>
      </c>
      <c r="H139" s="6">
        <f t="shared" ca="1" si="25"/>
        <v>1964.4030860084779</v>
      </c>
      <c r="I139" s="6">
        <f t="shared" ca="1" si="18"/>
        <v>25436.07610503144</v>
      </c>
      <c r="J139" s="6">
        <f t="shared" ca="1" si="19"/>
        <v>1473.3023145063585</v>
      </c>
      <c r="L139">
        <f t="shared" ca="1" si="20"/>
        <v>9.9152108183412579E-2</v>
      </c>
    </row>
    <row r="140" spans="1:12" x14ac:dyDescent="0.2">
      <c r="A140" s="6">
        <v>9</v>
      </c>
      <c r="B140">
        <v>1</v>
      </c>
      <c r="C140" s="159">
        <f t="shared" si="21"/>
        <v>0.17199999999999999</v>
      </c>
      <c r="D140" s="151">
        <f t="shared" si="22"/>
        <v>1</v>
      </c>
      <c r="E140" s="168">
        <f t="shared" si="23"/>
        <v>33333.333333333336</v>
      </c>
      <c r="F140" s="164">
        <f t="shared" ca="1" si="17"/>
        <v>2.1997491880453972E-6</v>
      </c>
      <c r="G140" s="160">
        <f t="shared" ca="1" si="24"/>
        <v>26530.984944145781</v>
      </c>
      <c r="H140" s="6">
        <f t="shared" ca="1" si="25"/>
        <v>1945.3837529643115</v>
      </c>
      <c r="I140" s="6">
        <f t="shared" ca="1" si="18"/>
        <v>29391.454319817178</v>
      </c>
      <c r="J140" s="6">
        <f t="shared" ca="1" si="19"/>
        <v>1459.0378147232336</v>
      </c>
      <c r="L140">
        <f t="shared" ca="1" si="20"/>
        <v>8.6719677574793694E-2</v>
      </c>
    </row>
    <row r="141" spans="1:12" x14ac:dyDescent="0.2">
      <c r="A141" s="6">
        <v>9</v>
      </c>
      <c r="B141">
        <v>2</v>
      </c>
      <c r="C141" s="159">
        <f t="shared" si="21"/>
        <v>0.13980000000000004</v>
      </c>
      <c r="D141" s="151">
        <f t="shared" si="22"/>
        <v>1</v>
      </c>
      <c r="E141" s="168">
        <f t="shared" si="23"/>
        <v>33333.333333333336</v>
      </c>
      <c r="F141" s="164">
        <f t="shared" ca="1" si="17"/>
        <v>2.3472083403018139E-6</v>
      </c>
      <c r="G141" s="160">
        <f t="shared" ca="1" si="24"/>
        <v>28241.962295904133</v>
      </c>
      <c r="H141" s="6">
        <f t="shared" ca="1" si="25"/>
        <v>2209.6589815811849</v>
      </c>
      <c r="I141" s="6">
        <f t="shared" ca="1" si="18"/>
        <v>32564.800018229107</v>
      </c>
      <c r="J141" s="6">
        <f t="shared" ca="1" si="19"/>
        <v>1657.2442361858887</v>
      </c>
      <c r="L141">
        <f t="shared" ca="1" si="20"/>
        <v>7.4201427864321184E-2</v>
      </c>
    </row>
    <row r="142" spans="1:12" x14ac:dyDescent="0.2">
      <c r="A142" s="6">
        <v>9</v>
      </c>
      <c r="B142">
        <v>3</v>
      </c>
      <c r="C142" s="159">
        <f t="shared" si="21"/>
        <v>9.7500000000000003E-2</v>
      </c>
      <c r="D142" s="151">
        <f t="shared" si="22"/>
        <v>1</v>
      </c>
      <c r="E142" s="168">
        <f t="shared" si="23"/>
        <v>33333.333333333336</v>
      </c>
      <c r="F142" s="164">
        <f t="shared" ca="1" si="17"/>
        <v>2.3367097513453107E-6</v>
      </c>
      <c r="G142" s="160">
        <f t="shared" ca="1" si="24"/>
        <v>29048.796173770843</v>
      </c>
      <c r="H142" s="6">
        <f t="shared" ca="1" si="25"/>
        <v>2262.6201761364227</v>
      </c>
      <c r="I142" s="6">
        <f t="shared" ca="1" si="18"/>
        <v>27558.598054791277</v>
      </c>
      <c r="J142" s="6">
        <f t="shared" ca="1" si="19"/>
        <v>1696.9651321023171</v>
      </c>
      <c r="L142">
        <f t="shared" ca="1" si="20"/>
        <v>9.6550627397472846E-2</v>
      </c>
    </row>
    <row r="143" spans="1:12" x14ac:dyDescent="0.2">
      <c r="A143" s="6">
        <v>9</v>
      </c>
      <c r="B143">
        <v>4</v>
      </c>
      <c r="C143" s="159">
        <f t="shared" si="21"/>
        <v>6.5000000000000002E-2</v>
      </c>
      <c r="D143" s="151">
        <f t="shared" si="22"/>
        <v>1</v>
      </c>
      <c r="E143" s="168">
        <f t="shared" si="23"/>
        <v>33333.333333333336</v>
      </c>
      <c r="F143" s="164">
        <f t="shared" ca="1" si="17"/>
        <v>2.3841710779124569E-6</v>
      </c>
      <c r="G143" s="160">
        <f t="shared" ca="1" si="24"/>
        <v>29077.308705940795</v>
      </c>
      <c r="H143" s="6">
        <f t="shared" ca="1" si="25"/>
        <v>2310.8426146745378</v>
      </c>
      <c r="I143" s="6">
        <f t="shared" ca="1" si="18"/>
        <v>32081.000730785247</v>
      </c>
      <c r="J143" s="6">
        <f t="shared" ca="1" si="19"/>
        <v>1733.1319610059033</v>
      </c>
      <c r="L143">
        <f t="shared" ca="1" si="20"/>
        <v>8.1992772381379697E-2</v>
      </c>
    </row>
    <row r="144" spans="1:12" x14ac:dyDescent="0.2">
      <c r="A144" s="6">
        <v>9</v>
      </c>
      <c r="B144">
        <v>5</v>
      </c>
      <c r="C144" s="159">
        <f t="shared" si="21"/>
        <v>4.230000000000006E-2</v>
      </c>
      <c r="D144" s="151">
        <f t="shared" si="22"/>
        <v>1</v>
      </c>
      <c r="E144" s="168">
        <f t="shared" si="23"/>
        <v>33333.333333333336</v>
      </c>
      <c r="F144" s="164">
        <f t="shared" ca="1" si="17"/>
        <v>2.075141739692079E-6</v>
      </c>
      <c r="G144" s="160">
        <f t="shared" ca="1" si="24"/>
        <v>28147.78218220545</v>
      </c>
      <c r="H144" s="6">
        <f t="shared" ca="1" si="25"/>
        <v>1947.0212562018507</v>
      </c>
      <c r="I144" s="6">
        <f t="shared" ca="1" si="18"/>
        <v>27091.731206891305</v>
      </c>
      <c r="J144" s="6">
        <f t="shared" ca="1" si="19"/>
        <v>1460.2659421513881</v>
      </c>
      <c r="L144">
        <f t="shared" ca="1" si="20"/>
        <v>7.5012440845334302E-2</v>
      </c>
    </row>
    <row r="145" spans="1:12" x14ac:dyDescent="0.2">
      <c r="A145" s="6">
        <v>9</v>
      </c>
      <c r="B145">
        <v>6</v>
      </c>
      <c r="C145" s="159">
        <f t="shared" si="21"/>
        <v>2.9400000000000037E-2</v>
      </c>
      <c r="D145" s="151">
        <f t="shared" si="22"/>
        <v>1</v>
      </c>
      <c r="E145" s="168">
        <f t="shared" si="23"/>
        <v>33333.333333333336</v>
      </c>
      <c r="F145" s="164">
        <f t="shared" ca="1" si="17"/>
        <v>2.4978829105926057E-6</v>
      </c>
      <c r="G145" s="160">
        <f t="shared" ca="1" si="24"/>
        <v>27238.665215290053</v>
      </c>
      <c r="H145" s="6">
        <f t="shared" ca="1" si="25"/>
        <v>2267.9665449542094</v>
      </c>
      <c r="I145" s="6">
        <f t="shared" ca="1" si="18"/>
        <v>25588.560464146216</v>
      </c>
      <c r="J145" s="6">
        <f t="shared" ca="1" si="19"/>
        <v>1700.974908715657</v>
      </c>
      <c r="L145">
        <f t="shared" ca="1" si="20"/>
        <v>0.10545867478719595</v>
      </c>
    </row>
    <row r="146" spans="1:12" x14ac:dyDescent="0.2">
      <c r="A146" s="6">
        <v>9</v>
      </c>
      <c r="B146">
        <v>7</v>
      </c>
      <c r="C146" s="159">
        <f t="shared" si="21"/>
        <v>2.629999999999999E-2</v>
      </c>
      <c r="D146" s="151">
        <f t="shared" si="22"/>
        <v>1</v>
      </c>
      <c r="E146" s="168">
        <f t="shared" si="23"/>
        <v>33333.333333333336</v>
      </c>
      <c r="F146" s="164">
        <f t="shared" ca="1" si="17"/>
        <v>2.4648394688552285E-6</v>
      </c>
      <c r="G146" s="160">
        <f t="shared" ca="1" si="24"/>
        <v>26121.992037625554</v>
      </c>
      <c r="H146" s="6">
        <f t="shared" ca="1" si="25"/>
        <v>2146.2172326487162</v>
      </c>
      <c r="I146" s="6">
        <f t="shared" ca="1" si="18"/>
        <v>26549.913618628892</v>
      </c>
      <c r="J146" s="6">
        <f t="shared" ca="1" si="19"/>
        <v>1609.6629244865371</v>
      </c>
      <c r="L146">
        <f t="shared" ca="1" si="20"/>
        <v>9.7260092181873245E-2</v>
      </c>
    </row>
    <row r="147" spans="1:12" x14ac:dyDescent="0.2">
      <c r="A147" s="6">
        <v>9</v>
      </c>
      <c r="B147">
        <v>8</v>
      </c>
      <c r="C147" s="159">
        <f t="shared" si="21"/>
        <v>3.3000000000000029E-2</v>
      </c>
      <c r="D147" s="151">
        <f t="shared" si="22"/>
        <v>1</v>
      </c>
      <c r="E147" s="168">
        <f t="shared" si="23"/>
        <v>33333.333333333336</v>
      </c>
      <c r="F147" s="164">
        <f t="shared" ca="1" si="17"/>
        <v>2.5577946491488744E-6</v>
      </c>
      <c r="G147" s="160">
        <f t="shared" ca="1" si="24"/>
        <v>24965.083758218792</v>
      </c>
      <c r="H147" s="6">
        <f t="shared" ca="1" si="25"/>
        <v>2128.51858841085</v>
      </c>
      <c r="I147" s="6">
        <f t="shared" ca="1" si="18"/>
        <v>29994.490314871487</v>
      </c>
      <c r="J147" s="6">
        <f t="shared" ca="1" si="19"/>
        <v>1596.3889413081374</v>
      </c>
      <c r="L147">
        <f t="shared" ca="1" si="20"/>
        <v>9.4883070500248481E-2</v>
      </c>
    </row>
    <row r="148" spans="1:12" x14ac:dyDescent="0.2">
      <c r="A148" s="6">
        <v>9</v>
      </c>
      <c r="B148">
        <v>9</v>
      </c>
      <c r="C148" s="159">
        <f t="shared" si="21"/>
        <v>4.9500000000000044E-2</v>
      </c>
      <c r="D148" s="151">
        <f t="shared" si="22"/>
        <v>1</v>
      </c>
      <c r="E148" s="168">
        <f t="shared" si="23"/>
        <v>33333.333333333336</v>
      </c>
      <c r="F148" s="164">
        <f t="shared" ca="1" si="17"/>
        <v>2.1729369308857456E-6</v>
      </c>
      <c r="G148" s="160">
        <f t="shared" ca="1" si="24"/>
        <v>22951.431640354462</v>
      </c>
      <c r="H148" s="6">
        <f t="shared" ca="1" si="25"/>
        <v>1662.4004476008606</v>
      </c>
      <c r="I148" s="6">
        <f t="shared" ca="1" si="18"/>
        <v>26018.15278147444</v>
      </c>
      <c r="J148" s="6">
        <f t="shared" ca="1" si="19"/>
        <v>1246.8003357006455</v>
      </c>
      <c r="L148">
        <f t="shared" ca="1" si="20"/>
        <v>8.0607093190520354E-2</v>
      </c>
    </row>
    <row r="149" spans="1:12" x14ac:dyDescent="0.2">
      <c r="A149" s="6">
        <v>9</v>
      </c>
      <c r="B149">
        <v>10</v>
      </c>
      <c r="C149" s="159">
        <f t="shared" si="21"/>
        <v>7.580000000000009E-2</v>
      </c>
      <c r="D149" s="151">
        <f t="shared" si="22"/>
        <v>1</v>
      </c>
      <c r="E149" s="168">
        <f t="shared" si="23"/>
        <v>33333.333333333336</v>
      </c>
      <c r="F149" s="164">
        <f t="shared" ca="1" si="17"/>
        <v>2.3983544334587412E-6</v>
      </c>
      <c r="G149" s="160">
        <f t="shared" ca="1" si="24"/>
        <v>21971.714287604209</v>
      </c>
      <c r="H149" s="6">
        <f t="shared" ca="1" si="25"/>
        <v>1756.5319457454775</v>
      </c>
      <c r="I149" s="6">
        <f t="shared" ca="1" si="18"/>
        <v>23208.827463134301</v>
      </c>
      <c r="J149" s="6">
        <f t="shared" ca="1" si="19"/>
        <v>1317.3989593091082</v>
      </c>
      <c r="L149">
        <f t="shared" ca="1" si="20"/>
        <v>8.7109595251849789E-2</v>
      </c>
    </row>
    <row r="150" spans="1:12" x14ac:dyDescent="0.2">
      <c r="A150" s="6">
        <v>9</v>
      </c>
      <c r="B150">
        <v>11</v>
      </c>
      <c r="C150" s="159">
        <f t="shared" si="21"/>
        <v>0.1119</v>
      </c>
      <c r="D150" s="151">
        <f t="shared" si="22"/>
        <v>1</v>
      </c>
      <c r="E150" s="168">
        <f t="shared" si="23"/>
        <v>33333.333333333336</v>
      </c>
      <c r="F150" s="164">
        <f t="shared" ca="1" si="17"/>
        <v>2.2026852080602666E-6</v>
      </c>
      <c r="G150" s="160">
        <f t="shared" ca="1" si="24"/>
        <v>21628.584411693966</v>
      </c>
      <c r="H150" s="6">
        <f t="shared" ca="1" si="25"/>
        <v>1588.0320984973723</v>
      </c>
      <c r="I150" s="6">
        <f t="shared" ca="1" si="18"/>
        <v>19308.08297592387</v>
      </c>
      <c r="J150" s="6">
        <f t="shared" ca="1" si="19"/>
        <v>1191.0240738730292</v>
      </c>
      <c r="L150">
        <f t="shared" ca="1" si="20"/>
        <v>8.8047971872600814E-2</v>
      </c>
    </row>
    <row r="151" spans="1:12" x14ac:dyDescent="0.2">
      <c r="A151" s="59">
        <v>9</v>
      </c>
      <c r="B151" s="56">
        <v>12</v>
      </c>
      <c r="C151" s="159">
        <f t="shared" si="21"/>
        <v>0.15780000000000005</v>
      </c>
      <c r="D151" s="151">
        <f t="shared" si="22"/>
        <v>1</v>
      </c>
      <c r="E151" s="168">
        <f t="shared" si="23"/>
        <v>33333.333333333336</v>
      </c>
      <c r="F151" s="164">
        <f t="shared" ca="1" si="17"/>
        <v>2.339094029291226E-6</v>
      </c>
      <c r="G151" s="160">
        <f t="shared" ca="1" si="24"/>
        <v>22092.851996405327</v>
      </c>
      <c r="H151" s="6">
        <f t="shared" ca="1" si="25"/>
        <v>1722.5752731602149</v>
      </c>
      <c r="I151" s="6">
        <f t="shared" ca="1" si="18"/>
        <v>23973.982683644062</v>
      </c>
      <c r="J151" s="6">
        <f t="shared" ca="1" si="19"/>
        <v>1291.9314548701611</v>
      </c>
      <c r="L151">
        <f t="shared" ca="1" si="20"/>
        <v>7.167025882732396E-2</v>
      </c>
    </row>
    <row r="152" spans="1:12" x14ac:dyDescent="0.2">
      <c r="A152" s="7">
        <v>10</v>
      </c>
      <c r="B152">
        <v>1</v>
      </c>
      <c r="C152" s="159">
        <f t="shared" si="21"/>
        <v>0.17199999999999999</v>
      </c>
      <c r="D152" s="151">
        <f t="shared" si="22"/>
        <v>1</v>
      </c>
      <c r="E152" s="168">
        <f t="shared" si="23"/>
        <v>33333.333333333336</v>
      </c>
      <c r="F152" s="164">
        <f t="shared" ca="1" si="17"/>
        <v>2.2772808028998474E-6</v>
      </c>
      <c r="G152" s="160">
        <f t="shared" ca="1" si="24"/>
        <v>23771.108181551888</v>
      </c>
      <c r="H152" s="6">
        <f t="shared" ca="1" si="25"/>
        <v>1804.4496108501207</v>
      </c>
      <c r="I152" s="6">
        <f t="shared" ca="1" si="18"/>
        <v>20594.214628766957</v>
      </c>
      <c r="J152" s="6">
        <f t="shared" ca="1" si="19"/>
        <v>1353.3372081375906</v>
      </c>
      <c r="L152">
        <f t="shared" ca="1" si="20"/>
        <v>8.3693178378297345E-2</v>
      </c>
    </row>
    <row r="153" spans="1:12" x14ac:dyDescent="0.2">
      <c r="A153" s="7">
        <v>10</v>
      </c>
      <c r="B153">
        <v>2</v>
      </c>
      <c r="C153" s="159">
        <f t="shared" si="21"/>
        <v>0.13980000000000004</v>
      </c>
      <c r="D153" s="151">
        <f t="shared" si="22"/>
        <v>1</v>
      </c>
      <c r="E153" s="168">
        <f t="shared" si="23"/>
        <v>33333.333333333336</v>
      </c>
      <c r="F153" s="164">
        <f t="shared" ca="1" si="17"/>
        <v>2.393560048111047E-6</v>
      </c>
      <c r="G153" s="160">
        <f t="shared" ca="1" si="24"/>
        <v>24832.19217771609</v>
      </c>
      <c r="H153" s="6">
        <f t="shared" ca="1" si="25"/>
        <v>1981.2447701198964</v>
      </c>
      <c r="I153" s="6">
        <f t="shared" ca="1" si="18"/>
        <v>20506.450280057219</v>
      </c>
      <c r="J153" s="6">
        <f t="shared" ca="1" si="19"/>
        <v>1485.9335775899224</v>
      </c>
      <c r="L153">
        <f t="shared" ca="1" si="20"/>
        <v>9.2481383848741855E-2</v>
      </c>
    </row>
    <row r="154" spans="1:12" x14ac:dyDescent="0.2">
      <c r="A154" s="7">
        <v>10</v>
      </c>
      <c r="B154">
        <v>3</v>
      </c>
      <c r="C154" s="159">
        <f t="shared" si="21"/>
        <v>9.7500000000000003E-2</v>
      </c>
      <c r="D154" s="151">
        <f t="shared" si="22"/>
        <v>1</v>
      </c>
      <c r="E154" s="168">
        <f t="shared" si="23"/>
        <v>33333.333333333336</v>
      </c>
      <c r="F154" s="164">
        <f t="shared" ca="1" si="17"/>
        <v>2.3352532975948024E-6</v>
      </c>
      <c r="G154" s="160">
        <f t="shared" ca="1" si="24"/>
        <v>25553.759565997589</v>
      </c>
      <c r="H154" s="6">
        <f t="shared" ca="1" si="25"/>
        <v>1989.1500430813535</v>
      </c>
      <c r="I154" s="6">
        <f t="shared" ca="1" si="18"/>
        <v>25165.973964305584</v>
      </c>
      <c r="J154" s="6">
        <f t="shared" ca="1" si="19"/>
        <v>1491.862532311015</v>
      </c>
      <c r="L154">
        <f t="shared" ca="1" si="20"/>
        <v>7.8287589183649267E-2</v>
      </c>
    </row>
    <row r="155" spans="1:12" x14ac:dyDescent="0.2">
      <c r="A155" s="7">
        <v>10</v>
      </c>
      <c r="B155">
        <v>4</v>
      </c>
      <c r="C155" s="159">
        <f t="shared" si="21"/>
        <v>6.5000000000000002E-2</v>
      </c>
      <c r="D155" s="151">
        <f t="shared" si="22"/>
        <v>1</v>
      </c>
      <c r="E155" s="168">
        <f t="shared" si="23"/>
        <v>33333.333333333336</v>
      </c>
      <c r="F155" s="164">
        <f t="shared" ca="1" si="17"/>
        <v>2.1998379119386134E-6</v>
      </c>
      <c r="G155" s="160">
        <f t="shared" ca="1" si="24"/>
        <v>25713.259583309806</v>
      </c>
      <c r="H155" s="6">
        <f t="shared" ca="1" si="25"/>
        <v>1885.5001090294595</v>
      </c>
      <c r="I155" s="6">
        <f t="shared" ca="1" si="18"/>
        <v>22841.92996368256</v>
      </c>
      <c r="J155" s="6">
        <f t="shared" ca="1" si="19"/>
        <v>1414.1250817720947</v>
      </c>
      <c r="L155">
        <f t="shared" ca="1" si="20"/>
        <v>8.8515815658962743E-2</v>
      </c>
    </row>
    <row r="156" spans="1:12" x14ac:dyDescent="0.2">
      <c r="A156" s="7">
        <v>10</v>
      </c>
      <c r="B156">
        <v>5</v>
      </c>
      <c r="C156" s="159">
        <f t="shared" si="21"/>
        <v>4.230000000000006E-2</v>
      </c>
      <c r="D156" s="151">
        <f t="shared" si="22"/>
        <v>1</v>
      </c>
      <c r="E156" s="168">
        <f t="shared" si="23"/>
        <v>33333.333333333336</v>
      </c>
      <c r="F156" s="164">
        <f t="shared" ca="1" si="17"/>
        <v>2.1623550311392724E-6</v>
      </c>
      <c r="G156" s="160">
        <f t="shared" ca="1" si="24"/>
        <v>25031.302993609625</v>
      </c>
      <c r="H156" s="6">
        <f t="shared" ca="1" si="25"/>
        <v>1804.2187988067769</v>
      </c>
      <c r="I156" s="6">
        <f t="shared" ca="1" si="18"/>
        <v>27961.349371205491</v>
      </c>
      <c r="J156" s="6">
        <f t="shared" ca="1" si="19"/>
        <v>1353.1640991050826</v>
      </c>
      <c r="L156">
        <f t="shared" ca="1" si="20"/>
        <v>7.2205292825684511E-2</v>
      </c>
    </row>
    <row r="157" spans="1:12" x14ac:dyDescent="0.2">
      <c r="A157" s="7">
        <v>10</v>
      </c>
      <c r="B157">
        <v>6</v>
      </c>
      <c r="C157" s="159">
        <f t="shared" si="21"/>
        <v>2.9400000000000037E-2</v>
      </c>
      <c r="D157" s="151">
        <f t="shared" si="22"/>
        <v>1</v>
      </c>
      <c r="E157" s="168">
        <f t="shared" si="23"/>
        <v>33333.333333333336</v>
      </c>
      <c r="F157" s="164">
        <f t="shared" ca="1" si="17"/>
        <v>2.5199977712885194E-6</v>
      </c>
      <c r="G157" s="160">
        <f t="shared" ca="1" si="24"/>
        <v>24376.776718753816</v>
      </c>
      <c r="H157" s="6">
        <f t="shared" ca="1" si="25"/>
        <v>2047.6474334152495</v>
      </c>
      <c r="I157" s="6">
        <f t="shared" ca="1" si="18"/>
        <v>22343.613429245474</v>
      </c>
      <c r="J157" s="6">
        <f t="shared" ca="1" si="19"/>
        <v>1535.735575061437</v>
      </c>
      <c r="L157">
        <f t="shared" ca="1" si="20"/>
        <v>9.2195319568662032E-2</v>
      </c>
    </row>
    <row r="158" spans="1:12" x14ac:dyDescent="0.2">
      <c r="A158" s="7">
        <v>10</v>
      </c>
      <c r="B158">
        <v>7</v>
      </c>
      <c r="C158" s="159">
        <f t="shared" si="21"/>
        <v>2.629999999999999E-2</v>
      </c>
      <c r="D158" s="151">
        <f t="shared" si="22"/>
        <v>1</v>
      </c>
      <c r="E158" s="168">
        <f t="shared" si="23"/>
        <v>33333.333333333336</v>
      </c>
      <c r="F158" s="164">
        <f t="shared" ca="1" si="17"/>
        <v>2.2671630062040578E-6</v>
      </c>
      <c r="G158" s="160">
        <f t="shared" ca="1" si="24"/>
        <v>22880.508222412667</v>
      </c>
      <c r="H158" s="6">
        <f t="shared" ca="1" si="25"/>
        <v>1729.1280601667256</v>
      </c>
      <c r="I158" s="6">
        <f t="shared" ca="1" si="18"/>
        <v>22121.721541589453</v>
      </c>
      <c r="J158" s="6">
        <f t="shared" ca="1" si="19"/>
        <v>1296.8460451250442</v>
      </c>
      <c r="L158">
        <f t="shared" ca="1" si="20"/>
        <v>8.3747140904898959E-2</v>
      </c>
    </row>
    <row r="159" spans="1:12" x14ac:dyDescent="0.2">
      <c r="A159" s="7">
        <v>10</v>
      </c>
      <c r="B159">
        <v>8</v>
      </c>
      <c r="C159" s="159">
        <f t="shared" si="21"/>
        <v>3.3000000000000029E-2</v>
      </c>
      <c r="D159" s="151">
        <f t="shared" si="22"/>
        <v>1</v>
      </c>
      <c r="E159" s="168">
        <f t="shared" si="23"/>
        <v>33333.333333333336</v>
      </c>
      <c r="F159" s="164">
        <f t="shared" ca="1" si="17"/>
        <v>2.4022795913545282E-6</v>
      </c>
      <c r="G159" s="160">
        <f t="shared" ca="1" si="24"/>
        <v>21579.874545252373</v>
      </c>
      <c r="H159" s="6">
        <f t="shared" ca="1" si="25"/>
        <v>1728.0297401350285</v>
      </c>
      <c r="I159" s="6">
        <f t="shared" ca="1" si="18"/>
        <v>21542.38935630479</v>
      </c>
      <c r="J159" s="6">
        <f t="shared" ca="1" si="19"/>
        <v>1296.0223051012713</v>
      </c>
      <c r="L159">
        <f t="shared" ca="1" si="20"/>
        <v>9.736760939930536E-2</v>
      </c>
    </row>
    <row r="160" spans="1:12" x14ac:dyDescent="0.2">
      <c r="A160" s="7">
        <v>10</v>
      </c>
      <c r="B160">
        <v>9</v>
      </c>
      <c r="C160" s="159">
        <f t="shared" si="21"/>
        <v>4.9500000000000044E-2</v>
      </c>
      <c r="D160" s="151">
        <f t="shared" si="22"/>
        <v>1</v>
      </c>
      <c r="E160" s="168">
        <f t="shared" si="23"/>
        <v>33333.333333333336</v>
      </c>
      <c r="F160" s="164">
        <f t="shared" ca="1" si="17"/>
        <v>2.3018459965514554E-6</v>
      </c>
      <c r="G160" s="160">
        <f t="shared" ca="1" si="24"/>
        <v>20532.62613810422</v>
      </c>
      <c r="H160" s="6">
        <f t="shared" ca="1" si="25"/>
        <v>1575.4314424894326</v>
      </c>
      <c r="I160" s="6">
        <f t="shared" ca="1" si="18"/>
        <v>24422.968586356179</v>
      </c>
      <c r="J160" s="6">
        <f t="shared" ca="1" si="19"/>
        <v>1181.5735818670744</v>
      </c>
      <c r="L160">
        <f t="shared" ca="1" si="20"/>
        <v>6.7860411379845942E-2</v>
      </c>
    </row>
    <row r="161" spans="1:12" x14ac:dyDescent="0.2">
      <c r="A161" s="7">
        <v>10</v>
      </c>
      <c r="B161">
        <v>10</v>
      </c>
      <c r="C161" s="159">
        <f t="shared" si="21"/>
        <v>7.580000000000009E-2</v>
      </c>
      <c r="D161" s="151">
        <f t="shared" si="22"/>
        <v>1</v>
      </c>
      <c r="E161" s="168">
        <f t="shared" si="23"/>
        <v>33333.333333333336</v>
      </c>
      <c r="F161" s="164">
        <f t="shared" ca="1" si="17"/>
        <v>2.3657976635174969E-6</v>
      </c>
      <c r="G161" s="160">
        <f t="shared" ca="1" si="24"/>
        <v>19937.480159562536</v>
      </c>
      <c r="H161" s="6">
        <f t="shared" ca="1" si="25"/>
        <v>1572.2681325973167</v>
      </c>
      <c r="I161" s="6">
        <f t="shared" ca="1" si="18"/>
        <v>20949.171577786878</v>
      </c>
      <c r="J161" s="6">
        <f t="shared" ca="1" si="19"/>
        <v>1179.2010994479874</v>
      </c>
      <c r="L161">
        <f t="shared" ca="1" si="20"/>
        <v>8.3890375556101404E-2</v>
      </c>
    </row>
    <row r="162" spans="1:12" x14ac:dyDescent="0.2">
      <c r="A162" s="7">
        <v>10</v>
      </c>
      <c r="B162">
        <v>11</v>
      </c>
      <c r="C162" s="159">
        <f t="shared" si="21"/>
        <v>0.1119</v>
      </c>
      <c r="D162" s="151">
        <f t="shared" si="22"/>
        <v>1</v>
      </c>
      <c r="E162" s="168">
        <f t="shared" si="23"/>
        <v>33333.333333333336</v>
      </c>
      <c r="F162" s="164">
        <f t="shared" ca="1" si="17"/>
        <v>2.3902204362976652E-6</v>
      </c>
      <c r="G162" s="160">
        <f t="shared" ca="1" si="24"/>
        <v>19609.848281189468</v>
      </c>
      <c r="H162" s="6">
        <f t="shared" ca="1" si="25"/>
        <v>1562.3953371465238</v>
      </c>
      <c r="I162" s="6">
        <f t="shared" ca="1" si="18"/>
        <v>18434.20921504523</v>
      </c>
      <c r="J162" s="6">
        <f t="shared" ca="1" si="19"/>
        <v>1171.7965028598928</v>
      </c>
      <c r="L162">
        <f t="shared" ca="1" si="20"/>
        <v>8.6640774848274565E-2</v>
      </c>
    </row>
    <row r="163" spans="1:12" x14ac:dyDescent="0.2">
      <c r="A163" s="63">
        <v>10</v>
      </c>
      <c r="B163" s="56">
        <v>12</v>
      </c>
      <c r="C163" s="159">
        <f t="shared" si="21"/>
        <v>0.15780000000000005</v>
      </c>
      <c r="D163" s="151">
        <f t="shared" si="22"/>
        <v>1</v>
      </c>
      <c r="E163" s="168">
        <f t="shared" si="23"/>
        <v>33333.333333333336</v>
      </c>
      <c r="F163" s="164">
        <f t="shared" ca="1" si="17"/>
        <v>2.219955507525988E-6</v>
      </c>
      <c r="G163" s="160">
        <f t="shared" ca="1" si="24"/>
        <v>20000.851193251223</v>
      </c>
      <c r="H163" s="6">
        <f t="shared" ca="1" si="25"/>
        <v>1480.0333253888596</v>
      </c>
      <c r="I163" s="6">
        <f t="shared" ca="1" si="18"/>
        <v>19695.98064752396</v>
      </c>
      <c r="J163" s="6">
        <f t="shared" ca="1" si="19"/>
        <v>1110.0249940416447</v>
      </c>
      <c r="L163">
        <f t="shared" ca="1" si="20"/>
        <v>8.0088490852650684E-2</v>
      </c>
    </row>
    <row r="164" spans="1:12" x14ac:dyDescent="0.2">
      <c r="A164" s="6">
        <v>11</v>
      </c>
      <c r="B164">
        <v>1</v>
      </c>
      <c r="C164" s="159">
        <f t="shared" si="21"/>
        <v>0.17199999999999999</v>
      </c>
      <c r="D164" s="151">
        <f t="shared" si="22"/>
        <v>1</v>
      </c>
      <c r="E164" s="168">
        <f t="shared" si="23"/>
        <v>33333.333333333336</v>
      </c>
      <c r="F164" s="164">
        <f t="shared" ca="1" si="17"/>
        <v>2.4376820590237752E-6</v>
      </c>
      <c r="G164" s="160">
        <f t="shared" ca="1" si="24"/>
        <v>21550.541602605121</v>
      </c>
      <c r="H164" s="6">
        <f t="shared" ca="1" si="25"/>
        <v>1751.1122875638662</v>
      </c>
      <c r="I164" s="6">
        <f t="shared" ca="1" si="18"/>
        <v>19634.375702697271</v>
      </c>
      <c r="J164" s="6">
        <f t="shared" ca="1" si="19"/>
        <v>1313.3342156728995</v>
      </c>
      <c r="L164">
        <f t="shared" ca="1" si="20"/>
        <v>9.5143794053294095E-2</v>
      </c>
    </row>
    <row r="165" spans="1:12" x14ac:dyDescent="0.2">
      <c r="A165" s="6">
        <v>11</v>
      </c>
      <c r="B165">
        <v>2</v>
      </c>
      <c r="C165" s="159">
        <f t="shared" si="21"/>
        <v>0.13980000000000004</v>
      </c>
      <c r="D165" s="151">
        <f t="shared" si="22"/>
        <v>1</v>
      </c>
      <c r="E165" s="168">
        <f t="shared" si="23"/>
        <v>33333.333333333336</v>
      </c>
      <c r="F165" s="164">
        <f t="shared" ca="1" si="17"/>
        <v>2.3456019204897602E-6</v>
      </c>
      <c r="G165" s="160">
        <f t="shared" ca="1" si="24"/>
        <v>22717.872404097579</v>
      </c>
      <c r="H165" s="6">
        <f t="shared" ca="1" si="25"/>
        <v>1776.2361713497537</v>
      </c>
      <c r="I165" s="6">
        <f t="shared" ca="1" si="18"/>
        <v>24952.086116236151</v>
      </c>
      <c r="J165" s="6">
        <f t="shared" ca="1" si="19"/>
        <v>1332.1771285123152</v>
      </c>
      <c r="L165">
        <f t="shared" ca="1" si="20"/>
        <v>7.5285120283418078E-2</v>
      </c>
    </row>
    <row r="166" spans="1:12" x14ac:dyDescent="0.2">
      <c r="A166" s="6">
        <v>11</v>
      </c>
      <c r="B166">
        <v>3</v>
      </c>
      <c r="C166" s="159">
        <f t="shared" si="21"/>
        <v>9.7500000000000003E-2</v>
      </c>
      <c r="D166" s="151">
        <f t="shared" si="22"/>
        <v>1</v>
      </c>
      <c r="E166" s="168">
        <f t="shared" si="23"/>
        <v>33333.333333333336</v>
      </c>
      <c r="F166" s="164">
        <f t="shared" ca="1" si="17"/>
        <v>2.4325900492869951E-6</v>
      </c>
      <c r="G166" s="160">
        <f t="shared" ca="1" si="24"/>
        <v>23875.357503367086</v>
      </c>
      <c r="H166" s="6">
        <f t="shared" ca="1" si="25"/>
        <v>1935.9652361953458</v>
      </c>
      <c r="I166" s="6">
        <f t="shared" ca="1" si="18"/>
        <v>24043.065145878198</v>
      </c>
      <c r="J166" s="6">
        <f t="shared" ca="1" si="19"/>
        <v>1451.9739271465094</v>
      </c>
      <c r="L166">
        <f t="shared" ca="1" si="20"/>
        <v>8.5539719403306194E-2</v>
      </c>
    </row>
    <row r="167" spans="1:12" x14ac:dyDescent="0.2">
      <c r="A167" s="6">
        <v>11</v>
      </c>
      <c r="B167">
        <v>4</v>
      </c>
      <c r="C167" s="159">
        <f t="shared" si="21"/>
        <v>6.5000000000000002E-2</v>
      </c>
      <c r="D167" s="151">
        <f t="shared" si="22"/>
        <v>1</v>
      </c>
      <c r="E167" s="168">
        <f t="shared" si="23"/>
        <v>33333.333333333336</v>
      </c>
      <c r="F167" s="164">
        <f t="shared" ca="1" si="17"/>
        <v>2.6450432214774933E-6</v>
      </c>
      <c r="G167" s="160">
        <f t="shared" ca="1" si="24"/>
        <v>23625.510899389541</v>
      </c>
      <c r="H167" s="6">
        <f t="shared" ca="1" si="25"/>
        <v>2083.0165819457648</v>
      </c>
      <c r="I167" s="6">
        <f t="shared" ca="1" si="18"/>
        <v>25463.390028346075</v>
      </c>
      <c r="J167" s="6">
        <f t="shared" ca="1" si="19"/>
        <v>1562.2624364593235</v>
      </c>
      <c r="L167">
        <f t="shared" ca="1" si="20"/>
        <v>9.5915424514096986E-2</v>
      </c>
    </row>
    <row r="168" spans="1:12" x14ac:dyDescent="0.2">
      <c r="A168" s="6">
        <v>11</v>
      </c>
      <c r="B168">
        <v>5</v>
      </c>
      <c r="C168" s="159">
        <f t="shared" si="21"/>
        <v>4.230000000000006E-2</v>
      </c>
      <c r="D168" s="151">
        <f t="shared" si="22"/>
        <v>1</v>
      </c>
      <c r="E168" s="168">
        <f t="shared" si="23"/>
        <v>33333.333333333336</v>
      </c>
      <c r="F168" s="164">
        <f t="shared" ca="1" si="17"/>
        <v>2.5772671227556337E-6</v>
      </c>
      <c r="G168" s="160">
        <f t="shared" ca="1" si="24"/>
        <v>23233.841774129374</v>
      </c>
      <c r="H168" s="6">
        <f t="shared" ca="1" si="25"/>
        <v>1995.9938846590021</v>
      </c>
      <c r="I168" s="6">
        <f t="shared" ca="1" si="18"/>
        <v>22574.863103403553</v>
      </c>
      <c r="J168" s="6">
        <f t="shared" ca="1" si="19"/>
        <v>1496.9954134942516</v>
      </c>
      <c r="L168">
        <f t="shared" ca="1" si="20"/>
        <v>7.9239213689585891E-2</v>
      </c>
    </row>
    <row r="169" spans="1:12" x14ac:dyDescent="0.2">
      <c r="A169" s="6">
        <v>11</v>
      </c>
      <c r="B169">
        <v>6</v>
      </c>
      <c r="C169" s="159">
        <f t="shared" si="21"/>
        <v>2.9400000000000037E-2</v>
      </c>
      <c r="D169" s="151">
        <f t="shared" si="22"/>
        <v>1</v>
      </c>
      <c r="E169" s="168">
        <f t="shared" si="23"/>
        <v>33333.333333333336</v>
      </c>
      <c r="F169" s="164">
        <f t="shared" ca="1" si="17"/>
        <v>2.6065930762401191E-6</v>
      </c>
      <c r="G169" s="160">
        <f t="shared" ca="1" si="24"/>
        <v>22121.909055219599</v>
      </c>
      <c r="H169" s="6">
        <f t="shared" ca="1" si="25"/>
        <v>1922.0938325516336</v>
      </c>
      <c r="I169" s="6">
        <f t="shared" ca="1" si="18"/>
        <v>21895.070205343032</v>
      </c>
      <c r="J169" s="6">
        <f t="shared" ca="1" si="19"/>
        <v>1441.5703744137252</v>
      </c>
      <c r="L169">
        <f t="shared" ca="1" si="20"/>
        <v>0.10864838920088118</v>
      </c>
    </row>
    <row r="170" spans="1:12" x14ac:dyDescent="0.2">
      <c r="A170" s="6">
        <v>11</v>
      </c>
      <c r="B170">
        <v>7</v>
      </c>
      <c r="C170" s="159">
        <f t="shared" si="21"/>
        <v>2.629999999999999E-2</v>
      </c>
      <c r="D170" s="151">
        <f t="shared" si="22"/>
        <v>1</v>
      </c>
      <c r="E170" s="168">
        <f t="shared" si="23"/>
        <v>33333.333333333336</v>
      </c>
      <c r="F170" s="164">
        <f t="shared" ca="1" si="17"/>
        <v>2.4085392467478604E-6</v>
      </c>
      <c r="G170" s="160">
        <f t="shared" ca="1" si="24"/>
        <v>20970.071142012734</v>
      </c>
      <c r="H170" s="6">
        <f t="shared" ca="1" si="25"/>
        <v>1683.5746450877464</v>
      </c>
      <c r="I170" s="6">
        <f t="shared" ca="1" si="18"/>
        <v>23051.878315739905</v>
      </c>
      <c r="J170" s="6">
        <f t="shared" ca="1" si="19"/>
        <v>1262.6809838158097</v>
      </c>
      <c r="L170">
        <f t="shared" ca="1" si="20"/>
        <v>7.8211573612916654E-2</v>
      </c>
    </row>
    <row r="171" spans="1:12" x14ac:dyDescent="0.2">
      <c r="A171" s="6">
        <v>11</v>
      </c>
      <c r="B171">
        <v>8</v>
      </c>
      <c r="C171" s="159">
        <f t="shared" si="21"/>
        <v>3.3000000000000029E-2</v>
      </c>
      <c r="D171" s="151">
        <f t="shared" si="22"/>
        <v>1</v>
      </c>
      <c r="E171" s="168">
        <f t="shared" si="23"/>
        <v>33333.333333333336</v>
      </c>
      <c r="F171" s="164">
        <f t="shared" ca="1" si="17"/>
        <v>2.4846617191917719E-6</v>
      </c>
      <c r="G171" s="160">
        <f t="shared" ca="1" si="24"/>
        <v>19592.117911081168</v>
      </c>
      <c r="H171" s="6">
        <f t="shared" ca="1" si="25"/>
        <v>1622.6595123851616</v>
      </c>
      <c r="I171" s="6">
        <f t="shared" ca="1" si="18"/>
        <v>17192.962966984713</v>
      </c>
      <c r="J171" s="6">
        <f t="shared" ca="1" si="19"/>
        <v>1216.9946342888711</v>
      </c>
      <c r="L171">
        <f t="shared" ca="1" si="20"/>
        <v>9.1314634672167105E-2</v>
      </c>
    </row>
    <row r="172" spans="1:12" x14ac:dyDescent="0.2">
      <c r="A172" s="6">
        <v>11</v>
      </c>
      <c r="B172">
        <v>9</v>
      </c>
      <c r="C172" s="159">
        <f t="shared" si="21"/>
        <v>4.9500000000000044E-2</v>
      </c>
      <c r="D172" s="151">
        <f t="shared" si="22"/>
        <v>1</v>
      </c>
      <c r="E172" s="168">
        <f t="shared" si="23"/>
        <v>33333.333333333336</v>
      </c>
      <c r="F172" s="164">
        <f t="shared" ref="F172:F235" ca="1" si="26">EXP((A172-1)*qArtinflTvi)*selFact*qArtTvi*EXP(qArtCVTvi*(0+1*SQRT(-2*LN(RAND()))*SIN(2*PI()*RAND())))</f>
        <v>2.3817019907418944E-6</v>
      </c>
      <c r="G172" s="160">
        <f t="shared" ca="1" si="24"/>
        <v>18505.709354926261</v>
      </c>
      <c r="H172" s="6">
        <f t="shared" ca="1" si="25"/>
        <v>1469.1694936906258</v>
      </c>
      <c r="I172" s="6">
        <f t="shared" ref="I172:I235" ca="1" si="27">G172*EXP(assesserrTvi*(0+1*SQRT(-2*LN(RAND()))*SIN(2*PI()*RAND())))</f>
        <v>19710.063370339896</v>
      </c>
      <c r="J172" s="6">
        <f t="shared" ref="J172:J235" ca="1" si="28">H172*priceTvi</f>
        <v>1101.8771202679693</v>
      </c>
      <c r="L172">
        <f t="shared" ref="L172:L235" ca="1" si="29">-LN((G172-H172)/G172)*EXP(assesserrTvi*(0+1*SQRT(-2*LN(RAND()))*SIN(2*PI()*RAND())))</f>
        <v>8.4254688564543614E-2</v>
      </c>
    </row>
    <row r="173" spans="1:12" x14ac:dyDescent="0.2">
      <c r="A173" s="6">
        <v>11</v>
      </c>
      <c r="B173">
        <v>10</v>
      </c>
      <c r="C173" s="159">
        <f t="shared" ref="C173:C236" si="30">VLOOKUP(B173,$K$4:$L$15,2)</f>
        <v>7.580000000000009E-2</v>
      </c>
      <c r="D173" s="151">
        <f t="shared" ref="D173:D236" si="31">VLOOKUP(B173,$K$4:$M$15,3)</f>
        <v>1</v>
      </c>
      <c r="E173" s="168">
        <f t="shared" ref="E173:E236" si="32">$L$23/12*D173</f>
        <v>33333.333333333336</v>
      </c>
      <c r="F173" s="164">
        <f t="shared" ca="1" si="26"/>
        <v>2.6198723765333464E-6</v>
      </c>
      <c r="G173" s="160">
        <f t="shared" ref="G173:G236" ca="1" si="33">MAX(0.001,(G172+G172*$C172*(1-G172/KTvi)-H172))*EXP(procerrorTvi*(0+1*SQRT(-2*LN(RAND()))*SIN(2*PI()*RAND())))</f>
        <v>17968.872480829526</v>
      </c>
      <c r="H173" s="6">
        <f t="shared" ref="H173:H236" ca="1" si="34">G173*F173*E173</f>
        <v>1569.2050883325169</v>
      </c>
      <c r="I173" s="6">
        <f t="shared" ca="1" si="27"/>
        <v>19996.86344871495</v>
      </c>
      <c r="J173" s="6">
        <f t="shared" ca="1" si="28"/>
        <v>1176.9038162493875</v>
      </c>
      <c r="L173">
        <f t="shared" ca="1" si="29"/>
        <v>8.7543121067604299E-2</v>
      </c>
    </row>
    <row r="174" spans="1:12" x14ac:dyDescent="0.2">
      <c r="A174" s="6">
        <v>11</v>
      </c>
      <c r="B174">
        <v>11</v>
      </c>
      <c r="C174" s="159">
        <f t="shared" si="30"/>
        <v>0.1119</v>
      </c>
      <c r="D174" s="151">
        <f t="shared" si="31"/>
        <v>1</v>
      </c>
      <c r="E174" s="168">
        <f t="shared" si="32"/>
        <v>33333.333333333336</v>
      </c>
      <c r="F174" s="164">
        <f t="shared" ca="1" si="26"/>
        <v>2.4637107366383183E-6</v>
      </c>
      <c r="G174" s="160">
        <f t="shared" ca="1" si="33"/>
        <v>17604.04245110348</v>
      </c>
      <c r="H174" s="6">
        <f t="shared" ca="1" si="34"/>
        <v>1445.7089465006795</v>
      </c>
      <c r="I174" s="6">
        <f t="shared" ca="1" si="27"/>
        <v>17808.26999505988</v>
      </c>
      <c r="J174" s="6">
        <f t="shared" ca="1" si="28"/>
        <v>1084.2817098755097</v>
      </c>
      <c r="L174">
        <f t="shared" ca="1" si="29"/>
        <v>7.8562031396418597E-2</v>
      </c>
    </row>
    <row r="175" spans="1:12" x14ac:dyDescent="0.2">
      <c r="A175" s="59">
        <v>11</v>
      </c>
      <c r="B175" s="56">
        <v>12</v>
      </c>
      <c r="C175" s="159">
        <f t="shared" si="30"/>
        <v>0.15780000000000005</v>
      </c>
      <c r="D175" s="151">
        <f t="shared" si="31"/>
        <v>1</v>
      </c>
      <c r="E175" s="168">
        <f t="shared" si="32"/>
        <v>33333.333333333336</v>
      </c>
      <c r="F175" s="164">
        <f t="shared" ca="1" si="26"/>
        <v>2.3413443487429011E-6</v>
      </c>
      <c r="G175" s="160">
        <f t="shared" ca="1" si="33"/>
        <v>18038.701092509516</v>
      </c>
      <c r="H175" s="6">
        <f t="shared" ca="1" si="34"/>
        <v>1407.8270287203186</v>
      </c>
      <c r="I175" s="6">
        <f t="shared" ca="1" si="27"/>
        <v>16548.090704499886</v>
      </c>
      <c r="J175" s="6">
        <f t="shared" ca="1" si="28"/>
        <v>1055.8702715402389</v>
      </c>
      <c r="L175">
        <f t="shared" ca="1" si="29"/>
        <v>8.00552408009928E-2</v>
      </c>
    </row>
    <row r="176" spans="1:12" x14ac:dyDescent="0.2">
      <c r="A176" s="7">
        <v>12</v>
      </c>
      <c r="B176">
        <v>1</v>
      </c>
      <c r="C176" s="159">
        <f t="shared" si="30"/>
        <v>0.17199999999999999</v>
      </c>
      <c r="D176" s="151">
        <f t="shared" si="31"/>
        <v>1</v>
      </c>
      <c r="E176" s="168">
        <f t="shared" si="32"/>
        <v>33333.333333333336</v>
      </c>
      <c r="F176" s="164">
        <f t="shared" ca="1" si="26"/>
        <v>2.5625501752172386E-6</v>
      </c>
      <c r="G176" s="160">
        <f t="shared" ca="1" si="33"/>
        <v>19008.398556986434</v>
      </c>
      <c r="H176" s="6">
        <f t="shared" ca="1" si="34"/>
        <v>1623.6658350934899</v>
      </c>
      <c r="I176" s="6">
        <f t="shared" ca="1" si="27"/>
        <v>20711.885672205281</v>
      </c>
      <c r="J176" s="6">
        <f t="shared" ca="1" si="28"/>
        <v>1217.7493763201173</v>
      </c>
      <c r="L176">
        <f t="shared" ca="1" si="29"/>
        <v>8.010088177362458E-2</v>
      </c>
    </row>
    <row r="177" spans="1:12" x14ac:dyDescent="0.2">
      <c r="A177" s="7">
        <v>12</v>
      </c>
      <c r="B177">
        <v>2</v>
      </c>
      <c r="C177" s="159">
        <f t="shared" si="30"/>
        <v>0.13980000000000004</v>
      </c>
      <c r="D177" s="151">
        <f t="shared" si="31"/>
        <v>1</v>
      </c>
      <c r="E177" s="168">
        <f t="shared" si="32"/>
        <v>33333.333333333336</v>
      </c>
      <c r="F177" s="164">
        <f t="shared" ca="1" si="26"/>
        <v>2.4236489170851423E-6</v>
      </c>
      <c r="G177" s="160">
        <f t="shared" ca="1" si="33"/>
        <v>20761.398242955547</v>
      </c>
      <c r="H177" s="6">
        <f t="shared" ca="1" si="34"/>
        <v>1677.2780122904198</v>
      </c>
      <c r="I177" s="6">
        <f t="shared" ca="1" si="27"/>
        <v>25052.662521296475</v>
      </c>
      <c r="J177" s="6">
        <f t="shared" ca="1" si="28"/>
        <v>1257.9585092178149</v>
      </c>
      <c r="L177">
        <f t="shared" ca="1" si="29"/>
        <v>9.4014000433138414E-2</v>
      </c>
    </row>
    <row r="178" spans="1:12" x14ac:dyDescent="0.2">
      <c r="A178" s="7">
        <v>12</v>
      </c>
      <c r="B178">
        <v>3</v>
      </c>
      <c r="C178" s="159">
        <f t="shared" si="30"/>
        <v>9.7500000000000003E-2</v>
      </c>
      <c r="D178" s="151">
        <f t="shared" si="31"/>
        <v>1</v>
      </c>
      <c r="E178" s="168">
        <f t="shared" si="32"/>
        <v>33333.333333333336</v>
      </c>
      <c r="F178" s="164">
        <f t="shared" ca="1" si="26"/>
        <v>2.5823804170296932E-6</v>
      </c>
      <c r="G178" s="160">
        <f t="shared" ca="1" si="33"/>
        <v>21730.733161072865</v>
      </c>
      <c r="H178" s="6">
        <f t="shared" ca="1" si="34"/>
        <v>1870.5673254284111</v>
      </c>
      <c r="I178" s="6">
        <f t="shared" ca="1" si="27"/>
        <v>26700.460901586139</v>
      </c>
      <c r="J178" s="6">
        <f t="shared" ca="1" si="28"/>
        <v>1402.9254940713083</v>
      </c>
      <c r="L178">
        <f t="shared" ca="1" si="29"/>
        <v>9.3216811471885166E-2</v>
      </c>
    </row>
    <row r="179" spans="1:12" x14ac:dyDescent="0.2">
      <c r="A179" s="7">
        <v>12</v>
      </c>
      <c r="B179">
        <v>4</v>
      </c>
      <c r="C179" s="159">
        <f t="shared" si="30"/>
        <v>6.5000000000000002E-2</v>
      </c>
      <c r="D179" s="151">
        <f t="shared" si="31"/>
        <v>1</v>
      </c>
      <c r="E179" s="168">
        <f t="shared" si="32"/>
        <v>33333.333333333336</v>
      </c>
      <c r="F179" s="164">
        <f t="shared" ca="1" si="26"/>
        <v>2.6929321845241922E-6</v>
      </c>
      <c r="G179" s="160">
        <f t="shared" ca="1" si="33"/>
        <v>21733.4552579921</v>
      </c>
      <c r="H179" s="6">
        <f t="shared" ca="1" si="34"/>
        <v>1950.8907048387819</v>
      </c>
      <c r="I179" s="6">
        <f t="shared" ca="1" si="27"/>
        <v>20575.694585095142</v>
      </c>
      <c r="J179" s="6">
        <f t="shared" ca="1" si="28"/>
        <v>1463.1680286290864</v>
      </c>
      <c r="L179">
        <f t="shared" ca="1" si="29"/>
        <v>9.6596625229921393E-2</v>
      </c>
    </row>
    <row r="180" spans="1:12" x14ac:dyDescent="0.2">
      <c r="A180" s="7">
        <v>12</v>
      </c>
      <c r="B180">
        <v>5</v>
      </c>
      <c r="C180" s="159">
        <f t="shared" si="30"/>
        <v>4.230000000000006E-2</v>
      </c>
      <c r="D180" s="151">
        <f t="shared" si="31"/>
        <v>1</v>
      </c>
      <c r="E180" s="168">
        <f t="shared" si="32"/>
        <v>33333.333333333336</v>
      </c>
      <c r="F180" s="164">
        <f t="shared" ca="1" si="26"/>
        <v>2.2659164571852928E-6</v>
      </c>
      <c r="G180" s="160">
        <f t="shared" ca="1" si="33"/>
        <v>20644.438842831965</v>
      </c>
      <c r="H180" s="6">
        <f t="shared" ca="1" si="34"/>
        <v>1559.2857907776083</v>
      </c>
      <c r="I180" s="6">
        <f t="shared" ca="1" si="27"/>
        <v>18144.309038771309</v>
      </c>
      <c r="J180" s="6">
        <f t="shared" ca="1" si="28"/>
        <v>1169.4643430832061</v>
      </c>
      <c r="L180">
        <f t="shared" ca="1" si="29"/>
        <v>7.6747426609915362E-2</v>
      </c>
    </row>
    <row r="181" spans="1:12" x14ac:dyDescent="0.2">
      <c r="A181" s="7">
        <v>12</v>
      </c>
      <c r="B181">
        <v>6</v>
      </c>
      <c r="C181" s="159">
        <f t="shared" si="30"/>
        <v>2.9400000000000037E-2</v>
      </c>
      <c r="D181" s="151">
        <f t="shared" si="31"/>
        <v>1</v>
      </c>
      <c r="E181" s="168">
        <f t="shared" si="32"/>
        <v>33333.333333333336</v>
      </c>
      <c r="F181" s="164">
        <f t="shared" ca="1" si="26"/>
        <v>2.5561683395325569E-6</v>
      </c>
      <c r="G181" s="160">
        <f t="shared" ca="1" si="33"/>
        <v>19839.043982587566</v>
      </c>
      <c r="H181" s="6">
        <f t="shared" ca="1" si="34"/>
        <v>1690.397870496141</v>
      </c>
      <c r="I181" s="6">
        <f t="shared" ca="1" si="27"/>
        <v>22525.829716241678</v>
      </c>
      <c r="J181" s="6">
        <f t="shared" ca="1" si="28"/>
        <v>1267.7984028721057</v>
      </c>
      <c r="L181">
        <f t="shared" ca="1" si="29"/>
        <v>9.6172522502698629E-2</v>
      </c>
    </row>
    <row r="182" spans="1:12" x14ac:dyDescent="0.2">
      <c r="A182" s="7">
        <v>12</v>
      </c>
      <c r="B182">
        <v>7</v>
      </c>
      <c r="C182" s="159">
        <f t="shared" si="30"/>
        <v>2.629999999999999E-2</v>
      </c>
      <c r="D182" s="151">
        <f t="shared" si="31"/>
        <v>1</v>
      </c>
      <c r="E182" s="168">
        <f t="shared" si="32"/>
        <v>33333.333333333336</v>
      </c>
      <c r="F182" s="164">
        <f t="shared" ca="1" si="26"/>
        <v>2.5958923213165121E-6</v>
      </c>
      <c r="G182" s="160">
        <f t="shared" ca="1" si="33"/>
        <v>18639.709619710924</v>
      </c>
      <c r="H182" s="6">
        <f t="shared" ca="1" si="34"/>
        <v>1612.8893024459039</v>
      </c>
      <c r="I182" s="6">
        <f t="shared" ca="1" si="27"/>
        <v>19980.684898928772</v>
      </c>
      <c r="J182" s="6">
        <f t="shared" ca="1" si="28"/>
        <v>1209.6669768344279</v>
      </c>
      <c r="L182">
        <f t="shared" ca="1" si="29"/>
        <v>8.7676752028777241E-2</v>
      </c>
    </row>
    <row r="183" spans="1:12" x14ac:dyDescent="0.2">
      <c r="A183" s="7">
        <v>12</v>
      </c>
      <c r="B183">
        <v>8</v>
      </c>
      <c r="C183" s="159">
        <f t="shared" si="30"/>
        <v>3.3000000000000029E-2</v>
      </c>
      <c r="D183" s="151">
        <f t="shared" si="31"/>
        <v>1</v>
      </c>
      <c r="E183" s="168">
        <f t="shared" si="32"/>
        <v>33333.333333333336</v>
      </c>
      <c r="F183" s="164">
        <f t="shared" ca="1" si="26"/>
        <v>2.4421252737969906E-6</v>
      </c>
      <c r="G183" s="160">
        <f t="shared" ca="1" si="33"/>
        <v>17510.683068080802</v>
      </c>
      <c r="H183" s="6">
        <f t="shared" ca="1" si="34"/>
        <v>1425.4427227336387</v>
      </c>
      <c r="I183" s="6">
        <f t="shared" ca="1" si="27"/>
        <v>16846.03293902443</v>
      </c>
      <c r="J183" s="6">
        <f t="shared" ca="1" si="28"/>
        <v>1069.0820420502291</v>
      </c>
      <c r="L183">
        <f t="shared" ca="1" si="29"/>
        <v>8.7346637940963076E-2</v>
      </c>
    </row>
    <row r="184" spans="1:12" x14ac:dyDescent="0.2">
      <c r="A184" s="7">
        <v>12</v>
      </c>
      <c r="B184">
        <v>9</v>
      </c>
      <c r="C184" s="159">
        <f t="shared" si="30"/>
        <v>4.9500000000000044E-2</v>
      </c>
      <c r="D184" s="151">
        <f t="shared" si="31"/>
        <v>1</v>
      </c>
      <c r="E184" s="168">
        <f t="shared" si="32"/>
        <v>33333.333333333336</v>
      </c>
      <c r="F184" s="164">
        <f t="shared" ca="1" si="26"/>
        <v>2.4612697730536629E-6</v>
      </c>
      <c r="G184" s="160">
        <f t="shared" ca="1" si="33"/>
        <v>16597.665697342603</v>
      </c>
      <c r="H184" s="6">
        <f t="shared" ca="1" si="34"/>
        <v>1361.7110961373</v>
      </c>
      <c r="I184" s="6">
        <f t="shared" ca="1" si="27"/>
        <v>16658.011324100637</v>
      </c>
      <c r="J184" s="6">
        <f t="shared" ca="1" si="28"/>
        <v>1021.283322102975</v>
      </c>
      <c r="L184">
        <f t="shared" ca="1" si="29"/>
        <v>8.887742498685916E-2</v>
      </c>
    </row>
    <row r="185" spans="1:12" x14ac:dyDescent="0.2">
      <c r="A185" s="7">
        <v>12</v>
      </c>
      <c r="B185">
        <v>10</v>
      </c>
      <c r="C185" s="159">
        <f t="shared" si="30"/>
        <v>7.580000000000009E-2</v>
      </c>
      <c r="D185" s="151">
        <f t="shared" si="31"/>
        <v>1</v>
      </c>
      <c r="E185" s="168">
        <f t="shared" si="32"/>
        <v>33333.333333333336</v>
      </c>
      <c r="F185" s="164">
        <f t="shared" ca="1" si="26"/>
        <v>2.5215661691255418E-6</v>
      </c>
      <c r="G185" s="160">
        <f t="shared" ca="1" si="33"/>
        <v>16077.621855692212</v>
      </c>
      <c r="H185" s="6">
        <f t="shared" ca="1" si="34"/>
        <v>1351.3595783768967</v>
      </c>
      <c r="I185" s="6">
        <f t="shared" ca="1" si="27"/>
        <v>19458.021010078228</v>
      </c>
      <c r="J185" s="6">
        <f t="shared" ca="1" si="28"/>
        <v>1013.5196837826725</v>
      </c>
      <c r="L185">
        <f t="shared" ca="1" si="29"/>
        <v>8.3793056792011475E-2</v>
      </c>
    </row>
    <row r="186" spans="1:12" x14ac:dyDescent="0.2">
      <c r="A186" s="7">
        <v>12</v>
      </c>
      <c r="B186">
        <v>11</v>
      </c>
      <c r="C186" s="159">
        <f t="shared" si="30"/>
        <v>0.1119</v>
      </c>
      <c r="D186" s="151">
        <f t="shared" si="31"/>
        <v>1</v>
      </c>
      <c r="E186" s="168">
        <f t="shared" si="32"/>
        <v>33333.333333333336</v>
      </c>
      <c r="F186" s="164">
        <f t="shared" ca="1" si="26"/>
        <v>2.3371594656979777E-6</v>
      </c>
      <c r="G186" s="160">
        <f t="shared" ca="1" si="33"/>
        <v>15793.575114919648</v>
      </c>
      <c r="H186" s="6">
        <f t="shared" ca="1" si="34"/>
        <v>1230.4034525682162</v>
      </c>
      <c r="I186" s="6">
        <f t="shared" ca="1" si="27"/>
        <v>15870.524516936552</v>
      </c>
      <c r="J186" s="6">
        <f t="shared" ca="1" si="28"/>
        <v>922.80258942616206</v>
      </c>
      <c r="L186">
        <f t="shared" ca="1" si="29"/>
        <v>8.304488468982843E-2</v>
      </c>
    </row>
    <row r="187" spans="1:12" x14ac:dyDescent="0.2">
      <c r="A187" s="63">
        <v>12</v>
      </c>
      <c r="B187" s="56">
        <v>12</v>
      </c>
      <c r="C187" s="159">
        <f t="shared" si="30"/>
        <v>0.15780000000000005</v>
      </c>
      <c r="D187" s="151">
        <f t="shared" si="31"/>
        <v>1</v>
      </c>
      <c r="E187" s="168">
        <f t="shared" si="32"/>
        <v>33333.333333333336</v>
      </c>
      <c r="F187" s="164">
        <f t="shared" ca="1" si="26"/>
        <v>2.502157580918361E-6</v>
      </c>
      <c r="G187" s="160">
        <f t="shared" ca="1" si="33"/>
        <v>16293.745911826119</v>
      </c>
      <c r="H187" s="6">
        <f t="shared" ca="1" si="34"/>
        <v>1358.9839951611093</v>
      </c>
      <c r="I187" s="6">
        <f t="shared" ca="1" si="27"/>
        <v>16448.156409558444</v>
      </c>
      <c r="J187" s="6">
        <f t="shared" ca="1" si="28"/>
        <v>1019.237996370832</v>
      </c>
      <c r="L187">
        <f t="shared" ca="1" si="29"/>
        <v>8.852330586075341E-2</v>
      </c>
    </row>
    <row r="188" spans="1:12" x14ac:dyDescent="0.2">
      <c r="A188" s="6">
        <v>13</v>
      </c>
      <c r="B188">
        <v>1</v>
      </c>
      <c r="C188" s="159">
        <f t="shared" si="30"/>
        <v>0.17199999999999999</v>
      </c>
      <c r="D188" s="151">
        <f t="shared" si="31"/>
        <v>1</v>
      </c>
      <c r="E188" s="168">
        <f t="shared" si="32"/>
        <v>33333.333333333336</v>
      </c>
      <c r="F188" s="164">
        <f t="shared" ca="1" si="26"/>
        <v>2.4351114852022408E-6</v>
      </c>
      <c r="G188" s="160">
        <f t="shared" ca="1" si="33"/>
        <v>17096.423385675625</v>
      </c>
      <c r="H188" s="6">
        <f t="shared" ca="1" si="34"/>
        <v>1387.7232314112966</v>
      </c>
      <c r="I188" s="6">
        <f t="shared" ca="1" si="27"/>
        <v>17389.881031265697</v>
      </c>
      <c r="J188" s="6">
        <f t="shared" ca="1" si="28"/>
        <v>1040.7924235584724</v>
      </c>
      <c r="L188">
        <f t="shared" ca="1" si="29"/>
        <v>8.4264926032038959E-2</v>
      </c>
    </row>
    <row r="189" spans="1:12" x14ac:dyDescent="0.2">
      <c r="A189" s="6">
        <v>13</v>
      </c>
      <c r="B189">
        <v>2</v>
      </c>
      <c r="C189" s="159">
        <f t="shared" si="30"/>
        <v>0.13980000000000004</v>
      </c>
      <c r="D189" s="151">
        <f t="shared" si="31"/>
        <v>1</v>
      </c>
      <c r="E189" s="168">
        <f t="shared" si="32"/>
        <v>33333.333333333336</v>
      </c>
      <c r="F189" s="164">
        <f t="shared" ca="1" si="26"/>
        <v>2.6850137027960217E-6</v>
      </c>
      <c r="G189" s="160">
        <f t="shared" ca="1" si="33"/>
        <v>18328.65964361763</v>
      </c>
      <c r="H189" s="6">
        <f t="shared" ca="1" si="34"/>
        <v>1640.4234098999264</v>
      </c>
      <c r="I189" s="6">
        <f t="shared" ca="1" si="27"/>
        <v>16939.5934591523</v>
      </c>
      <c r="J189" s="6">
        <f t="shared" ca="1" si="28"/>
        <v>1230.3175574249449</v>
      </c>
      <c r="L189">
        <f t="shared" ca="1" si="29"/>
        <v>0.11588517326986482</v>
      </c>
    </row>
    <row r="190" spans="1:12" x14ac:dyDescent="0.2">
      <c r="A190" s="6">
        <v>13</v>
      </c>
      <c r="B190">
        <v>3</v>
      </c>
      <c r="C190" s="159">
        <f t="shared" si="30"/>
        <v>9.7500000000000003E-2</v>
      </c>
      <c r="D190" s="151">
        <f t="shared" si="31"/>
        <v>1</v>
      </c>
      <c r="E190" s="168">
        <f t="shared" si="32"/>
        <v>33333.333333333336</v>
      </c>
      <c r="F190" s="164">
        <f t="shared" ca="1" si="26"/>
        <v>2.5921037391507289E-6</v>
      </c>
      <c r="G190" s="160">
        <f t="shared" ca="1" si="33"/>
        <v>19050.634817288857</v>
      </c>
      <c r="H190" s="6">
        <f t="shared" ca="1" si="34"/>
        <v>1646.0407247696505</v>
      </c>
      <c r="I190" s="6">
        <f t="shared" ca="1" si="27"/>
        <v>21674.116484558101</v>
      </c>
      <c r="J190" s="6">
        <f t="shared" ca="1" si="28"/>
        <v>1234.5305435772379</v>
      </c>
      <c r="L190">
        <f t="shared" ca="1" si="29"/>
        <v>8.4684040175504821E-2</v>
      </c>
    </row>
    <row r="191" spans="1:12" x14ac:dyDescent="0.2">
      <c r="A191" s="6">
        <v>13</v>
      </c>
      <c r="B191">
        <v>4</v>
      </c>
      <c r="C191" s="159">
        <f t="shared" si="30"/>
        <v>6.5000000000000002E-2</v>
      </c>
      <c r="D191" s="151">
        <f t="shared" si="31"/>
        <v>1</v>
      </c>
      <c r="E191" s="168">
        <f t="shared" si="32"/>
        <v>33333.333333333336</v>
      </c>
      <c r="F191" s="164">
        <f t="shared" ca="1" si="26"/>
        <v>2.749230884841529E-6</v>
      </c>
      <c r="G191" s="160">
        <f t="shared" ca="1" si="33"/>
        <v>18945.709209999684</v>
      </c>
      <c r="H191" s="6">
        <f t="shared" ca="1" si="34"/>
        <v>1736.2042965119247</v>
      </c>
      <c r="I191" s="6">
        <f t="shared" ca="1" si="27"/>
        <v>16421.217647519399</v>
      </c>
      <c r="J191" s="6">
        <f t="shared" ca="1" si="28"/>
        <v>1302.1532223839436</v>
      </c>
      <c r="L191">
        <f t="shared" ca="1" si="29"/>
        <v>9.138214689896236E-2</v>
      </c>
    </row>
    <row r="192" spans="1:12" x14ac:dyDescent="0.2">
      <c r="A192" s="6">
        <v>13</v>
      </c>
      <c r="B192">
        <v>5</v>
      </c>
      <c r="C192" s="159">
        <f t="shared" si="30"/>
        <v>4.230000000000006E-2</v>
      </c>
      <c r="D192" s="151">
        <f t="shared" si="31"/>
        <v>1</v>
      </c>
      <c r="E192" s="168">
        <f t="shared" si="32"/>
        <v>33333.333333333336</v>
      </c>
      <c r="F192" s="164">
        <f t="shared" ca="1" si="26"/>
        <v>2.8426815349987612E-6</v>
      </c>
      <c r="G192" s="160">
        <f t="shared" ca="1" si="33"/>
        <v>18230.163655678771</v>
      </c>
      <c r="H192" s="6">
        <f t="shared" ca="1" si="34"/>
        <v>1727.418320133452</v>
      </c>
      <c r="I192" s="6">
        <f t="shared" ca="1" si="27"/>
        <v>20233.477340330959</v>
      </c>
      <c r="J192" s="6">
        <f t="shared" ca="1" si="28"/>
        <v>1295.563740100089</v>
      </c>
      <c r="L192">
        <f t="shared" ca="1" si="29"/>
        <v>8.7255455195418052E-2</v>
      </c>
    </row>
    <row r="193" spans="1:12" x14ac:dyDescent="0.2">
      <c r="A193" s="6">
        <v>13</v>
      </c>
      <c r="B193">
        <v>6</v>
      </c>
      <c r="C193" s="159">
        <f t="shared" si="30"/>
        <v>2.9400000000000037E-2</v>
      </c>
      <c r="D193" s="151">
        <f t="shared" si="31"/>
        <v>1</v>
      </c>
      <c r="E193" s="168">
        <f t="shared" si="32"/>
        <v>33333.333333333336</v>
      </c>
      <c r="F193" s="164">
        <f t="shared" ca="1" si="26"/>
        <v>2.6690314829723682E-6</v>
      </c>
      <c r="G193" s="160">
        <f t="shared" ca="1" si="33"/>
        <v>17296.248127146089</v>
      </c>
      <c r="H193" s="6">
        <f t="shared" ca="1" si="34"/>
        <v>1538.8076929551592</v>
      </c>
      <c r="I193" s="6">
        <f t="shared" ca="1" si="27"/>
        <v>17061.08837962231</v>
      </c>
      <c r="J193" s="6">
        <f t="shared" ca="1" si="28"/>
        <v>1154.1057697163694</v>
      </c>
      <c r="L193">
        <f t="shared" ca="1" si="29"/>
        <v>8.2241113541876271E-2</v>
      </c>
    </row>
    <row r="194" spans="1:12" x14ac:dyDescent="0.2">
      <c r="A194" s="6">
        <v>13</v>
      </c>
      <c r="B194">
        <v>7</v>
      </c>
      <c r="C194" s="159">
        <f t="shared" si="30"/>
        <v>2.629999999999999E-2</v>
      </c>
      <c r="D194" s="151">
        <f t="shared" si="31"/>
        <v>1</v>
      </c>
      <c r="E194" s="168">
        <f t="shared" si="32"/>
        <v>33333.333333333336</v>
      </c>
      <c r="F194" s="164">
        <f t="shared" ca="1" si="26"/>
        <v>2.6276995247876032E-6</v>
      </c>
      <c r="G194" s="160">
        <f t="shared" ca="1" si="33"/>
        <v>16096.829880290494</v>
      </c>
      <c r="H194" s="6">
        <f t="shared" ca="1" si="34"/>
        <v>1409.9210742342077</v>
      </c>
      <c r="I194" s="6">
        <f t="shared" ca="1" si="27"/>
        <v>14811.017188534046</v>
      </c>
      <c r="J194" s="6">
        <f t="shared" ca="1" si="28"/>
        <v>1057.4408056756558</v>
      </c>
      <c r="L194">
        <f t="shared" ca="1" si="29"/>
        <v>8.5945620998005387E-2</v>
      </c>
    </row>
    <row r="195" spans="1:12" x14ac:dyDescent="0.2">
      <c r="A195" s="6">
        <v>13</v>
      </c>
      <c r="B195">
        <v>8</v>
      </c>
      <c r="C195" s="159">
        <f t="shared" si="30"/>
        <v>3.3000000000000029E-2</v>
      </c>
      <c r="D195" s="151">
        <f t="shared" si="31"/>
        <v>1</v>
      </c>
      <c r="E195" s="168">
        <f t="shared" si="32"/>
        <v>33333.333333333336</v>
      </c>
      <c r="F195" s="164">
        <f t="shared" ca="1" si="26"/>
        <v>2.7870592444064296E-6</v>
      </c>
      <c r="G195" s="160">
        <f t="shared" ca="1" si="33"/>
        <v>15240.007941385069</v>
      </c>
      <c r="H195" s="6">
        <f t="shared" ca="1" si="34"/>
        <v>1415.826833928822</v>
      </c>
      <c r="I195" s="6">
        <f t="shared" ca="1" si="27"/>
        <v>11947.663539777766</v>
      </c>
      <c r="J195" s="6">
        <f t="shared" ca="1" si="28"/>
        <v>1061.8701254466164</v>
      </c>
      <c r="L195">
        <f t="shared" ca="1" si="29"/>
        <v>8.0758566899265818E-2</v>
      </c>
    </row>
    <row r="196" spans="1:12" x14ac:dyDescent="0.2">
      <c r="A196" s="6">
        <v>13</v>
      </c>
      <c r="B196">
        <v>9</v>
      </c>
      <c r="C196" s="159">
        <f t="shared" si="30"/>
        <v>4.9500000000000044E-2</v>
      </c>
      <c r="D196" s="151">
        <f t="shared" si="31"/>
        <v>1</v>
      </c>
      <c r="E196" s="168">
        <f t="shared" si="32"/>
        <v>33333.333333333336</v>
      </c>
      <c r="F196" s="164">
        <f t="shared" ca="1" si="26"/>
        <v>2.5685927695282921E-6</v>
      </c>
      <c r="G196" s="160">
        <f t="shared" ca="1" si="33"/>
        <v>14345.108989273584</v>
      </c>
      <c r="H196" s="6">
        <f t="shared" ca="1" si="34"/>
        <v>1228.2247742647812</v>
      </c>
      <c r="I196" s="6">
        <f t="shared" ca="1" si="27"/>
        <v>12929.564442965559</v>
      </c>
      <c r="J196" s="6">
        <f t="shared" ca="1" si="28"/>
        <v>921.16858069858586</v>
      </c>
      <c r="L196">
        <f t="shared" ca="1" si="29"/>
        <v>9.4221026737290478E-2</v>
      </c>
    </row>
    <row r="197" spans="1:12" x14ac:dyDescent="0.2">
      <c r="A197" s="6">
        <v>13</v>
      </c>
      <c r="B197">
        <v>10</v>
      </c>
      <c r="C197" s="159">
        <f t="shared" si="30"/>
        <v>7.580000000000009E-2</v>
      </c>
      <c r="D197" s="151">
        <f t="shared" si="31"/>
        <v>1</v>
      </c>
      <c r="E197" s="168">
        <f t="shared" si="32"/>
        <v>33333.333333333336</v>
      </c>
      <c r="F197" s="164">
        <f t="shared" ca="1" si="26"/>
        <v>2.8033913965693178E-6</v>
      </c>
      <c r="G197" s="160">
        <f t="shared" ca="1" si="33"/>
        <v>13941.908142779756</v>
      </c>
      <c r="H197" s="6">
        <f t="shared" ca="1" si="34"/>
        <v>1302.8208446409496</v>
      </c>
      <c r="I197" s="6">
        <f t="shared" ca="1" si="27"/>
        <v>13768.268546410864</v>
      </c>
      <c r="J197" s="6">
        <f t="shared" ca="1" si="28"/>
        <v>977.11563348071218</v>
      </c>
      <c r="L197">
        <f t="shared" ca="1" si="29"/>
        <v>0.10274326467166578</v>
      </c>
    </row>
    <row r="198" spans="1:12" x14ac:dyDescent="0.2">
      <c r="A198" s="6">
        <v>13</v>
      </c>
      <c r="B198">
        <v>11</v>
      </c>
      <c r="C198" s="159">
        <f t="shared" si="30"/>
        <v>0.1119</v>
      </c>
      <c r="D198" s="151">
        <f t="shared" si="31"/>
        <v>1</v>
      </c>
      <c r="E198" s="168">
        <f t="shared" si="32"/>
        <v>33333.333333333336</v>
      </c>
      <c r="F198" s="164">
        <f t="shared" ca="1" si="26"/>
        <v>2.6437875433990341E-6</v>
      </c>
      <c r="G198" s="160">
        <f t="shared" ca="1" si="33"/>
        <v>13429.5214316613</v>
      </c>
      <c r="H198" s="6">
        <f t="shared" ca="1" si="34"/>
        <v>1183.4933824945504</v>
      </c>
      <c r="I198" s="6">
        <f t="shared" ca="1" si="27"/>
        <v>13343.060752023383</v>
      </c>
      <c r="J198" s="6">
        <f t="shared" ca="1" si="28"/>
        <v>887.62003687091283</v>
      </c>
      <c r="L198">
        <f t="shared" ca="1" si="29"/>
        <v>8.3451210241841225E-2</v>
      </c>
    </row>
    <row r="199" spans="1:12" x14ac:dyDescent="0.2">
      <c r="A199" s="59">
        <v>13</v>
      </c>
      <c r="B199" s="56">
        <v>12</v>
      </c>
      <c r="C199" s="159">
        <f t="shared" si="30"/>
        <v>0.15780000000000005</v>
      </c>
      <c r="D199" s="151">
        <f t="shared" si="31"/>
        <v>1</v>
      </c>
      <c r="E199" s="168">
        <f t="shared" si="32"/>
        <v>33333.333333333336</v>
      </c>
      <c r="F199" s="164">
        <f t="shared" ca="1" si="26"/>
        <v>2.6223260070232928E-6</v>
      </c>
      <c r="G199" s="160">
        <f t="shared" ca="1" si="33"/>
        <v>13852.702336129114</v>
      </c>
      <c r="H199" s="6">
        <f t="shared" ca="1" si="34"/>
        <v>1210.8767201194569</v>
      </c>
      <c r="I199" s="6">
        <f t="shared" ca="1" si="27"/>
        <v>13600.552463574026</v>
      </c>
      <c r="J199" s="6">
        <f t="shared" ca="1" si="28"/>
        <v>908.15754008959266</v>
      </c>
      <c r="L199">
        <f t="shared" ca="1" si="29"/>
        <v>9.6686364050091622E-2</v>
      </c>
    </row>
    <row r="200" spans="1:12" x14ac:dyDescent="0.2">
      <c r="A200" s="7">
        <v>14</v>
      </c>
      <c r="B200">
        <v>1</v>
      </c>
      <c r="C200" s="159">
        <f t="shared" si="30"/>
        <v>0.17199999999999999</v>
      </c>
      <c r="D200" s="151">
        <f t="shared" si="31"/>
        <v>1</v>
      </c>
      <c r="E200" s="168">
        <f t="shared" si="32"/>
        <v>33333.333333333336</v>
      </c>
      <c r="F200" s="164">
        <f t="shared" ca="1" si="26"/>
        <v>2.7059144937505798E-6</v>
      </c>
      <c r="G200" s="160">
        <f t="shared" ca="1" si="33"/>
        <v>14885.279927137597</v>
      </c>
      <c r="H200" s="6">
        <f t="shared" ca="1" si="34"/>
        <v>1342.6098232792067</v>
      </c>
      <c r="I200" s="6">
        <f t="shared" ca="1" si="27"/>
        <v>15454.519744259031</v>
      </c>
      <c r="J200" s="6">
        <f t="shared" ca="1" si="28"/>
        <v>1006.9573674594051</v>
      </c>
      <c r="L200">
        <f t="shared" ca="1" si="29"/>
        <v>8.4493432787547895E-2</v>
      </c>
    </row>
    <row r="201" spans="1:12" x14ac:dyDescent="0.2">
      <c r="A201" s="7">
        <v>14</v>
      </c>
      <c r="B201">
        <v>2</v>
      </c>
      <c r="C201" s="159">
        <f t="shared" si="30"/>
        <v>0.13980000000000004</v>
      </c>
      <c r="D201" s="151">
        <f t="shared" si="31"/>
        <v>1</v>
      </c>
      <c r="E201" s="168">
        <f t="shared" si="32"/>
        <v>33333.333333333336</v>
      </c>
      <c r="F201" s="164">
        <f t="shared" ca="1" si="26"/>
        <v>2.7023737528672561E-6</v>
      </c>
      <c r="G201" s="160">
        <f t="shared" ca="1" si="33"/>
        <v>15949.07253839342</v>
      </c>
      <c r="H201" s="6">
        <f t="shared" ca="1" si="34"/>
        <v>1436.678500344344</v>
      </c>
      <c r="I201" s="6">
        <f t="shared" ca="1" si="27"/>
        <v>15782.796483623055</v>
      </c>
      <c r="J201" s="6">
        <f t="shared" ca="1" si="28"/>
        <v>1077.5088752582581</v>
      </c>
      <c r="L201">
        <f t="shared" ca="1" si="29"/>
        <v>0.1014068070921786</v>
      </c>
    </row>
    <row r="202" spans="1:12" x14ac:dyDescent="0.2">
      <c r="A202" s="7">
        <v>14</v>
      </c>
      <c r="B202">
        <v>3</v>
      </c>
      <c r="C202" s="159">
        <f t="shared" si="30"/>
        <v>9.7500000000000003E-2</v>
      </c>
      <c r="D202" s="151">
        <f t="shared" si="31"/>
        <v>1</v>
      </c>
      <c r="E202" s="168">
        <f t="shared" si="32"/>
        <v>33333.333333333336</v>
      </c>
      <c r="F202" s="164">
        <f t="shared" ca="1" si="26"/>
        <v>2.9135465438505639E-6</v>
      </c>
      <c r="G202" s="160">
        <f t="shared" ca="1" si="33"/>
        <v>16657.219732702659</v>
      </c>
      <c r="H202" s="6">
        <f t="shared" ca="1" si="34"/>
        <v>1617.7194994125084</v>
      </c>
      <c r="I202" s="6">
        <f t="shared" ca="1" si="27"/>
        <v>15414.291789086205</v>
      </c>
      <c r="J202" s="6">
        <f t="shared" ca="1" si="28"/>
        <v>1213.2896245593813</v>
      </c>
      <c r="L202">
        <f t="shared" ca="1" si="29"/>
        <v>0.1173904633176005</v>
      </c>
    </row>
    <row r="203" spans="1:12" x14ac:dyDescent="0.2">
      <c r="A203" s="7">
        <v>14</v>
      </c>
      <c r="B203">
        <v>4</v>
      </c>
      <c r="C203" s="159">
        <f t="shared" si="30"/>
        <v>6.5000000000000002E-2</v>
      </c>
      <c r="D203" s="151">
        <f t="shared" si="31"/>
        <v>1</v>
      </c>
      <c r="E203" s="168">
        <f t="shared" si="32"/>
        <v>33333.333333333336</v>
      </c>
      <c r="F203" s="164">
        <f t="shared" ca="1" si="26"/>
        <v>2.6577913786285726E-6</v>
      </c>
      <c r="G203" s="160">
        <f t="shared" ca="1" si="33"/>
        <v>16606.543873343722</v>
      </c>
      <c r="H203" s="6">
        <f t="shared" ca="1" si="34"/>
        <v>1471.2243045130031</v>
      </c>
      <c r="I203" s="6">
        <f t="shared" ca="1" si="27"/>
        <v>15116.596841361275</v>
      </c>
      <c r="J203" s="6">
        <f t="shared" ca="1" si="28"/>
        <v>1103.4182283847522</v>
      </c>
      <c r="L203">
        <f t="shared" ca="1" si="29"/>
        <v>0.11455046223715973</v>
      </c>
    </row>
    <row r="204" spans="1:12" x14ac:dyDescent="0.2">
      <c r="A204" s="7">
        <v>14</v>
      </c>
      <c r="B204">
        <v>5</v>
      </c>
      <c r="C204" s="159">
        <f t="shared" si="30"/>
        <v>4.230000000000006E-2</v>
      </c>
      <c r="D204" s="151">
        <f t="shared" si="31"/>
        <v>1</v>
      </c>
      <c r="E204" s="168">
        <f t="shared" si="32"/>
        <v>33333.333333333336</v>
      </c>
      <c r="F204" s="164">
        <f t="shared" ca="1" si="26"/>
        <v>2.8268748742638856E-6</v>
      </c>
      <c r="G204" s="160">
        <f t="shared" ca="1" si="33"/>
        <v>16418.764689321109</v>
      </c>
      <c r="H204" s="6">
        <f t="shared" ca="1" si="34"/>
        <v>1547.1264455564312</v>
      </c>
      <c r="I204" s="6">
        <f t="shared" ca="1" si="27"/>
        <v>15686.023910170647</v>
      </c>
      <c r="J204" s="6">
        <f t="shared" ca="1" si="28"/>
        <v>1160.3448341673234</v>
      </c>
      <c r="L204">
        <f t="shared" ca="1" si="29"/>
        <v>0.10118632870796281</v>
      </c>
    </row>
    <row r="205" spans="1:12" x14ac:dyDescent="0.2">
      <c r="A205" s="7">
        <v>14</v>
      </c>
      <c r="B205">
        <v>6</v>
      </c>
      <c r="C205" s="159">
        <f t="shared" si="30"/>
        <v>2.9400000000000037E-2</v>
      </c>
      <c r="D205" s="151">
        <f t="shared" si="31"/>
        <v>1</v>
      </c>
      <c r="E205" s="168">
        <f t="shared" si="32"/>
        <v>33333.333333333336</v>
      </c>
      <c r="F205" s="164">
        <f t="shared" ca="1" si="26"/>
        <v>2.6975208150854879E-6</v>
      </c>
      <c r="G205" s="160">
        <f t="shared" ca="1" si="33"/>
        <v>15376.724193884434</v>
      </c>
      <c r="H205" s="6">
        <f t="shared" ca="1" si="34"/>
        <v>1382.634452694396</v>
      </c>
      <c r="I205" s="6">
        <f t="shared" ca="1" si="27"/>
        <v>14137.365637487521</v>
      </c>
      <c r="J205" s="6">
        <f t="shared" ca="1" si="28"/>
        <v>1036.9758395207971</v>
      </c>
      <c r="L205">
        <f t="shared" ca="1" si="29"/>
        <v>9.037943297024946E-2</v>
      </c>
    </row>
    <row r="206" spans="1:12" x14ac:dyDescent="0.2">
      <c r="A206" s="7">
        <v>14</v>
      </c>
      <c r="B206">
        <v>7</v>
      </c>
      <c r="C206" s="159">
        <f t="shared" si="30"/>
        <v>2.629999999999999E-2</v>
      </c>
      <c r="D206" s="151">
        <f t="shared" si="31"/>
        <v>1</v>
      </c>
      <c r="E206" s="168">
        <f t="shared" si="32"/>
        <v>33333.333333333336</v>
      </c>
      <c r="F206" s="164">
        <f t="shared" ca="1" si="26"/>
        <v>2.7469283459189911E-6</v>
      </c>
      <c r="G206" s="160">
        <f t="shared" ca="1" si="33"/>
        <v>14545.35169420987</v>
      </c>
      <c r="H206" s="6">
        <f t="shared" ca="1" si="34"/>
        <v>1331.8346290061972</v>
      </c>
      <c r="I206" s="6">
        <f t="shared" ca="1" si="27"/>
        <v>14561.871918112114</v>
      </c>
      <c r="J206" s="6">
        <f t="shared" ca="1" si="28"/>
        <v>998.87597175464794</v>
      </c>
      <c r="L206">
        <f t="shared" ca="1" si="29"/>
        <v>9.2319242741457128E-2</v>
      </c>
    </row>
    <row r="207" spans="1:12" x14ac:dyDescent="0.2">
      <c r="A207" s="7">
        <v>14</v>
      </c>
      <c r="B207">
        <v>8</v>
      </c>
      <c r="C207" s="159">
        <f t="shared" si="30"/>
        <v>3.3000000000000029E-2</v>
      </c>
      <c r="D207" s="151">
        <f t="shared" si="31"/>
        <v>1</v>
      </c>
      <c r="E207" s="168">
        <f t="shared" si="32"/>
        <v>33333.333333333336</v>
      </c>
      <c r="F207" s="164">
        <f t="shared" ca="1" si="26"/>
        <v>2.3969780848467337E-6</v>
      </c>
      <c r="G207" s="160">
        <f t="shared" ca="1" si="33"/>
        <v>13270.835162820613</v>
      </c>
      <c r="H207" s="6">
        <f t="shared" ca="1" si="34"/>
        <v>1060.3300350964817</v>
      </c>
      <c r="I207" s="6">
        <f t="shared" ca="1" si="27"/>
        <v>13947.835710876705</v>
      </c>
      <c r="J207" s="6">
        <f t="shared" ca="1" si="28"/>
        <v>795.24752632236118</v>
      </c>
      <c r="L207">
        <f t="shared" ca="1" si="29"/>
        <v>8.3991714052724653E-2</v>
      </c>
    </row>
    <row r="208" spans="1:12" x14ac:dyDescent="0.2">
      <c r="A208" s="7">
        <v>14</v>
      </c>
      <c r="B208">
        <v>9</v>
      </c>
      <c r="C208" s="159">
        <f t="shared" si="30"/>
        <v>4.9500000000000044E-2</v>
      </c>
      <c r="D208" s="151">
        <f t="shared" si="31"/>
        <v>1</v>
      </c>
      <c r="E208" s="168">
        <f t="shared" si="32"/>
        <v>33333.333333333336</v>
      </c>
      <c r="F208" s="164">
        <f t="shared" ca="1" si="26"/>
        <v>2.6268255166281192E-6</v>
      </c>
      <c r="G208" s="160">
        <f t="shared" ca="1" si="33"/>
        <v>12742.843878927331</v>
      </c>
      <c r="H208" s="6">
        <f t="shared" ca="1" si="34"/>
        <v>1115.7742485191586</v>
      </c>
      <c r="I208" s="6">
        <f t="shared" ca="1" si="27"/>
        <v>12793.391030481132</v>
      </c>
      <c r="J208" s="6">
        <f t="shared" ca="1" si="28"/>
        <v>836.83068638936902</v>
      </c>
      <c r="L208">
        <f t="shared" ca="1" si="29"/>
        <v>8.2948132526857413E-2</v>
      </c>
    </row>
    <row r="209" spans="1:12" x14ac:dyDescent="0.2">
      <c r="A209" s="7">
        <v>14</v>
      </c>
      <c r="B209">
        <v>10</v>
      </c>
      <c r="C209" s="159">
        <f t="shared" si="30"/>
        <v>7.580000000000009E-2</v>
      </c>
      <c r="D209" s="151">
        <f t="shared" si="31"/>
        <v>1</v>
      </c>
      <c r="E209" s="168">
        <f t="shared" si="32"/>
        <v>33333.333333333336</v>
      </c>
      <c r="F209" s="164">
        <f t="shared" ca="1" si="26"/>
        <v>2.692386926585714E-6</v>
      </c>
      <c r="G209" s="160">
        <f t="shared" ca="1" si="33"/>
        <v>12112.512460752401</v>
      </c>
      <c r="H209" s="6">
        <f t="shared" ca="1" si="34"/>
        <v>1087.0523399145443</v>
      </c>
      <c r="I209" s="6">
        <f t="shared" ca="1" si="27"/>
        <v>9598.2093671575367</v>
      </c>
      <c r="J209" s="6">
        <f t="shared" ca="1" si="28"/>
        <v>815.28925493590828</v>
      </c>
      <c r="L209">
        <f t="shared" ca="1" si="29"/>
        <v>9.0856729643536582E-2</v>
      </c>
    </row>
    <row r="210" spans="1:12" x14ac:dyDescent="0.2">
      <c r="A210" s="7">
        <v>14</v>
      </c>
      <c r="B210">
        <v>11</v>
      </c>
      <c r="C210" s="159">
        <f t="shared" si="30"/>
        <v>0.1119</v>
      </c>
      <c r="D210" s="151">
        <f t="shared" si="31"/>
        <v>1</v>
      </c>
      <c r="E210" s="168">
        <f t="shared" si="32"/>
        <v>33333.333333333336</v>
      </c>
      <c r="F210" s="164">
        <f t="shared" ca="1" si="26"/>
        <v>2.4840394500692979E-6</v>
      </c>
      <c r="G210" s="160">
        <f t="shared" ca="1" si="33"/>
        <v>11881.986233767409</v>
      </c>
      <c r="H210" s="6">
        <f t="shared" ca="1" si="34"/>
        <v>983.84408499528558</v>
      </c>
      <c r="I210" s="6">
        <f t="shared" ca="1" si="27"/>
        <v>9387.6593902863151</v>
      </c>
      <c r="J210" s="6">
        <f t="shared" ca="1" si="28"/>
        <v>737.88306374646413</v>
      </c>
      <c r="L210">
        <f t="shared" ca="1" si="29"/>
        <v>7.3438382068255356E-2</v>
      </c>
    </row>
    <row r="211" spans="1:12" x14ac:dyDescent="0.2">
      <c r="A211" s="63">
        <v>14</v>
      </c>
      <c r="B211" s="56">
        <v>12</v>
      </c>
      <c r="C211" s="159">
        <f t="shared" si="30"/>
        <v>0.15780000000000005</v>
      </c>
      <c r="D211" s="151">
        <f t="shared" si="31"/>
        <v>1</v>
      </c>
      <c r="E211" s="168">
        <f t="shared" si="32"/>
        <v>33333.333333333336</v>
      </c>
      <c r="F211" s="164">
        <f t="shared" ca="1" si="26"/>
        <v>2.8938448582496592E-6</v>
      </c>
      <c r="G211" s="160">
        <f t="shared" ca="1" si="33"/>
        <v>12078.881830624985</v>
      </c>
      <c r="H211" s="6">
        <f t="shared" ca="1" si="34"/>
        <v>1165.1470026319782</v>
      </c>
      <c r="I211" s="6">
        <f t="shared" ca="1" si="27"/>
        <v>11833.51524213688</v>
      </c>
      <c r="J211" s="6">
        <f t="shared" ca="1" si="28"/>
        <v>873.86025197398362</v>
      </c>
      <c r="L211">
        <f t="shared" ca="1" si="29"/>
        <v>9.3564843625117328E-2</v>
      </c>
    </row>
    <row r="212" spans="1:12" x14ac:dyDescent="0.2">
      <c r="A212" s="6">
        <v>15</v>
      </c>
      <c r="B212">
        <v>1</v>
      </c>
      <c r="C212" s="159">
        <f t="shared" si="30"/>
        <v>0.17199999999999999</v>
      </c>
      <c r="D212" s="151">
        <f t="shared" si="31"/>
        <v>1</v>
      </c>
      <c r="E212" s="168">
        <f t="shared" si="32"/>
        <v>33333.333333333336</v>
      </c>
      <c r="F212" s="164">
        <f t="shared" ca="1" si="26"/>
        <v>2.826370456253609E-6</v>
      </c>
      <c r="G212" s="160">
        <f t="shared" ca="1" si="33"/>
        <v>12687.216894989308</v>
      </c>
      <c r="H212" s="6">
        <f t="shared" ca="1" si="34"/>
        <v>1195.2925001359811</v>
      </c>
      <c r="I212" s="6">
        <f t="shared" ca="1" si="27"/>
        <v>13931.196785103501</v>
      </c>
      <c r="J212" s="6">
        <f t="shared" ca="1" si="28"/>
        <v>896.46937510198586</v>
      </c>
      <c r="L212">
        <f t="shared" ca="1" si="29"/>
        <v>9.0103035927512898E-2</v>
      </c>
    </row>
    <row r="213" spans="1:12" x14ac:dyDescent="0.2">
      <c r="A213" s="6">
        <v>15</v>
      </c>
      <c r="B213">
        <v>2</v>
      </c>
      <c r="C213" s="159">
        <f t="shared" si="30"/>
        <v>0.13980000000000004</v>
      </c>
      <c r="D213" s="151">
        <f t="shared" si="31"/>
        <v>1</v>
      </c>
      <c r="E213" s="168">
        <f t="shared" si="32"/>
        <v>33333.333333333336</v>
      </c>
      <c r="F213" s="164">
        <f t="shared" ca="1" si="26"/>
        <v>2.8437701630949156E-6</v>
      </c>
      <c r="G213" s="160">
        <f t="shared" ca="1" si="33"/>
        <v>13302.629094711581</v>
      </c>
      <c r="H213" s="6">
        <f t="shared" ca="1" si="34"/>
        <v>1260.9873236753042</v>
      </c>
      <c r="I213" s="6">
        <f t="shared" ca="1" si="27"/>
        <v>14936.741109991301</v>
      </c>
      <c r="J213" s="6">
        <f t="shared" ca="1" si="28"/>
        <v>945.74049275647815</v>
      </c>
      <c r="L213">
        <f t="shared" ca="1" si="29"/>
        <v>9.4378106160686551E-2</v>
      </c>
    </row>
    <row r="214" spans="1:12" x14ac:dyDescent="0.2">
      <c r="A214" s="6">
        <v>15</v>
      </c>
      <c r="B214">
        <v>3</v>
      </c>
      <c r="C214" s="159">
        <f t="shared" si="30"/>
        <v>9.7500000000000003E-2</v>
      </c>
      <c r="D214" s="151">
        <f t="shared" si="31"/>
        <v>1</v>
      </c>
      <c r="E214" s="168">
        <f t="shared" si="32"/>
        <v>33333.333333333336</v>
      </c>
      <c r="F214" s="164">
        <f t="shared" ca="1" si="26"/>
        <v>2.8304571250594567E-6</v>
      </c>
      <c r="G214" s="160">
        <f t="shared" ca="1" si="33"/>
        <v>13732.405497817248</v>
      </c>
      <c r="H214" s="6">
        <f t="shared" ca="1" si="34"/>
        <v>1295.6328328500831</v>
      </c>
      <c r="I214" s="6">
        <f t="shared" ca="1" si="27"/>
        <v>13467.914308809011</v>
      </c>
      <c r="J214" s="6">
        <f t="shared" ca="1" si="28"/>
        <v>971.72462463756233</v>
      </c>
      <c r="L214">
        <f t="shared" ca="1" si="29"/>
        <v>8.6518179976963205E-2</v>
      </c>
    </row>
    <row r="215" spans="1:12" x14ac:dyDescent="0.2">
      <c r="A215" s="6">
        <v>15</v>
      </c>
      <c r="B215">
        <v>4</v>
      </c>
      <c r="C215" s="159">
        <f t="shared" si="30"/>
        <v>6.5000000000000002E-2</v>
      </c>
      <c r="D215" s="151">
        <f t="shared" si="31"/>
        <v>1</v>
      </c>
      <c r="E215" s="168">
        <f t="shared" si="32"/>
        <v>33333.333333333336</v>
      </c>
      <c r="F215" s="164">
        <f t="shared" ca="1" si="26"/>
        <v>2.8112389917111692E-6</v>
      </c>
      <c r="G215" s="160">
        <f t="shared" ca="1" si="33"/>
        <v>13795.476024974796</v>
      </c>
      <c r="H215" s="6">
        <f t="shared" ca="1" si="34"/>
        <v>1292.7460036875252</v>
      </c>
      <c r="I215" s="6">
        <f t="shared" ca="1" si="27"/>
        <v>15581.834697512653</v>
      </c>
      <c r="J215" s="6">
        <f t="shared" ca="1" si="28"/>
        <v>969.55950276564386</v>
      </c>
      <c r="L215">
        <f t="shared" ca="1" si="29"/>
        <v>0.10308924604367339</v>
      </c>
    </row>
    <row r="216" spans="1:12" x14ac:dyDescent="0.2">
      <c r="A216" s="6">
        <v>15</v>
      </c>
      <c r="B216">
        <v>5</v>
      </c>
      <c r="C216" s="159">
        <f t="shared" si="30"/>
        <v>4.230000000000006E-2</v>
      </c>
      <c r="D216" s="151">
        <f t="shared" si="31"/>
        <v>1</v>
      </c>
      <c r="E216" s="168">
        <f t="shared" si="32"/>
        <v>33333.333333333336</v>
      </c>
      <c r="F216" s="164">
        <f t="shared" ca="1" si="26"/>
        <v>3.107665028130231E-6</v>
      </c>
      <c r="G216" s="160">
        <f t="shared" ca="1" si="33"/>
        <v>13157.761596944063</v>
      </c>
      <c r="H216" s="6">
        <f t="shared" ca="1" si="34"/>
        <v>1362.9971854432683</v>
      </c>
      <c r="I216" s="6">
        <f t="shared" ca="1" si="27"/>
        <v>15580.189249019055</v>
      </c>
      <c r="J216" s="6">
        <f t="shared" ca="1" si="28"/>
        <v>1022.2478890824513</v>
      </c>
      <c r="L216">
        <f t="shared" ca="1" si="29"/>
        <v>0.11300656945624941</v>
      </c>
    </row>
    <row r="217" spans="1:12" x14ac:dyDescent="0.2">
      <c r="A217" s="6">
        <v>15</v>
      </c>
      <c r="B217">
        <v>6</v>
      </c>
      <c r="C217" s="159">
        <f t="shared" si="30"/>
        <v>2.9400000000000037E-2</v>
      </c>
      <c r="D217" s="151">
        <f t="shared" si="31"/>
        <v>1</v>
      </c>
      <c r="E217" s="168">
        <f t="shared" si="32"/>
        <v>33333.333333333336</v>
      </c>
      <c r="F217" s="164">
        <f t="shared" ca="1" si="26"/>
        <v>2.6038926290030506E-6</v>
      </c>
      <c r="G217" s="160">
        <f t="shared" ca="1" si="33"/>
        <v>12040.45581018438</v>
      </c>
      <c r="H217" s="6">
        <f t="shared" ca="1" si="34"/>
        <v>1045.0684711325353</v>
      </c>
      <c r="I217" s="6">
        <f t="shared" ca="1" si="27"/>
        <v>13903.981965496607</v>
      </c>
      <c r="J217" s="6">
        <f t="shared" ca="1" si="28"/>
        <v>783.80135334940144</v>
      </c>
      <c r="L217">
        <f t="shared" ca="1" si="29"/>
        <v>8.4296466513717583E-2</v>
      </c>
    </row>
    <row r="218" spans="1:12" x14ac:dyDescent="0.2">
      <c r="A218" s="6">
        <v>15</v>
      </c>
      <c r="B218">
        <v>7</v>
      </c>
      <c r="C218" s="159">
        <f t="shared" si="30"/>
        <v>2.629999999999999E-2</v>
      </c>
      <c r="D218" s="151">
        <f t="shared" si="31"/>
        <v>1</v>
      </c>
      <c r="E218" s="168">
        <f t="shared" si="32"/>
        <v>33333.333333333336</v>
      </c>
      <c r="F218" s="164">
        <f t="shared" ca="1" si="26"/>
        <v>2.5418671304566818E-6</v>
      </c>
      <c r="G218" s="160">
        <f t="shared" ca="1" si="33"/>
        <v>11131.221528414429</v>
      </c>
      <c r="H218" s="6">
        <f t="shared" ca="1" si="34"/>
        <v>943.13620416361425</v>
      </c>
      <c r="I218" s="6">
        <f t="shared" ca="1" si="27"/>
        <v>10919.095174625591</v>
      </c>
      <c r="J218" s="6">
        <f t="shared" ca="1" si="28"/>
        <v>707.35215312271066</v>
      </c>
      <c r="L218">
        <f t="shared" ca="1" si="29"/>
        <v>9.6753376194186586E-2</v>
      </c>
    </row>
    <row r="219" spans="1:12" x14ac:dyDescent="0.2">
      <c r="A219" s="6">
        <v>15</v>
      </c>
      <c r="B219">
        <v>8</v>
      </c>
      <c r="C219" s="159">
        <f t="shared" si="30"/>
        <v>3.3000000000000029E-2</v>
      </c>
      <c r="D219" s="151">
        <f t="shared" si="31"/>
        <v>1</v>
      </c>
      <c r="E219" s="168">
        <f t="shared" si="32"/>
        <v>33333.333333333336</v>
      </c>
      <c r="F219" s="164">
        <f t="shared" ca="1" si="26"/>
        <v>2.6768413482718417E-6</v>
      </c>
      <c r="G219" s="160">
        <f t="shared" ca="1" si="33"/>
        <v>10437.840604782321</v>
      </c>
      <c r="H219" s="6">
        <f t="shared" ca="1" si="34"/>
        <v>931.34811058506955</v>
      </c>
      <c r="I219" s="6">
        <f t="shared" ca="1" si="27"/>
        <v>11326.708283445825</v>
      </c>
      <c r="J219" s="6">
        <f t="shared" ca="1" si="28"/>
        <v>698.51108293880213</v>
      </c>
      <c r="L219">
        <f t="shared" ca="1" si="29"/>
        <v>8.0603470749158385E-2</v>
      </c>
    </row>
    <row r="220" spans="1:12" x14ac:dyDescent="0.2">
      <c r="A220" s="6">
        <v>15</v>
      </c>
      <c r="B220">
        <v>9</v>
      </c>
      <c r="C220" s="159">
        <f t="shared" si="30"/>
        <v>4.9500000000000044E-2</v>
      </c>
      <c r="D220" s="151">
        <f t="shared" si="31"/>
        <v>1</v>
      </c>
      <c r="E220" s="168">
        <f t="shared" si="32"/>
        <v>33333.333333333336</v>
      </c>
      <c r="F220" s="164">
        <f t="shared" ca="1" si="26"/>
        <v>2.8752276029532043E-6</v>
      </c>
      <c r="G220" s="160">
        <f t="shared" ca="1" si="33"/>
        <v>9828.1029999726179</v>
      </c>
      <c r="H220" s="6">
        <f t="shared" ca="1" si="34"/>
        <v>941.93443433961556</v>
      </c>
      <c r="I220" s="6">
        <f t="shared" ca="1" si="27"/>
        <v>8134.2353629483068</v>
      </c>
      <c r="J220" s="6">
        <f t="shared" ca="1" si="28"/>
        <v>706.45082575471167</v>
      </c>
      <c r="L220">
        <f t="shared" ca="1" si="29"/>
        <v>0.10092479481453631</v>
      </c>
    </row>
    <row r="221" spans="1:12" x14ac:dyDescent="0.2">
      <c r="A221" s="6">
        <v>15</v>
      </c>
      <c r="B221">
        <v>10</v>
      </c>
      <c r="C221" s="159">
        <f t="shared" si="30"/>
        <v>7.580000000000009E-2</v>
      </c>
      <c r="D221" s="151">
        <f t="shared" si="31"/>
        <v>1</v>
      </c>
      <c r="E221" s="168">
        <f t="shared" si="32"/>
        <v>33333.333333333336</v>
      </c>
      <c r="F221" s="164">
        <f t="shared" ca="1" si="26"/>
        <v>2.7582593091161418E-6</v>
      </c>
      <c r="G221" s="160">
        <f t="shared" ca="1" si="33"/>
        <v>9297.3264891988492</v>
      </c>
      <c r="H221" s="6">
        <f t="shared" ca="1" si="34"/>
        <v>854.81457795749407</v>
      </c>
      <c r="I221" s="6">
        <f t="shared" ca="1" si="27"/>
        <v>9474.6973221041935</v>
      </c>
      <c r="J221" s="6">
        <f t="shared" ca="1" si="28"/>
        <v>641.11093346812049</v>
      </c>
      <c r="L221">
        <f t="shared" ca="1" si="29"/>
        <v>9.5955590951736294E-2</v>
      </c>
    </row>
    <row r="222" spans="1:12" x14ac:dyDescent="0.2">
      <c r="A222" s="6">
        <v>15</v>
      </c>
      <c r="B222">
        <v>11</v>
      </c>
      <c r="C222" s="159">
        <f t="shared" si="30"/>
        <v>0.1119</v>
      </c>
      <c r="D222" s="151">
        <f t="shared" si="31"/>
        <v>1</v>
      </c>
      <c r="E222" s="168">
        <f t="shared" si="32"/>
        <v>33333.333333333336</v>
      </c>
      <c r="F222" s="164">
        <f t="shared" ca="1" si="26"/>
        <v>2.9882787133523814E-6</v>
      </c>
      <c r="G222" s="160">
        <f t="shared" ca="1" si="33"/>
        <v>9086.5477068698729</v>
      </c>
      <c r="H222" s="6">
        <f t="shared" ca="1" si="34"/>
        <v>905.1045696766713</v>
      </c>
      <c r="I222" s="6">
        <f t="shared" ca="1" si="27"/>
        <v>8053.4800997743896</v>
      </c>
      <c r="J222" s="6">
        <f t="shared" ca="1" si="28"/>
        <v>678.82842725750345</v>
      </c>
      <c r="L222">
        <f t="shared" ca="1" si="29"/>
        <v>9.9209150754690195E-2</v>
      </c>
    </row>
    <row r="223" spans="1:12" x14ac:dyDescent="0.2">
      <c r="A223" s="59">
        <v>15</v>
      </c>
      <c r="B223" s="56">
        <v>12</v>
      </c>
      <c r="C223" s="159">
        <f t="shared" si="30"/>
        <v>0.15780000000000005</v>
      </c>
      <c r="D223" s="151">
        <f t="shared" si="31"/>
        <v>1</v>
      </c>
      <c r="E223" s="168">
        <f t="shared" si="32"/>
        <v>33333.333333333336</v>
      </c>
      <c r="F223" s="164">
        <f t="shared" ca="1" si="26"/>
        <v>2.8183098089783461E-6</v>
      </c>
      <c r="G223" s="160">
        <f t="shared" ca="1" si="33"/>
        <v>8922.1789830060097</v>
      </c>
      <c r="H223" s="6">
        <f t="shared" ca="1" si="34"/>
        <v>838.18215150887613</v>
      </c>
      <c r="I223" s="6">
        <f t="shared" ca="1" si="27"/>
        <v>9251.7279404142901</v>
      </c>
      <c r="J223" s="6">
        <f t="shared" ca="1" si="28"/>
        <v>628.63661363165716</v>
      </c>
      <c r="L223">
        <f t="shared" ca="1" si="29"/>
        <v>0.1059886938255441</v>
      </c>
    </row>
    <row r="224" spans="1:12" x14ac:dyDescent="0.2">
      <c r="A224" s="7">
        <v>16</v>
      </c>
      <c r="B224">
        <v>1</v>
      </c>
      <c r="C224" s="159">
        <f t="shared" si="30"/>
        <v>0.17199999999999999</v>
      </c>
      <c r="D224" s="151">
        <f t="shared" si="31"/>
        <v>1</v>
      </c>
      <c r="E224" s="168">
        <f t="shared" si="32"/>
        <v>33333.333333333336</v>
      </c>
      <c r="F224" s="164">
        <f t="shared" ca="1" si="26"/>
        <v>2.7887221732723515E-6</v>
      </c>
      <c r="G224" s="160">
        <f t="shared" ca="1" si="33"/>
        <v>9487.39867350034</v>
      </c>
      <c r="H224" s="6">
        <f t="shared" ca="1" si="34"/>
        <v>881.92396824883645</v>
      </c>
      <c r="I224" s="6">
        <f t="shared" ca="1" si="27"/>
        <v>9829.9289787755097</v>
      </c>
      <c r="J224" s="6">
        <f t="shared" ca="1" si="28"/>
        <v>661.44297618662733</v>
      </c>
      <c r="L224">
        <f t="shared" ca="1" si="29"/>
        <v>9.2102992847795731E-2</v>
      </c>
    </row>
    <row r="225" spans="1:12" x14ac:dyDescent="0.2">
      <c r="A225" s="7">
        <v>16</v>
      </c>
      <c r="B225">
        <v>2</v>
      </c>
      <c r="C225" s="159">
        <f t="shared" si="30"/>
        <v>0.13980000000000004</v>
      </c>
      <c r="D225" s="151">
        <f t="shared" si="31"/>
        <v>1</v>
      </c>
      <c r="E225" s="168">
        <f t="shared" si="32"/>
        <v>33333.333333333336</v>
      </c>
      <c r="F225" s="164">
        <f t="shared" ca="1" si="26"/>
        <v>3.0382309587498485E-6</v>
      </c>
      <c r="G225" s="160">
        <f t="shared" ca="1" si="33"/>
        <v>9994.7138484885618</v>
      </c>
      <c r="H225" s="6">
        <f t="shared" ca="1" si="34"/>
        <v>1012.2083012774598</v>
      </c>
      <c r="I225" s="6">
        <f t="shared" ca="1" si="27"/>
        <v>8735.6624947105847</v>
      </c>
      <c r="J225" s="6">
        <f t="shared" ca="1" si="28"/>
        <v>759.15622595809486</v>
      </c>
      <c r="L225">
        <f t="shared" ca="1" si="29"/>
        <v>0.11295004927825855</v>
      </c>
    </row>
    <row r="226" spans="1:12" x14ac:dyDescent="0.2">
      <c r="A226" s="7">
        <v>16</v>
      </c>
      <c r="B226">
        <v>3</v>
      </c>
      <c r="C226" s="159">
        <f t="shared" si="30"/>
        <v>9.7500000000000003E-2</v>
      </c>
      <c r="D226" s="151">
        <f t="shared" si="31"/>
        <v>1</v>
      </c>
      <c r="E226" s="168">
        <f t="shared" si="32"/>
        <v>33333.333333333336</v>
      </c>
      <c r="F226" s="164">
        <f t="shared" ca="1" si="26"/>
        <v>2.9200620606187015E-6</v>
      </c>
      <c r="G226" s="160">
        <f t="shared" ca="1" si="33"/>
        <v>10152.19691597372</v>
      </c>
      <c r="H226" s="6">
        <f t="shared" ca="1" si="34"/>
        <v>988.16816820883491</v>
      </c>
      <c r="I226" s="6">
        <f t="shared" ca="1" si="27"/>
        <v>10894.661738581914</v>
      </c>
      <c r="J226" s="6">
        <f t="shared" ca="1" si="28"/>
        <v>741.12612615662624</v>
      </c>
      <c r="L226">
        <f t="shared" ca="1" si="29"/>
        <v>9.8377216740722154E-2</v>
      </c>
    </row>
    <row r="227" spans="1:12" x14ac:dyDescent="0.2">
      <c r="A227" s="7">
        <v>16</v>
      </c>
      <c r="B227">
        <v>4</v>
      </c>
      <c r="C227" s="159">
        <f t="shared" si="30"/>
        <v>6.5000000000000002E-2</v>
      </c>
      <c r="D227" s="151">
        <f t="shared" si="31"/>
        <v>1</v>
      </c>
      <c r="E227" s="168">
        <f t="shared" si="32"/>
        <v>33333.333333333336</v>
      </c>
      <c r="F227" s="164">
        <f t="shared" ca="1" si="26"/>
        <v>2.9737802501530838E-6</v>
      </c>
      <c r="G227" s="160">
        <f t="shared" ca="1" si="33"/>
        <v>10212.579216005877</v>
      </c>
      <c r="H227" s="6">
        <f t="shared" ca="1" si="34"/>
        <v>1012.3322125227381</v>
      </c>
      <c r="I227" s="6">
        <f t="shared" ca="1" si="27"/>
        <v>10670.502481122536</v>
      </c>
      <c r="J227" s="6">
        <f t="shared" ca="1" si="28"/>
        <v>759.24915939205357</v>
      </c>
      <c r="L227">
        <f t="shared" ca="1" si="29"/>
        <v>0.10971526718968817</v>
      </c>
    </row>
    <row r="228" spans="1:12" x14ac:dyDescent="0.2">
      <c r="A228" s="7">
        <v>16</v>
      </c>
      <c r="B228">
        <v>5</v>
      </c>
      <c r="C228" s="159">
        <f t="shared" si="30"/>
        <v>4.230000000000006E-2</v>
      </c>
      <c r="D228" s="151">
        <f t="shared" si="31"/>
        <v>1</v>
      </c>
      <c r="E228" s="168">
        <f t="shared" si="32"/>
        <v>33333.333333333336</v>
      </c>
      <c r="F228" s="164">
        <f t="shared" ca="1" si="26"/>
        <v>2.8164923158240608E-6</v>
      </c>
      <c r="G228" s="160">
        <f t="shared" ca="1" si="33"/>
        <v>9882.5184762339777</v>
      </c>
      <c r="H228" s="6">
        <f t="shared" ca="1" si="34"/>
        <v>927.80124497674353</v>
      </c>
      <c r="I228" s="6">
        <f t="shared" ca="1" si="27"/>
        <v>10852.169366633876</v>
      </c>
      <c r="J228" s="6">
        <f t="shared" ca="1" si="28"/>
        <v>695.85093373255768</v>
      </c>
      <c r="L228">
        <f t="shared" ca="1" si="29"/>
        <v>0.11152068157726515</v>
      </c>
    </row>
    <row r="229" spans="1:12" x14ac:dyDescent="0.2">
      <c r="A229" s="7">
        <v>16</v>
      </c>
      <c r="B229">
        <v>6</v>
      </c>
      <c r="C229" s="159">
        <f t="shared" si="30"/>
        <v>2.9400000000000037E-2</v>
      </c>
      <c r="D229" s="151">
        <f t="shared" si="31"/>
        <v>1</v>
      </c>
      <c r="E229" s="168">
        <f t="shared" si="32"/>
        <v>33333.333333333336</v>
      </c>
      <c r="F229" s="164">
        <f t="shared" ca="1" si="26"/>
        <v>2.8954537716341115E-6</v>
      </c>
      <c r="G229" s="160">
        <f t="shared" ca="1" si="33"/>
        <v>9296.5818514940311</v>
      </c>
      <c r="H229" s="6">
        <f t="shared" ca="1" si="34"/>
        <v>897.26076617378749</v>
      </c>
      <c r="I229" s="6">
        <f t="shared" ca="1" si="27"/>
        <v>7979.6773746072504</v>
      </c>
      <c r="J229" s="6">
        <f t="shared" ca="1" si="28"/>
        <v>672.94557463034062</v>
      </c>
      <c r="L229">
        <f t="shared" ca="1" si="29"/>
        <v>9.6645783845148561E-2</v>
      </c>
    </row>
    <row r="230" spans="1:12" x14ac:dyDescent="0.2">
      <c r="A230" s="7">
        <v>16</v>
      </c>
      <c r="B230">
        <v>7</v>
      </c>
      <c r="C230" s="159">
        <f t="shared" si="30"/>
        <v>2.629999999999999E-2</v>
      </c>
      <c r="D230" s="151">
        <f t="shared" si="31"/>
        <v>1</v>
      </c>
      <c r="E230" s="168">
        <f t="shared" si="32"/>
        <v>33333.333333333336</v>
      </c>
      <c r="F230" s="164">
        <f t="shared" ca="1" si="26"/>
        <v>2.8391043144360926E-6</v>
      </c>
      <c r="G230" s="160">
        <f t="shared" ca="1" si="33"/>
        <v>8651.6210761873044</v>
      </c>
      <c r="H230" s="6">
        <f t="shared" ca="1" si="34"/>
        <v>818.76182414232028</v>
      </c>
      <c r="I230" s="6">
        <f t="shared" ca="1" si="27"/>
        <v>8781.385300756474</v>
      </c>
      <c r="J230" s="6">
        <f t="shared" ca="1" si="28"/>
        <v>614.07136810674024</v>
      </c>
      <c r="L230">
        <f t="shared" ca="1" si="29"/>
        <v>0.10105567214694482</v>
      </c>
    </row>
    <row r="231" spans="1:12" x14ac:dyDescent="0.2">
      <c r="A231" s="7">
        <v>16</v>
      </c>
      <c r="B231">
        <v>8</v>
      </c>
      <c r="C231" s="159">
        <f t="shared" si="30"/>
        <v>3.3000000000000029E-2</v>
      </c>
      <c r="D231" s="151">
        <f t="shared" si="31"/>
        <v>1</v>
      </c>
      <c r="E231" s="168">
        <f t="shared" si="32"/>
        <v>33333.333333333336</v>
      </c>
      <c r="F231" s="164">
        <f t="shared" ca="1" si="26"/>
        <v>2.9901346245585769E-6</v>
      </c>
      <c r="G231" s="160">
        <f t="shared" ca="1" si="33"/>
        <v>8075.7940643296924</v>
      </c>
      <c r="H231" s="6">
        <f t="shared" ca="1" si="34"/>
        <v>804.92371508522831</v>
      </c>
      <c r="I231" s="6">
        <f t="shared" ca="1" si="27"/>
        <v>7603.7184088763979</v>
      </c>
      <c r="J231" s="6">
        <f t="shared" ca="1" si="28"/>
        <v>603.69278631392126</v>
      </c>
      <c r="L231">
        <f t="shared" ca="1" si="29"/>
        <v>0.12698628232698592</v>
      </c>
    </row>
    <row r="232" spans="1:12" x14ac:dyDescent="0.2">
      <c r="A232" s="7">
        <v>16</v>
      </c>
      <c r="B232">
        <v>9</v>
      </c>
      <c r="C232" s="159">
        <f t="shared" si="30"/>
        <v>4.9500000000000044E-2</v>
      </c>
      <c r="D232" s="151">
        <f t="shared" si="31"/>
        <v>1</v>
      </c>
      <c r="E232" s="168">
        <f t="shared" si="32"/>
        <v>33333.333333333336</v>
      </c>
      <c r="F232" s="164">
        <f t="shared" ca="1" si="26"/>
        <v>2.9269306869201789E-6</v>
      </c>
      <c r="G232" s="160">
        <f t="shared" ca="1" si="33"/>
        <v>7592.2584815063801</v>
      </c>
      <c r="H232" s="6">
        <f t="shared" ca="1" si="34"/>
        <v>740.73381108503418</v>
      </c>
      <c r="I232" s="6">
        <f t="shared" ca="1" si="27"/>
        <v>6567.3835723860766</v>
      </c>
      <c r="J232" s="6">
        <f t="shared" ca="1" si="28"/>
        <v>555.55035831377563</v>
      </c>
      <c r="L232">
        <f t="shared" ca="1" si="29"/>
        <v>9.4948973199966563E-2</v>
      </c>
    </row>
    <row r="233" spans="1:12" x14ac:dyDescent="0.2">
      <c r="A233" s="7">
        <v>16</v>
      </c>
      <c r="B233">
        <v>10</v>
      </c>
      <c r="C233" s="159">
        <f t="shared" si="30"/>
        <v>7.580000000000009E-2</v>
      </c>
      <c r="D233" s="151">
        <f t="shared" si="31"/>
        <v>1</v>
      </c>
      <c r="E233" s="168">
        <f t="shared" si="32"/>
        <v>33333.333333333336</v>
      </c>
      <c r="F233" s="164">
        <f t="shared" ca="1" si="26"/>
        <v>2.8755186301613643E-6</v>
      </c>
      <c r="G233" s="160">
        <f t="shared" ca="1" si="33"/>
        <v>7299.2049582818281</v>
      </c>
      <c r="H233" s="6">
        <f t="shared" ca="1" si="34"/>
        <v>699.63332809685346</v>
      </c>
      <c r="I233" s="6">
        <f t="shared" ca="1" si="27"/>
        <v>8388.5688285405904</v>
      </c>
      <c r="J233" s="6">
        <f t="shared" ca="1" si="28"/>
        <v>524.72499607264012</v>
      </c>
      <c r="L233">
        <f t="shared" ca="1" si="29"/>
        <v>8.9951972849637032E-2</v>
      </c>
    </row>
    <row r="234" spans="1:12" x14ac:dyDescent="0.2">
      <c r="A234" s="7">
        <v>16</v>
      </c>
      <c r="B234">
        <v>11</v>
      </c>
      <c r="C234" s="159">
        <f t="shared" si="30"/>
        <v>0.1119</v>
      </c>
      <c r="D234" s="151">
        <f t="shared" si="31"/>
        <v>1</v>
      </c>
      <c r="E234" s="168">
        <f t="shared" si="32"/>
        <v>33333.333333333336</v>
      </c>
      <c r="F234" s="164">
        <f t="shared" ca="1" si="26"/>
        <v>3.2755848641579655E-6</v>
      </c>
      <c r="G234" s="160">
        <f t="shared" ca="1" si="33"/>
        <v>7124.9312106564339</v>
      </c>
      <c r="H234" s="6">
        <f t="shared" ca="1" si="34"/>
        <v>777.9438943930968</v>
      </c>
      <c r="I234" s="6">
        <f t="shared" ca="1" si="27"/>
        <v>7652.4057455058382</v>
      </c>
      <c r="J234" s="6">
        <f t="shared" ca="1" si="28"/>
        <v>583.4579207948226</v>
      </c>
      <c r="L234">
        <f t="shared" ca="1" si="29"/>
        <v>0.11910909216972561</v>
      </c>
    </row>
    <row r="235" spans="1:12" x14ac:dyDescent="0.2">
      <c r="A235" s="63">
        <v>16</v>
      </c>
      <c r="B235" s="56">
        <v>12</v>
      </c>
      <c r="C235" s="159">
        <f t="shared" si="30"/>
        <v>0.15780000000000005</v>
      </c>
      <c r="D235" s="151">
        <f t="shared" si="31"/>
        <v>1</v>
      </c>
      <c r="E235" s="168">
        <f t="shared" si="32"/>
        <v>33333.333333333336</v>
      </c>
      <c r="F235" s="164">
        <f t="shared" ca="1" si="26"/>
        <v>2.7607220166516042E-6</v>
      </c>
      <c r="G235" s="160">
        <f t="shared" ca="1" si="33"/>
        <v>7090.8282539093989</v>
      </c>
      <c r="H235" s="6">
        <f t="shared" ca="1" si="34"/>
        <v>652.52685589543103</v>
      </c>
      <c r="I235" s="6">
        <f t="shared" ca="1" si="27"/>
        <v>6229.1344264713007</v>
      </c>
      <c r="J235" s="6">
        <f t="shared" ca="1" si="28"/>
        <v>489.39514192157327</v>
      </c>
      <c r="L235">
        <f t="shared" ca="1" si="29"/>
        <v>8.8837122880766145E-2</v>
      </c>
    </row>
    <row r="236" spans="1:12" x14ac:dyDescent="0.2">
      <c r="A236" s="6">
        <v>17</v>
      </c>
      <c r="B236">
        <v>1</v>
      </c>
      <c r="C236" s="159">
        <f t="shared" si="30"/>
        <v>0.17199999999999999</v>
      </c>
      <c r="D236" s="151">
        <f t="shared" si="31"/>
        <v>1</v>
      </c>
      <c r="E236" s="168">
        <f t="shared" si="32"/>
        <v>33333.333333333336</v>
      </c>
      <c r="F236" s="164">
        <f t="shared" ref="F236:F283" ca="1" si="35">EXP((A236-1)*qArtinflTvi)*selFact*qArtTvi*EXP(qArtCVTvi*(0+1*SQRT(-2*LN(RAND()))*SIN(2*PI()*RAND())))</f>
        <v>2.8745446808907776E-6</v>
      </c>
      <c r="G236" s="160">
        <f t="shared" ca="1" si="33"/>
        <v>7531.1968897307315</v>
      </c>
      <c r="H236" s="6">
        <f t="shared" ca="1" si="34"/>
        <v>721.62539867055477</v>
      </c>
      <c r="I236" s="6">
        <f t="shared" ref="I236:I283" ca="1" si="36">G236*EXP(assesserrTvi*(0+1*SQRT(-2*LN(RAND()))*SIN(2*PI()*RAND())))</f>
        <v>7070.0006112475749</v>
      </c>
      <c r="J236" s="6">
        <f t="shared" ref="J236:J283" ca="1" si="37">H236*priceTvi</f>
        <v>541.21904900291611</v>
      </c>
      <c r="L236">
        <f t="shared" ref="L236:L283" ca="1" si="38">-LN((G236-H236)/G236)*EXP(assesserrTvi*(0+1*SQRT(-2*LN(RAND()))*SIN(2*PI()*RAND())))</f>
        <v>9.6184798452290998E-2</v>
      </c>
    </row>
    <row r="237" spans="1:12" x14ac:dyDescent="0.2">
      <c r="A237" s="6">
        <v>17</v>
      </c>
      <c r="B237">
        <v>2</v>
      </c>
      <c r="C237" s="159">
        <f t="shared" ref="C237:C283" si="39">VLOOKUP(B237,$K$4:$L$15,2)</f>
        <v>0.13980000000000004</v>
      </c>
      <c r="D237" s="151">
        <f t="shared" ref="D237:D283" si="40">VLOOKUP(B237,$K$4:$M$15,3)</f>
        <v>1</v>
      </c>
      <c r="E237" s="168">
        <f t="shared" ref="E237:E283" si="41">$L$23/12*D237</f>
        <v>33333.333333333336</v>
      </c>
      <c r="F237" s="164">
        <f t="shared" ca="1" si="35"/>
        <v>2.9238223289538878E-6</v>
      </c>
      <c r="G237" s="160">
        <f t="shared" ref="G237:G283" ca="1" si="42">MAX(0.001,(G236+G236*$C236*(1-G236/KTvi)-H236))*EXP(procerrorTvi*(0+1*SQRT(-2*LN(RAND()))*SIN(2*PI()*RAND())))</f>
        <v>8021.2368097009767</v>
      </c>
      <c r="H237" s="6">
        <f t="shared" ref="H237:H283" ca="1" si="43">G237*F237*E237</f>
        <v>781.75570966768555</v>
      </c>
      <c r="I237" s="6">
        <f t="shared" ca="1" si="36"/>
        <v>6923.3347324723145</v>
      </c>
      <c r="J237" s="6">
        <f t="shared" ca="1" si="37"/>
        <v>586.31678225076416</v>
      </c>
      <c r="L237">
        <f t="shared" ca="1" si="38"/>
        <v>9.3271022885000485E-2</v>
      </c>
    </row>
    <row r="238" spans="1:12" x14ac:dyDescent="0.2">
      <c r="A238" s="6">
        <v>17</v>
      </c>
      <c r="B238">
        <v>3</v>
      </c>
      <c r="C238" s="159">
        <f t="shared" si="39"/>
        <v>9.7500000000000003E-2</v>
      </c>
      <c r="D238" s="151">
        <f t="shared" si="40"/>
        <v>1</v>
      </c>
      <c r="E238" s="168">
        <f t="shared" si="41"/>
        <v>33333.333333333336</v>
      </c>
      <c r="F238" s="164">
        <f t="shared" ca="1" si="35"/>
        <v>2.9911335014683388E-6</v>
      </c>
      <c r="G238" s="160">
        <f t="shared" ca="1" si="42"/>
        <v>8268.5154968461957</v>
      </c>
      <c r="H238" s="6">
        <f t="shared" ca="1" si="43"/>
        <v>824.40779033422621</v>
      </c>
      <c r="I238" s="6">
        <f t="shared" ca="1" si="36"/>
        <v>7358.1030243692594</v>
      </c>
      <c r="J238" s="6">
        <f t="shared" ca="1" si="37"/>
        <v>618.30584275066963</v>
      </c>
      <c r="L238">
        <f t="shared" ca="1" si="38"/>
        <v>0.11165963223880448</v>
      </c>
    </row>
    <row r="239" spans="1:12" x14ac:dyDescent="0.2">
      <c r="A239" s="6">
        <v>17</v>
      </c>
      <c r="B239">
        <v>4</v>
      </c>
      <c r="C239" s="159">
        <f t="shared" si="39"/>
        <v>6.5000000000000002E-2</v>
      </c>
      <c r="D239" s="151">
        <f t="shared" si="40"/>
        <v>1</v>
      </c>
      <c r="E239" s="168">
        <f t="shared" si="41"/>
        <v>33333.333333333336</v>
      </c>
      <c r="F239" s="164">
        <f t="shared" ca="1" si="35"/>
        <v>3.1728430001933455E-6</v>
      </c>
      <c r="G239" s="160">
        <f t="shared" ca="1" si="42"/>
        <v>8189.6538103072307</v>
      </c>
      <c r="H239" s="6">
        <f t="shared" ca="1" si="43"/>
        <v>866.14952553466856</v>
      </c>
      <c r="I239" s="6">
        <f t="shared" ca="1" si="36"/>
        <v>8358.2626076627203</v>
      </c>
      <c r="J239" s="6">
        <f t="shared" ca="1" si="37"/>
        <v>649.61214415100142</v>
      </c>
      <c r="L239">
        <f t="shared" ca="1" si="38"/>
        <v>0.10434049503027933</v>
      </c>
    </row>
    <row r="240" spans="1:12" x14ac:dyDescent="0.2">
      <c r="A240" s="6">
        <v>17</v>
      </c>
      <c r="B240">
        <v>5</v>
      </c>
      <c r="C240" s="159">
        <f t="shared" si="39"/>
        <v>4.230000000000006E-2</v>
      </c>
      <c r="D240" s="151">
        <f t="shared" si="40"/>
        <v>1</v>
      </c>
      <c r="E240" s="168">
        <f t="shared" si="41"/>
        <v>33333.333333333336</v>
      </c>
      <c r="F240" s="164">
        <f t="shared" ca="1" si="35"/>
        <v>3.2363457073207279E-6</v>
      </c>
      <c r="G240" s="160">
        <f t="shared" ca="1" si="42"/>
        <v>7727.9986248775049</v>
      </c>
      <c r="H240" s="6">
        <f t="shared" ca="1" si="43"/>
        <v>833.68250586009344</v>
      </c>
      <c r="I240" s="6">
        <f t="shared" ca="1" si="36"/>
        <v>5916.8237727502046</v>
      </c>
      <c r="J240" s="6">
        <f t="shared" ca="1" si="37"/>
        <v>625.26187939507008</v>
      </c>
      <c r="L240">
        <f t="shared" ca="1" si="38"/>
        <v>0.12605280485758782</v>
      </c>
    </row>
    <row r="241" spans="1:12" x14ac:dyDescent="0.2">
      <c r="A241" s="6">
        <v>17</v>
      </c>
      <c r="B241">
        <v>6</v>
      </c>
      <c r="C241" s="159">
        <f t="shared" si="39"/>
        <v>2.9400000000000037E-2</v>
      </c>
      <c r="D241" s="151">
        <f t="shared" si="40"/>
        <v>1</v>
      </c>
      <c r="E241" s="168">
        <f t="shared" si="41"/>
        <v>33333.333333333336</v>
      </c>
      <c r="F241" s="164">
        <f t="shared" ca="1" si="35"/>
        <v>2.8253730578928986E-6</v>
      </c>
      <c r="G241" s="160">
        <f t="shared" ca="1" si="42"/>
        <v>7053.9916928751754</v>
      </c>
      <c r="H241" s="6">
        <f t="shared" ca="1" si="43"/>
        <v>664.3386026549947</v>
      </c>
      <c r="I241" s="6">
        <f t="shared" ca="1" si="36"/>
        <v>7256.2184295687412</v>
      </c>
      <c r="J241" s="6">
        <f t="shared" ca="1" si="37"/>
        <v>498.25395199124603</v>
      </c>
      <c r="L241">
        <f t="shared" ca="1" si="38"/>
        <v>0.10540157608432357</v>
      </c>
    </row>
    <row r="242" spans="1:12" x14ac:dyDescent="0.2">
      <c r="A242" s="6">
        <v>17</v>
      </c>
      <c r="B242">
        <v>7</v>
      </c>
      <c r="C242" s="159">
        <f t="shared" si="39"/>
        <v>2.629999999999999E-2</v>
      </c>
      <c r="D242" s="151">
        <f t="shared" si="40"/>
        <v>1</v>
      </c>
      <c r="E242" s="168">
        <f t="shared" si="41"/>
        <v>33333.333333333336</v>
      </c>
      <c r="F242" s="164">
        <f t="shared" ca="1" si="35"/>
        <v>2.8817570837848475E-6</v>
      </c>
      <c r="G242" s="160">
        <f t="shared" ca="1" si="42"/>
        <v>6539.1328898020647</v>
      </c>
      <c r="H242" s="6">
        <f t="shared" ca="1" si="43"/>
        <v>628.13975089991936</v>
      </c>
      <c r="I242" s="6">
        <f t="shared" ca="1" si="36"/>
        <v>7151.152564259115</v>
      </c>
      <c r="J242" s="6">
        <f t="shared" ca="1" si="37"/>
        <v>471.10481317493952</v>
      </c>
      <c r="L242">
        <f t="shared" ca="1" si="38"/>
        <v>9.8092981380132671E-2</v>
      </c>
    </row>
    <row r="243" spans="1:12" x14ac:dyDescent="0.2">
      <c r="A243" s="6">
        <v>17</v>
      </c>
      <c r="B243">
        <v>8</v>
      </c>
      <c r="C243" s="159">
        <f t="shared" si="39"/>
        <v>3.3000000000000029E-2</v>
      </c>
      <c r="D243" s="151">
        <f t="shared" si="40"/>
        <v>1</v>
      </c>
      <c r="E243" s="168">
        <f t="shared" si="41"/>
        <v>33333.333333333336</v>
      </c>
      <c r="F243" s="164">
        <f t="shared" ca="1" si="35"/>
        <v>2.7173320661261383E-6</v>
      </c>
      <c r="G243" s="160">
        <f t="shared" ca="1" si="42"/>
        <v>6080.2523759690703</v>
      </c>
      <c r="H243" s="6">
        <f t="shared" ca="1" si="43"/>
        <v>550.7354917120133</v>
      </c>
      <c r="I243" s="6">
        <f t="shared" ca="1" si="36"/>
        <v>5427.1674672893087</v>
      </c>
      <c r="J243" s="6">
        <f t="shared" ca="1" si="37"/>
        <v>413.05161878400997</v>
      </c>
      <c r="L243">
        <f t="shared" ca="1" si="38"/>
        <v>9.8791371399117464E-2</v>
      </c>
    </row>
    <row r="244" spans="1:12" x14ac:dyDescent="0.2">
      <c r="A244" s="6">
        <v>17</v>
      </c>
      <c r="B244">
        <v>9</v>
      </c>
      <c r="C244" s="159">
        <f t="shared" si="39"/>
        <v>4.9500000000000044E-2</v>
      </c>
      <c r="D244" s="151">
        <f t="shared" si="40"/>
        <v>1</v>
      </c>
      <c r="E244" s="168">
        <f t="shared" si="41"/>
        <v>33333.333333333336</v>
      </c>
      <c r="F244" s="164">
        <f t="shared" ca="1" si="35"/>
        <v>2.8723249680523064E-6</v>
      </c>
      <c r="G244" s="160">
        <f t="shared" ca="1" si="42"/>
        <v>5690.2150710695432</v>
      </c>
      <c r="H244" s="6">
        <f t="shared" ca="1" si="43"/>
        <v>544.80489407401922</v>
      </c>
      <c r="I244" s="6">
        <f t="shared" ca="1" si="36"/>
        <v>5785.7291435477318</v>
      </c>
      <c r="J244" s="6">
        <f t="shared" ca="1" si="37"/>
        <v>408.60367055551444</v>
      </c>
      <c r="L244">
        <f t="shared" ca="1" si="38"/>
        <v>0.10027853759663723</v>
      </c>
    </row>
    <row r="245" spans="1:12" x14ac:dyDescent="0.2">
      <c r="A245" s="6">
        <v>17</v>
      </c>
      <c r="B245">
        <v>10</v>
      </c>
      <c r="C245" s="159">
        <f t="shared" si="39"/>
        <v>7.580000000000009E-2</v>
      </c>
      <c r="D245" s="151">
        <f t="shared" si="40"/>
        <v>1</v>
      </c>
      <c r="E245" s="168">
        <f t="shared" si="41"/>
        <v>33333.333333333336</v>
      </c>
      <c r="F245" s="164">
        <f t="shared" ca="1" si="35"/>
        <v>2.85739878982381E-6</v>
      </c>
      <c r="G245" s="160">
        <f t="shared" ca="1" si="42"/>
        <v>5472.014532631556</v>
      </c>
      <c r="H245" s="6">
        <f t="shared" ca="1" si="43"/>
        <v>521.19092344799026</v>
      </c>
      <c r="I245" s="6">
        <f t="shared" ca="1" si="36"/>
        <v>5067.9204702654297</v>
      </c>
      <c r="J245" s="6">
        <f t="shared" ca="1" si="37"/>
        <v>390.89319258599267</v>
      </c>
      <c r="L245">
        <f t="shared" ca="1" si="38"/>
        <v>9.4546074934047597E-2</v>
      </c>
    </row>
    <row r="246" spans="1:12" x14ac:dyDescent="0.2">
      <c r="A246" s="6">
        <v>17</v>
      </c>
      <c r="B246">
        <v>11</v>
      </c>
      <c r="C246" s="159">
        <f t="shared" si="39"/>
        <v>0.1119</v>
      </c>
      <c r="D246" s="151">
        <f t="shared" si="40"/>
        <v>1</v>
      </c>
      <c r="E246" s="168">
        <f t="shared" si="41"/>
        <v>33333.333333333336</v>
      </c>
      <c r="F246" s="164">
        <f t="shared" ca="1" si="35"/>
        <v>2.7268286047539236E-6</v>
      </c>
      <c r="G246" s="160">
        <f t="shared" ca="1" si="42"/>
        <v>5274.3333220208206</v>
      </c>
      <c r="H246" s="6">
        <f t="shared" ca="1" si="43"/>
        <v>479.40676578310541</v>
      </c>
      <c r="I246" s="6">
        <f t="shared" ca="1" si="36"/>
        <v>6121.112807599312</v>
      </c>
      <c r="J246" s="6">
        <f t="shared" ca="1" si="37"/>
        <v>359.55507433732907</v>
      </c>
      <c r="L246">
        <f t="shared" ca="1" si="38"/>
        <v>0.10785021780682373</v>
      </c>
    </row>
    <row r="247" spans="1:12" x14ac:dyDescent="0.2">
      <c r="A247" s="59">
        <v>17</v>
      </c>
      <c r="B247" s="56">
        <v>12</v>
      </c>
      <c r="C247" s="159">
        <f t="shared" si="39"/>
        <v>0.15780000000000005</v>
      </c>
      <c r="D247" s="151">
        <f t="shared" si="40"/>
        <v>1</v>
      </c>
      <c r="E247" s="168">
        <f t="shared" si="41"/>
        <v>33333.333333333336</v>
      </c>
      <c r="F247" s="164">
        <f t="shared" ca="1" si="35"/>
        <v>2.8647100749505452E-6</v>
      </c>
      <c r="G247" s="160">
        <f t="shared" ca="1" si="42"/>
        <v>5410.5576306066441</v>
      </c>
      <c r="H247" s="6">
        <f t="shared" ca="1" si="43"/>
        <v>516.65596518331358</v>
      </c>
      <c r="I247" s="6">
        <f t="shared" ca="1" si="36"/>
        <v>5071.8764216306408</v>
      </c>
      <c r="J247" s="6">
        <f t="shared" ca="1" si="37"/>
        <v>387.49197388748519</v>
      </c>
      <c r="L247">
        <f t="shared" ca="1" si="38"/>
        <v>0.11643370539994488</v>
      </c>
    </row>
    <row r="248" spans="1:12" x14ac:dyDescent="0.2">
      <c r="A248" s="7">
        <v>18</v>
      </c>
      <c r="B248">
        <v>1</v>
      </c>
      <c r="C248" s="159">
        <f t="shared" si="39"/>
        <v>0.17199999999999999</v>
      </c>
      <c r="D248" s="151">
        <f t="shared" si="40"/>
        <v>1</v>
      </c>
      <c r="E248" s="168">
        <f t="shared" si="41"/>
        <v>33333.333333333336</v>
      </c>
      <c r="F248" s="164">
        <f t="shared" ca="1" si="35"/>
        <v>3.1689213185704126E-6</v>
      </c>
      <c r="G248" s="160">
        <f t="shared" ca="1" si="42"/>
        <v>5705.8693351289003</v>
      </c>
      <c r="H248" s="6">
        <f t="shared" ca="1" si="43"/>
        <v>602.71503256890537</v>
      </c>
      <c r="I248" s="6">
        <f t="shared" ca="1" si="36"/>
        <v>6425.889502284228</v>
      </c>
      <c r="J248" s="6">
        <f t="shared" ca="1" si="37"/>
        <v>452.03627442667903</v>
      </c>
      <c r="L248">
        <f t="shared" ca="1" si="38"/>
        <v>0.10384805790762638</v>
      </c>
    </row>
    <row r="249" spans="1:12" x14ac:dyDescent="0.2">
      <c r="A249" s="7">
        <v>18</v>
      </c>
      <c r="B249">
        <v>2</v>
      </c>
      <c r="C249" s="159">
        <f t="shared" si="39"/>
        <v>0.13980000000000004</v>
      </c>
      <c r="D249" s="151">
        <f t="shared" si="40"/>
        <v>1</v>
      </c>
      <c r="E249" s="168">
        <f t="shared" si="41"/>
        <v>33333.333333333336</v>
      </c>
      <c r="F249" s="164">
        <f t="shared" ca="1" si="35"/>
        <v>2.9054586979124878E-6</v>
      </c>
      <c r="G249" s="160">
        <f t="shared" ca="1" si="42"/>
        <v>6162.1224461417569</v>
      </c>
      <c r="H249" s="6">
        <f t="shared" ca="1" si="43"/>
        <v>596.7930752914782</v>
      </c>
      <c r="I249" s="6">
        <f t="shared" ca="1" si="36"/>
        <v>6160.4406500013574</v>
      </c>
      <c r="J249" s="6">
        <f t="shared" ca="1" si="37"/>
        <v>447.59480646860868</v>
      </c>
      <c r="L249">
        <f t="shared" ca="1" si="38"/>
        <v>9.3946311094117496E-2</v>
      </c>
    </row>
    <row r="250" spans="1:12" x14ac:dyDescent="0.2">
      <c r="A250" s="7">
        <v>18</v>
      </c>
      <c r="B250">
        <v>3</v>
      </c>
      <c r="C250" s="159">
        <f t="shared" si="39"/>
        <v>9.7500000000000003E-2</v>
      </c>
      <c r="D250" s="151">
        <f t="shared" si="40"/>
        <v>1</v>
      </c>
      <c r="E250" s="168">
        <f t="shared" si="41"/>
        <v>33333.333333333336</v>
      </c>
      <c r="F250" s="164">
        <f t="shared" ca="1" si="35"/>
        <v>3.225188556932685E-6</v>
      </c>
      <c r="G250" s="160">
        <f t="shared" ca="1" si="42"/>
        <v>6414.7249463026137</v>
      </c>
      <c r="H250" s="6">
        <f t="shared" ca="1" si="43"/>
        <v>689.62324975619413</v>
      </c>
      <c r="I250" s="6">
        <f t="shared" ca="1" si="36"/>
        <v>5411.3464413945358</v>
      </c>
      <c r="J250" s="6">
        <f t="shared" ca="1" si="37"/>
        <v>517.2174373171456</v>
      </c>
      <c r="L250">
        <f t="shared" ca="1" si="38"/>
        <v>0.12583496229335334</v>
      </c>
    </row>
    <row r="251" spans="1:12" x14ac:dyDescent="0.2">
      <c r="A251" s="7">
        <v>18</v>
      </c>
      <c r="B251">
        <v>4</v>
      </c>
      <c r="C251" s="159">
        <f t="shared" si="39"/>
        <v>6.5000000000000002E-2</v>
      </c>
      <c r="D251" s="151">
        <f t="shared" si="40"/>
        <v>1</v>
      </c>
      <c r="E251" s="168">
        <f t="shared" si="41"/>
        <v>33333.333333333336</v>
      </c>
      <c r="F251" s="164">
        <f t="shared" ca="1" si="35"/>
        <v>3.0164837804952562E-6</v>
      </c>
      <c r="G251" s="160">
        <f t="shared" ca="1" si="42"/>
        <v>6338.8785587596221</v>
      </c>
      <c r="H251" s="6">
        <f t="shared" ca="1" si="43"/>
        <v>637.37081196758493</v>
      </c>
      <c r="I251" s="6">
        <f t="shared" ca="1" si="36"/>
        <v>5510.8673053582334</v>
      </c>
      <c r="J251" s="6">
        <f t="shared" ca="1" si="37"/>
        <v>478.02810897568872</v>
      </c>
      <c r="L251">
        <f t="shared" ca="1" si="38"/>
        <v>0.11665263687791634</v>
      </c>
    </row>
    <row r="252" spans="1:12" x14ac:dyDescent="0.2">
      <c r="A252" s="7">
        <v>18</v>
      </c>
      <c r="B252">
        <v>5</v>
      </c>
      <c r="C252" s="159">
        <f t="shared" si="39"/>
        <v>4.230000000000006E-2</v>
      </c>
      <c r="D252" s="151">
        <f t="shared" si="40"/>
        <v>1</v>
      </c>
      <c r="E252" s="168">
        <f t="shared" si="41"/>
        <v>33333.333333333336</v>
      </c>
      <c r="F252" s="164">
        <f t="shared" ca="1" si="35"/>
        <v>2.9057650067695249E-6</v>
      </c>
      <c r="G252" s="160">
        <f t="shared" ca="1" si="42"/>
        <v>6065.8804776826628</v>
      </c>
      <c r="H252" s="6">
        <f t="shared" ca="1" si="43"/>
        <v>587.53410757655649</v>
      </c>
      <c r="I252" s="6">
        <f t="shared" ca="1" si="36"/>
        <v>6553.7099533580868</v>
      </c>
      <c r="J252" s="6">
        <f t="shared" ca="1" si="37"/>
        <v>440.6505806824174</v>
      </c>
      <c r="L252">
        <f t="shared" ca="1" si="38"/>
        <v>9.60897406066826E-2</v>
      </c>
    </row>
    <row r="253" spans="1:12" x14ac:dyDescent="0.2">
      <c r="A253" s="7">
        <v>18</v>
      </c>
      <c r="B253">
        <v>6</v>
      </c>
      <c r="C253" s="159">
        <f t="shared" si="39"/>
        <v>2.9400000000000037E-2</v>
      </c>
      <c r="D253" s="151">
        <f t="shared" si="40"/>
        <v>1</v>
      </c>
      <c r="E253" s="168">
        <f t="shared" si="41"/>
        <v>33333.333333333336</v>
      </c>
      <c r="F253" s="164">
        <f t="shared" ca="1" si="35"/>
        <v>2.9273609336224538E-6</v>
      </c>
      <c r="G253" s="160">
        <f t="shared" ca="1" si="42"/>
        <v>5740.1997634856507</v>
      </c>
      <c r="H253" s="6">
        <f t="shared" ca="1" si="43"/>
        <v>560.12121796055806</v>
      </c>
      <c r="I253" s="6">
        <f t="shared" ca="1" si="36"/>
        <v>6687.0009265351155</v>
      </c>
      <c r="J253" s="6">
        <f t="shared" ca="1" si="37"/>
        <v>420.09091347041851</v>
      </c>
      <c r="L253">
        <f t="shared" ca="1" si="38"/>
        <v>0.10979451046889777</v>
      </c>
    </row>
    <row r="254" spans="1:12" x14ac:dyDescent="0.2">
      <c r="A254" s="7">
        <v>18</v>
      </c>
      <c r="B254">
        <v>7</v>
      </c>
      <c r="C254" s="159">
        <f t="shared" si="39"/>
        <v>2.629999999999999E-2</v>
      </c>
      <c r="D254" s="151">
        <f t="shared" si="40"/>
        <v>1</v>
      </c>
      <c r="E254" s="168">
        <f t="shared" si="41"/>
        <v>33333.333333333336</v>
      </c>
      <c r="F254" s="164">
        <f t="shared" ca="1" si="35"/>
        <v>2.9747676411483296E-6</v>
      </c>
      <c r="G254" s="160">
        <f t="shared" ca="1" si="42"/>
        <v>5303.4225747294495</v>
      </c>
      <c r="H254" s="6">
        <f t="shared" ca="1" si="43"/>
        <v>525.8816620880242</v>
      </c>
      <c r="I254" s="6">
        <f t="shared" ca="1" si="36"/>
        <v>5000.1854995108042</v>
      </c>
      <c r="J254" s="6">
        <f t="shared" ca="1" si="37"/>
        <v>394.41124656601812</v>
      </c>
      <c r="L254">
        <f t="shared" ca="1" si="38"/>
        <v>9.5765810612408506E-2</v>
      </c>
    </row>
    <row r="255" spans="1:12" x14ac:dyDescent="0.2">
      <c r="A255" s="7">
        <v>18</v>
      </c>
      <c r="B255">
        <v>8</v>
      </c>
      <c r="C255" s="159">
        <f t="shared" si="39"/>
        <v>3.3000000000000029E-2</v>
      </c>
      <c r="D255" s="151">
        <f t="shared" si="40"/>
        <v>1</v>
      </c>
      <c r="E255" s="168">
        <f t="shared" si="41"/>
        <v>33333.333333333336</v>
      </c>
      <c r="F255" s="164">
        <f t="shared" ca="1" si="35"/>
        <v>3.2130692581271433E-6</v>
      </c>
      <c r="G255" s="160">
        <f t="shared" ca="1" si="42"/>
        <v>4897.0088745845742</v>
      </c>
      <c r="H255" s="6">
        <f t="shared" ca="1" si="43"/>
        <v>524.48095572344982</v>
      </c>
      <c r="I255" s="6">
        <f t="shared" ca="1" si="36"/>
        <v>4444.1415270897505</v>
      </c>
      <c r="J255" s="6">
        <f t="shared" ca="1" si="37"/>
        <v>393.36071679258737</v>
      </c>
      <c r="L255">
        <f t="shared" ca="1" si="38"/>
        <v>0.10719528840780335</v>
      </c>
    </row>
    <row r="256" spans="1:12" x14ac:dyDescent="0.2">
      <c r="A256" s="7">
        <v>18</v>
      </c>
      <c r="B256">
        <v>9</v>
      </c>
      <c r="C256" s="159">
        <f t="shared" si="39"/>
        <v>4.9500000000000044E-2</v>
      </c>
      <c r="D256" s="151">
        <f t="shared" si="40"/>
        <v>1</v>
      </c>
      <c r="E256" s="168">
        <f t="shared" si="41"/>
        <v>33333.333333333336</v>
      </c>
      <c r="F256" s="164">
        <f t="shared" ca="1" si="35"/>
        <v>2.8667628547540528E-6</v>
      </c>
      <c r="G256" s="160">
        <f t="shared" ca="1" si="42"/>
        <v>4462.8079793648849</v>
      </c>
      <c r="H256" s="6">
        <f t="shared" ca="1" si="43"/>
        <v>426.46040477144146</v>
      </c>
      <c r="I256" s="6">
        <f t="shared" ca="1" si="36"/>
        <v>5722.6723762032534</v>
      </c>
      <c r="J256" s="6">
        <f t="shared" ca="1" si="37"/>
        <v>319.84530357858108</v>
      </c>
      <c r="L256">
        <f t="shared" ca="1" si="38"/>
        <v>0.10360440340446742</v>
      </c>
    </row>
    <row r="257" spans="1:12" x14ac:dyDescent="0.2">
      <c r="A257" s="7">
        <v>18</v>
      </c>
      <c r="B257">
        <v>10</v>
      </c>
      <c r="C257" s="159">
        <f t="shared" si="39"/>
        <v>7.580000000000009E-2</v>
      </c>
      <c r="D257" s="151">
        <f t="shared" si="40"/>
        <v>1</v>
      </c>
      <c r="E257" s="168">
        <f t="shared" si="41"/>
        <v>33333.333333333336</v>
      </c>
      <c r="F257" s="164">
        <f t="shared" ca="1" si="35"/>
        <v>3.2516077966386885E-6</v>
      </c>
      <c r="G257" s="160">
        <f t="shared" ca="1" si="42"/>
        <v>4259.221664026396</v>
      </c>
      <c r="H257" s="6">
        <f t="shared" ca="1" si="43"/>
        <v>461.64394567868794</v>
      </c>
      <c r="I257" s="6">
        <f t="shared" ca="1" si="36"/>
        <v>4708.4581030566105</v>
      </c>
      <c r="J257" s="6">
        <f t="shared" ca="1" si="37"/>
        <v>346.23295925901596</v>
      </c>
      <c r="L257">
        <f t="shared" ca="1" si="38"/>
        <v>0.11868710974844113</v>
      </c>
    </row>
    <row r="258" spans="1:12" x14ac:dyDescent="0.2">
      <c r="A258" s="7">
        <v>18</v>
      </c>
      <c r="B258">
        <v>11</v>
      </c>
      <c r="C258" s="159">
        <f t="shared" si="39"/>
        <v>0.1119</v>
      </c>
      <c r="D258" s="151">
        <f t="shared" si="40"/>
        <v>1</v>
      </c>
      <c r="E258" s="168">
        <f t="shared" si="41"/>
        <v>33333.333333333336</v>
      </c>
      <c r="F258" s="164">
        <f t="shared" ca="1" si="35"/>
        <v>2.7762382813305242E-6</v>
      </c>
      <c r="G258" s="160">
        <f t="shared" ca="1" si="42"/>
        <v>4071.0923930141898</v>
      </c>
      <c r="H258" s="6">
        <f t="shared" ca="1" si="43"/>
        <v>376.7440849439829</v>
      </c>
      <c r="I258" s="6">
        <f t="shared" ca="1" si="36"/>
        <v>4831.0816887977262</v>
      </c>
      <c r="J258" s="6">
        <f t="shared" ca="1" si="37"/>
        <v>282.55806370798717</v>
      </c>
      <c r="L258">
        <f t="shared" ca="1" si="38"/>
        <v>0.10708383860285586</v>
      </c>
    </row>
    <row r="259" spans="1:12" x14ac:dyDescent="0.2">
      <c r="A259" s="63">
        <v>18</v>
      </c>
      <c r="B259" s="56">
        <v>12</v>
      </c>
      <c r="C259" s="159">
        <f t="shared" si="39"/>
        <v>0.15780000000000005</v>
      </c>
      <c r="D259" s="151">
        <f t="shared" si="40"/>
        <v>1</v>
      </c>
      <c r="E259" s="168">
        <f t="shared" si="41"/>
        <v>33333.333333333336</v>
      </c>
      <c r="F259" s="164">
        <f t="shared" ca="1" si="35"/>
        <v>3.1299781168075493E-6</v>
      </c>
      <c r="G259" s="160">
        <f t="shared" ca="1" si="42"/>
        <v>4132.0862913802421</v>
      </c>
      <c r="H259" s="6">
        <f t="shared" ca="1" si="43"/>
        <v>431.11132229268736</v>
      </c>
      <c r="I259" s="6">
        <f t="shared" ca="1" si="36"/>
        <v>3486.9337922888149</v>
      </c>
      <c r="J259" s="6">
        <f t="shared" ca="1" si="37"/>
        <v>323.33349171951551</v>
      </c>
      <c r="L259">
        <f t="shared" ca="1" si="38"/>
        <v>9.3269873822211261E-2</v>
      </c>
    </row>
    <row r="260" spans="1:12" x14ac:dyDescent="0.2">
      <c r="A260" s="6">
        <v>19</v>
      </c>
      <c r="B260">
        <v>1</v>
      </c>
      <c r="C260" s="159">
        <f t="shared" si="39"/>
        <v>0.17199999999999999</v>
      </c>
      <c r="D260" s="151">
        <f t="shared" si="40"/>
        <v>1</v>
      </c>
      <c r="E260" s="168">
        <f t="shared" si="41"/>
        <v>33333.333333333336</v>
      </c>
      <c r="F260" s="164">
        <f t="shared" ca="1" si="35"/>
        <v>3.0800348275236192E-6</v>
      </c>
      <c r="G260" s="160">
        <f t="shared" ca="1" si="42"/>
        <v>4308.0270645626133</v>
      </c>
      <c r="H260" s="6">
        <f t="shared" ca="1" si="43"/>
        <v>442.29577989223981</v>
      </c>
      <c r="I260" s="6">
        <f t="shared" ca="1" si="36"/>
        <v>3999.2286631260831</v>
      </c>
      <c r="J260" s="6">
        <f t="shared" ca="1" si="37"/>
        <v>331.72183491917986</v>
      </c>
      <c r="L260">
        <f t="shared" ca="1" si="38"/>
        <v>0.10688109444965108</v>
      </c>
    </row>
    <row r="261" spans="1:12" x14ac:dyDescent="0.2">
      <c r="A261" s="6">
        <v>19</v>
      </c>
      <c r="B261">
        <v>2</v>
      </c>
      <c r="C261" s="159">
        <f t="shared" si="39"/>
        <v>0.13980000000000004</v>
      </c>
      <c r="D261" s="151">
        <f t="shared" si="40"/>
        <v>1</v>
      </c>
      <c r="E261" s="168">
        <f t="shared" si="41"/>
        <v>33333.333333333336</v>
      </c>
      <c r="F261" s="164">
        <f t="shared" ca="1" si="35"/>
        <v>3.2414403877840853E-6</v>
      </c>
      <c r="G261" s="160">
        <f t="shared" ca="1" si="42"/>
        <v>4618.3795311647964</v>
      </c>
      <c r="H261" s="6">
        <f t="shared" ca="1" si="43"/>
        <v>499.00673128109668</v>
      </c>
      <c r="I261" s="6">
        <f t="shared" ca="1" si="36"/>
        <v>4029.2070457064074</v>
      </c>
      <c r="J261" s="6">
        <f t="shared" ca="1" si="37"/>
        <v>374.25504846082254</v>
      </c>
      <c r="L261">
        <f t="shared" ca="1" si="38"/>
        <v>0.10815348089511094</v>
      </c>
    </row>
    <row r="262" spans="1:12" x14ac:dyDescent="0.2">
      <c r="A262" s="6">
        <v>19</v>
      </c>
      <c r="B262">
        <v>3</v>
      </c>
      <c r="C262" s="159">
        <f t="shared" si="39"/>
        <v>9.7500000000000003E-2</v>
      </c>
      <c r="D262" s="151">
        <f t="shared" si="40"/>
        <v>1</v>
      </c>
      <c r="E262" s="168">
        <f t="shared" si="41"/>
        <v>33333.333333333336</v>
      </c>
      <c r="F262" s="164">
        <f t="shared" ca="1" si="35"/>
        <v>3.0892814214255295E-6</v>
      </c>
      <c r="G262" s="160">
        <f t="shared" ca="1" si="42"/>
        <v>4702.3816857078809</v>
      </c>
      <c r="H262" s="6">
        <f t="shared" ca="1" si="43"/>
        <v>484.23267927030071</v>
      </c>
      <c r="I262" s="6">
        <f t="shared" ca="1" si="36"/>
        <v>4263.5421043631513</v>
      </c>
      <c r="J262" s="6">
        <f t="shared" ca="1" si="37"/>
        <v>363.17450945272554</v>
      </c>
      <c r="L262">
        <f t="shared" ca="1" si="38"/>
        <v>0.11356953131395923</v>
      </c>
    </row>
    <row r="263" spans="1:12" x14ac:dyDescent="0.2">
      <c r="A263" s="6">
        <v>19</v>
      </c>
      <c r="B263">
        <v>4</v>
      </c>
      <c r="C263" s="159">
        <f t="shared" si="39"/>
        <v>6.5000000000000002E-2</v>
      </c>
      <c r="D263" s="151">
        <f t="shared" si="40"/>
        <v>1</v>
      </c>
      <c r="E263" s="168">
        <f t="shared" si="41"/>
        <v>33333.333333333336</v>
      </c>
      <c r="F263" s="164">
        <f t="shared" ca="1" si="35"/>
        <v>3.0058144305213066E-6</v>
      </c>
      <c r="G263" s="160">
        <f t="shared" ca="1" si="42"/>
        <v>4666.2227858166971</v>
      </c>
      <c r="H263" s="6">
        <f t="shared" ca="1" si="43"/>
        <v>467.52665952117201</v>
      </c>
      <c r="I263" s="6">
        <f t="shared" ca="1" si="36"/>
        <v>4971.286298356571</v>
      </c>
      <c r="J263" s="6">
        <f t="shared" ca="1" si="37"/>
        <v>350.64499464087902</v>
      </c>
      <c r="L263">
        <f t="shared" ca="1" si="38"/>
        <v>9.0973920533297517E-2</v>
      </c>
    </row>
    <row r="264" spans="1:12" x14ac:dyDescent="0.2">
      <c r="A264" s="6">
        <v>19</v>
      </c>
      <c r="B264">
        <v>5</v>
      </c>
      <c r="C264" s="159">
        <f t="shared" si="39"/>
        <v>4.230000000000006E-2</v>
      </c>
      <c r="D264" s="151">
        <f t="shared" si="40"/>
        <v>1</v>
      </c>
      <c r="E264" s="168">
        <f t="shared" si="41"/>
        <v>33333.333333333336</v>
      </c>
      <c r="F264" s="164">
        <f t="shared" ca="1" si="35"/>
        <v>3.126914775866466E-6</v>
      </c>
      <c r="G264" s="160">
        <f t="shared" ca="1" si="42"/>
        <v>4482.8569223444229</v>
      </c>
      <c r="H264" s="6">
        <f t="shared" ca="1" si="43"/>
        <v>467.25038495246827</v>
      </c>
      <c r="I264" s="6">
        <f t="shared" ca="1" si="36"/>
        <v>4264.7584147795069</v>
      </c>
      <c r="J264" s="6">
        <f t="shared" ca="1" si="37"/>
        <v>350.4377887143512</v>
      </c>
      <c r="L264">
        <f t="shared" ca="1" si="38"/>
        <v>0.1031138924247641</v>
      </c>
    </row>
    <row r="265" spans="1:12" x14ac:dyDescent="0.2">
      <c r="A265" s="6">
        <v>19</v>
      </c>
      <c r="B265">
        <v>6</v>
      </c>
      <c r="C265" s="159">
        <f t="shared" si="39"/>
        <v>2.9400000000000037E-2</v>
      </c>
      <c r="D265" s="151">
        <f t="shared" si="40"/>
        <v>1</v>
      </c>
      <c r="E265" s="168">
        <f t="shared" si="41"/>
        <v>33333.333333333336</v>
      </c>
      <c r="F265" s="164">
        <f t="shared" ca="1" si="35"/>
        <v>3.1447973968414186E-6</v>
      </c>
      <c r="G265" s="160">
        <f t="shared" ca="1" si="42"/>
        <v>4211.9454516391879</v>
      </c>
      <c r="H265" s="6">
        <f t="shared" ca="1" si="43"/>
        <v>441.52383639843242</v>
      </c>
      <c r="I265" s="6">
        <f t="shared" ca="1" si="36"/>
        <v>4188.6351554503462</v>
      </c>
      <c r="J265" s="6">
        <f t="shared" ca="1" si="37"/>
        <v>331.14287729882432</v>
      </c>
      <c r="L265">
        <f t="shared" ca="1" si="38"/>
        <v>0.11316601371895021</v>
      </c>
    </row>
    <row r="266" spans="1:12" x14ac:dyDescent="0.2">
      <c r="A266" s="6">
        <v>19</v>
      </c>
      <c r="B266">
        <v>7</v>
      </c>
      <c r="C266" s="159">
        <f t="shared" si="39"/>
        <v>2.629999999999999E-2</v>
      </c>
      <c r="D266" s="151">
        <f t="shared" si="40"/>
        <v>1</v>
      </c>
      <c r="E266" s="168">
        <f t="shared" si="41"/>
        <v>33333.333333333336</v>
      </c>
      <c r="F266" s="164">
        <f t="shared" ca="1" si="35"/>
        <v>2.7965044257093339E-6</v>
      </c>
      <c r="G266" s="160">
        <f t="shared" ca="1" si="42"/>
        <v>3900.4714140503006</v>
      </c>
      <c r="H266" s="6">
        <f t="shared" ca="1" si="43"/>
        <v>363.589519058147</v>
      </c>
      <c r="I266" s="6">
        <f t="shared" ca="1" si="36"/>
        <v>3952.7823610482483</v>
      </c>
      <c r="J266" s="6">
        <f t="shared" ca="1" si="37"/>
        <v>272.69213929361024</v>
      </c>
      <c r="L266">
        <f t="shared" ca="1" si="38"/>
        <v>0.10770975792267727</v>
      </c>
    </row>
    <row r="267" spans="1:12" x14ac:dyDescent="0.2">
      <c r="A267" s="6">
        <v>19</v>
      </c>
      <c r="B267">
        <v>8</v>
      </c>
      <c r="C267" s="159">
        <f t="shared" si="39"/>
        <v>3.3000000000000029E-2</v>
      </c>
      <c r="D267" s="151">
        <f t="shared" si="40"/>
        <v>1</v>
      </c>
      <c r="E267" s="168">
        <f t="shared" si="41"/>
        <v>33333.333333333336</v>
      </c>
      <c r="F267" s="164">
        <f t="shared" ca="1" si="35"/>
        <v>2.9560190090388237E-6</v>
      </c>
      <c r="G267" s="160">
        <f t="shared" ca="1" si="42"/>
        <v>3654.8124258211674</v>
      </c>
      <c r="H267" s="6">
        <f t="shared" ca="1" si="43"/>
        <v>360.12316683995556</v>
      </c>
      <c r="I267" s="6">
        <f t="shared" ca="1" si="36"/>
        <v>3454.8206894826822</v>
      </c>
      <c r="J267" s="6">
        <f t="shared" ca="1" si="37"/>
        <v>270.09237512996668</v>
      </c>
      <c r="L267">
        <f t="shared" ca="1" si="38"/>
        <v>8.7131095025801034E-2</v>
      </c>
    </row>
    <row r="268" spans="1:12" x14ac:dyDescent="0.2">
      <c r="A268" s="6">
        <v>19</v>
      </c>
      <c r="B268">
        <v>9</v>
      </c>
      <c r="C268" s="159">
        <f t="shared" si="39"/>
        <v>4.9500000000000044E-2</v>
      </c>
      <c r="D268" s="151">
        <f t="shared" si="40"/>
        <v>1</v>
      </c>
      <c r="E268" s="168">
        <f t="shared" si="41"/>
        <v>33333.333333333336</v>
      </c>
      <c r="F268" s="164">
        <f t="shared" ca="1" si="35"/>
        <v>3.3920081637049834E-6</v>
      </c>
      <c r="G268" s="160">
        <f t="shared" ca="1" si="42"/>
        <v>3346.948330029888</v>
      </c>
      <c r="H268" s="6">
        <f t="shared" ca="1" si="43"/>
        <v>378.42920196533805</v>
      </c>
      <c r="I268" s="6">
        <f t="shared" ca="1" si="36"/>
        <v>3525.5213919960734</v>
      </c>
      <c r="J268" s="6">
        <f t="shared" ca="1" si="37"/>
        <v>283.82190147400354</v>
      </c>
      <c r="L268">
        <f t="shared" ca="1" si="38"/>
        <v>9.9334919254773058E-2</v>
      </c>
    </row>
    <row r="269" spans="1:12" x14ac:dyDescent="0.2">
      <c r="A269" s="6">
        <v>19</v>
      </c>
      <c r="B269">
        <v>10</v>
      </c>
      <c r="C269" s="159">
        <f t="shared" si="39"/>
        <v>7.580000000000009E-2</v>
      </c>
      <c r="D269" s="151">
        <f t="shared" si="40"/>
        <v>1</v>
      </c>
      <c r="E269" s="168">
        <f t="shared" si="41"/>
        <v>33333.333333333336</v>
      </c>
      <c r="F269" s="164">
        <f t="shared" ca="1" si="35"/>
        <v>3.0731562375154213E-6</v>
      </c>
      <c r="G269" s="160">
        <f t="shared" ca="1" si="42"/>
        <v>3150.976896904951</v>
      </c>
      <c r="H269" s="6">
        <f t="shared" ca="1" si="43"/>
        <v>322.78147683301461</v>
      </c>
      <c r="I269" s="6">
        <f t="shared" ca="1" si="36"/>
        <v>3239.1820972406822</v>
      </c>
      <c r="J269" s="6">
        <f t="shared" ca="1" si="37"/>
        <v>242.08610762476096</v>
      </c>
      <c r="L269">
        <f t="shared" ca="1" si="38"/>
        <v>8.7418023229958841E-2</v>
      </c>
    </row>
    <row r="270" spans="1:12" x14ac:dyDescent="0.2">
      <c r="A270" s="6">
        <v>19</v>
      </c>
      <c r="B270">
        <v>11</v>
      </c>
      <c r="C270" s="159">
        <f t="shared" si="39"/>
        <v>0.1119</v>
      </c>
      <c r="D270" s="151">
        <f t="shared" si="40"/>
        <v>1</v>
      </c>
      <c r="E270" s="168">
        <f t="shared" si="41"/>
        <v>33333.333333333336</v>
      </c>
      <c r="F270" s="164">
        <f t="shared" ca="1" si="35"/>
        <v>3.1033460687585144E-6</v>
      </c>
      <c r="G270" s="160">
        <f t="shared" ca="1" si="42"/>
        <v>3070.0100563583042</v>
      </c>
      <c r="H270" s="6">
        <f t="shared" ca="1" si="43"/>
        <v>317.57678798162169</v>
      </c>
      <c r="I270" s="6">
        <f t="shared" ca="1" si="36"/>
        <v>3005.6719458806424</v>
      </c>
      <c r="J270" s="6">
        <f t="shared" ca="1" si="37"/>
        <v>238.18259098621627</v>
      </c>
      <c r="L270">
        <f t="shared" ca="1" si="38"/>
        <v>0.13341746959207074</v>
      </c>
    </row>
    <row r="271" spans="1:12" x14ac:dyDescent="0.2">
      <c r="A271" s="59">
        <v>19</v>
      </c>
      <c r="B271" s="56">
        <v>12</v>
      </c>
      <c r="C271" s="159">
        <f t="shared" si="39"/>
        <v>0.15780000000000005</v>
      </c>
      <c r="D271" s="151">
        <f t="shared" si="40"/>
        <v>1</v>
      </c>
      <c r="E271" s="168">
        <f t="shared" si="41"/>
        <v>33333.333333333336</v>
      </c>
      <c r="F271" s="164">
        <f t="shared" ca="1" si="35"/>
        <v>3.2031043539093825E-6</v>
      </c>
      <c r="G271" s="160">
        <f t="shared" ca="1" si="42"/>
        <v>3078.3916624923254</v>
      </c>
      <c r="H271" s="6">
        <f t="shared" ca="1" si="43"/>
        <v>328.68032457225036</v>
      </c>
      <c r="I271" s="6">
        <f t="shared" ca="1" si="36"/>
        <v>3030.2489045333095</v>
      </c>
      <c r="J271" s="6">
        <f t="shared" ca="1" si="37"/>
        <v>246.51024342918777</v>
      </c>
      <c r="L271">
        <f t="shared" ca="1" si="38"/>
        <v>0.10891481271181108</v>
      </c>
    </row>
    <row r="272" spans="1:12" x14ac:dyDescent="0.2">
      <c r="A272" s="7">
        <v>20</v>
      </c>
      <c r="B272">
        <v>1</v>
      </c>
      <c r="C272" s="159">
        <f t="shared" si="39"/>
        <v>0.17199999999999999</v>
      </c>
      <c r="D272" s="151">
        <f t="shared" si="40"/>
        <v>1</v>
      </c>
      <c r="E272" s="168">
        <f t="shared" si="41"/>
        <v>33333.333333333336</v>
      </c>
      <c r="F272" s="164">
        <f t="shared" ca="1" si="35"/>
        <v>3.2625856679465285E-6</v>
      </c>
      <c r="G272" s="160">
        <f t="shared" ca="1" si="42"/>
        <v>3237.4402798274518</v>
      </c>
      <c r="H272" s="6">
        <f t="shared" ca="1" si="43"/>
        <v>352.08087525992812</v>
      </c>
      <c r="I272" s="6">
        <f t="shared" ca="1" si="36"/>
        <v>3181.1755563268111</v>
      </c>
      <c r="J272" s="6">
        <f t="shared" ca="1" si="37"/>
        <v>264.06065644494606</v>
      </c>
      <c r="L272">
        <f t="shared" ca="1" si="38"/>
        <v>9.9140297874547242E-2</v>
      </c>
    </row>
    <row r="273" spans="1:12" x14ac:dyDescent="0.2">
      <c r="A273" s="7">
        <v>20</v>
      </c>
      <c r="B273">
        <v>2</v>
      </c>
      <c r="C273" s="159">
        <f t="shared" si="39"/>
        <v>0.13980000000000004</v>
      </c>
      <c r="D273" s="151">
        <f t="shared" si="40"/>
        <v>1</v>
      </c>
      <c r="E273" s="168">
        <f t="shared" si="41"/>
        <v>33333.333333333336</v>
      </c>
      <c r="F273" s="164">
        <f t="shared" ca="1" si="35"/>
        <v>3.2558188552360017E-6</v>
      </c>
      <c r="G273" s="160">
        <f t="shared" ca="1" si="42"/>
        <v>3457.996198332221</v>
      </c>
      <c r="H273" s="6">
        <f t="shared" ca="1" si="43"/>
        <v>375.2869741288153</v>
      </c>
      <c r="I273" s="6">
        <f t="shared" ca="1" si="36"/>
        <v>3335.8069154505542</v>
      </c>
      <c r="J273" s="6">
        <f t="shared" ca="1" si="37"/>
        <v>281.46523059661149</v>
      </c>
      <c r="L273">
        <f t="shared" ca="1" si="38"/>
        <v>0.12424640384387474</v>
      </c>
    </row>
    <row r="274" spans="1:12" x14ac:dyDescent="0.2">
      <c r="A274" s="7">
        <v>20</v>
      </c>
      <c r="B274">
        <v>3</v>
      </c>
      <c r="C274" s="159">
        <f t="shared" si="39"/>
        <v>9.7500000000000003E-2</v>
      </c>
      <c r="D274" s="151">
        <f t="shared" si="40"/>
        <v>1</v>
      </c>
      <c r="E274" s="168">
        <f t="shared" si="41"/>
        <v>33333.333333333336</v>
      </c>
      <c r="F274" s="164">
        <f t="shared" ca="1" si="35"/>
        <v>3.1492643925011264E-6</v>
      </c>
      <c r="G274" s="160">
        <f t="shared" ca="1" si="42"/>
        <v>3548.4607234248933</v>
      </c>
      <c r="H274" s="6">
        <f t="shared" ca="1" si="43"/>
        <v>372.50136681569347</v>
      </c>
      <c r="I274" s="6">
        <f t="shared" ca="1" si="36"/>
        <v>3785.477519488808</v>
      </c>
      <c r="J274" s="6">
        <f t="shared" ca="1" si="37"/>
        <v>279.3760251117701</v>
      </c>
      <c r="L274">
        <f t="shared" ca="1" si="38"/>
        <v>0.1054268076766648</v>
      </c>
    </row>
    <row r="275" spans="1:12" x14ac:dyDescent="0.2">
      <c r="A275" s="7">
        <v>20</v>
      </c>
      <c r="B275">
        <v>4</v>
      </c>
      <c r="C275" s="159">
        <f t="shared" si="39"/>
        <v>6.5000000000000002E-2</v>
      </c>
      <c r="D275" s="151">
        <f t="shared" si="40"/>
        <v>1</v>
      </c>
      <c r="E275" s="168">
        <f t="shared" si="41"/>
        <v>33333.333333333336</v>
      </c>
      <c r="F275" s="164">
        <f t="shared" ca="1" si="35"/>
        <v>3.0431958996955174E-6</v>
      </c>
      <c r="G275" s="160">
        <f t="shared" ca="1" si="42"/>
        <v>3529.4348364226694</v>
      </c>
      <c r="H275" s="6">
        <f t="shared" ca="1" si="43"/>
        <v>358.02538741479958</v>
      </c>
      <c r="I275" s="6">
        <f t="shared" ca="1" si="36"/>
        <v>3152.1063726770517</v>
      </c>
      <c r="J275" s="6">
        <f t="shared" ca="1" si="37"/>
        <v>268.5190405610997</v>
      </c>
      <c r="L275">
        <f t="shared" ca="1" si="38"/>
        <v>0.10248199884585843</v>
      </c>
    </row>
    <row r="276" spans="1:12" x14ac:dyDescent="0.2">
      <c r="A276" s="7">
        <v>20</v>
      </c>
      <c r="B276">
        <v>5</v>
      </c>
      <c r="C276" s="159">
        <f t="shared" si="39"/>
        <v>4.230000000000006E-2</v>
      </c>
      <c r="D276" s="151">
        <f t="shared" si="40"/>
        <v>1</v>
      </c>
      <c r="E276" s="168">
        <f t="shared" si="41"/>
        <v>33333.333333333336</v>
      </c>
      <c r="F276" s="164">
        <f t="shared" ca="1" si="35"/>
        <v>3.2733911497105034E-6</v>
      </c>
      <c r="G276" s="160">
        <f t="shared" ca="1" si="42"/>
        <v>3366.9406699120323</v>
      </c>
      <c r="H276" s="6">
        <f t="shared" ca="1" si="43"/>
        <v>367.37712634968005</v>
      </c>
      <c r="I276" s="6">
        <f t="shared" ca="1" si="36"/>
        <v>3647.6609066161163</v>
      </c>
      <c r="J276" s="6">
        <f t="shared" ca="1" si="37"/>
        <v>275.53284476226003</v>
      </c>
      <c r="L276">
        <f t="shared" ca="1" si="38"/>
        <v>9.2076437781087303E-2</v>
      </c>
    </row>
    <row r="277" spans="1:12" x14ac:dyDescent="0.2">
      <c r="A277" s="7">
        <v>20</v>
      </c>
      <c r="B277">
        <v>6</v>
      </c>
      <c r="C277" s="159">
        <f t="shared" si="39"/>
        <v>2.9400000000000037E-2</v>
      </c>
      <c r="D277" s="151">
        <f t="shared" si="40"/>
        <v>1</v>
      </c>
      <c r="E277" s="168">
        <f t="shared" si="41"/>
        <v>33333.333333333336</v>
      </c>
      <c r="F277" s="164">
        <f t="shared" ca="1" si="35"/>
        <v>3.1344267751298263E-6</v>
      </c>
      <c r="G277" s="160">
        <f t="shared" ca="1" si="42"/>
        <v>3128.4793271260587</v>
      </c>
      <c r="H277" s="6">
        <f t="shared" ca="1" si="43"/>
        <v>326.86631227946873</v>
      </c>
      <c r="I277" s="6">
        <f t="shared" ca="1" si="36"/>
        <v>3314.1862064749671</v>
      </c>
      <c r="J277" s="6">
        <f t="shared" ca="1" si="37"/>
        <v>245.14973420960155</v>
      </c>
      <c r="L277">
        <f t="shared" ca="1" si="38"/>
        <v>9.7089558174924484E-2</v>
      </c>
    </row>
    <row r="278" spans="1:12" x14ac:dyDescent="0.2">
      <c r="A278" s="7">
        <v>20</v>
      </c>
      <c r="B278">
        <v>7</v>
      </c>
      <c r="C278" s="159">
        <f t="shared" si="39"/>
        <v>2.629999999999999E-2</v>
      </c>
      <c r="D278" s="151">
        <f t="shared" si="40"/>
        <v>1</v>
      </c>
      <c r="E278" s="168">
        <f t="shared" si="41"/>
        <v>33333.333333333336</v>
      </c>
      <c r="F278" s="164">
        <f t="shared" ca="1" si="35"/>
        <v>3.2977933641026812E-6</v>
      </c>
      <c r="G278" s="160">
        <f t="shared" ca="1" si="42"/>
        <v>2879.5443503589718</v>
      </c>
      <c r="H278" s="6">
        <f t="shared" ca="1" si="43"/>
        <v>316.53807500843948</v>
      </c>
      <c r="I278" s="6">
        <f t="shared" ca="1" si="36"/>
        <v>2644.0662704240945</v>
      </c>
      <c r="J278" s="6">
        <f t="shared" ca="1" si="37"/>
        <v>237.40355625632961</v>
      </c>
      <c r="L278">
        <f t="shared" ca="1" si="38"/>
        <v>0.11201618176644758</v>
      </c>
    </row>
    <row r="279" spans="1:12" x14ac:dyDescent="0.2">
      <c r="A279" s="7">
        <v>20</v>
      </c>
      <c r="B279">
        <v>8</v>
      </c>
      <c r="C279" s="159">
        <f t="shared" si="39"/>
        <v>3.3000000000000029E-2</v>
      </c>
      <c r="D279" s="151">
        <f t="shared" si="40"/>
        <v>1</v>
      </c>
      <c r="E279" s="168">
        <f t="shared" si="41"/>
        <v>33333.333333333336</v>
      </c>
      <c r="F279" s="164">
        <f t="shared" ca="1" si="35"/>
        <v>3.2459110989794258E-6</v>
      </c>
      <c r="G279" s="160">
        <f t="shared" ca="1" si="42"/>
        <v>2662.8864464106668</v>
      </c>
      <c r="H279" s="6">
        <f t="shared" ca="1" si="43"/>
        <v>288.11642239087553</v>
      </c>
      <c r="I279" s="6">
        <f t="shared" ca="1" si="36"/>
        <v>2446.3620824406762</v>
      </c>
      <c r="J279" s="6">
        <f t="shared" ca="1" si="37"/>
        <v>216.08731679315665</v>
      </c>
      <c r="L279">
        <f t="shared" ca="1" si="38"/>
        <v>9.8643956540501995E-2</v>
      </c>
    </row>
    <row r="280" spans="1:12" x14ac:dyDescent="0.2">
      <c r="A280" s="7">
        <v>20</v>
      </c>
      <c r="B280">
        <v>9</v>
      </c>
      <c r="C280" s="159">
        <f t="shared" si="39"/>
        <v>4.9500000000000044E-2</v>
      </c>
      <c r="D280" s="151">
        <f t="shared" si="40"/>
        <v>1</v>
      </c>
      <c r="E280" s="168">
        <f t="shared" si="41"/>
        <v>33333.333333333336</v>
      </c>
      <c r="F280" s="164">
        <f t="shared" ca="1" si="35"/>
        <v>3.5195580186591091E-6</v>
      </c>
      <c r="G280" s="160">
        <f t="shared" ca="1" si="42"/>
        <v>2446.1352383548096</v>
      </c>
      <c r="H280" s="6">
        <f t="shared" ca="1" si="43"/>
        <v>286.97716309587605</v>
      </c>
      <c r="I280" s="6">
        <f t="shared" ca="1" si="36"/>
        <v>2542.9057464769403</v>
      </c>
      <c r="J280" s="6">
        <f t="shared" ca="1" si="37"/>
        <v>215.23287232190705</v>
      </c>
      <c r="L280">
        <f t="shared" ca="1" si="38"/>
        <v>0.1160451137161977</v>
      </c>
    </row>
    <row r="281" spans="1:12" x14ac:dyDescent="0.2">
      <c r="A281" s="7">
        <v>20</v>
      </c>
      <c r="B281">
        <v>10</v>
      </c>
      <c r="C281" s="159">
        <f t="shared" si="39"/>
        <v>7.580000000000009E-2</v>
      </c>
      <c r="D281" s="151">
        <f t="shared" si="40"/>
        <v>1</v>
      </c>
      <c r="E281" s="168">
        <f t="shared" si="41"/>
        <v>33333.333333333336</v>
      </c>
      <c r="F281" s="164">
        <f t="shared" ca="1" si="35"/>
        <v>3.0334844829291842E-6</v>
      </c>
      <c r="G281" s="160">
        <f t="shared" ca="1" si="42"/>
        <v>2268.5023484644303</v>
      </c>
      <c r="H281" s="6">
        <f t="shared" ca="1" si="43"/>
        <v>229.3822224518421</v>
      </c>
      <c r="I281" s="6">
        <f t="shared" ca="1" si="36"/>
        <v>2352.8736797752404</v>
      </c>
      <c r="J281" s="6">
        <f t="shared" ca="1" si="37"/>
        <v>172.03666683888156</v>
      </c>
      <c r="L281">
        <f t="shared" ca="1" si="38"/>
        <v>9.5716285944736787E-2</v>
      </c>
    </row>
    <row r="282" spans="1:12" x14ac:dyDescent="0.2">
      <c r="A282" s="7">
        <v>20</v>
      </c>
      <c r="B282">
        <v>11</v>
      </c>
      <c r="C282" s="159">
        <f t="shared" si="39"/>
        <v>0.1119</v>
      </c>
      <c r="D282" s="151">
        <f t="shared" si="40"/>
        <v>1</v>
      </c>
      <c r="E282" s="168">
        <f t="shared" si="41"/>
        <v>33333.333333333336</v>
      </c>
      <c r="F282" s="164">
        <f t="shared" ca="1" si="35"/>
        <v>3.2617484366875506E-6</v>
      </c>
      <c r="G282" s="160">
        <f t="shared" ca="1" si="42"/>
        <v>2177.2135946544804</v>
      </c>
      <c r="H282" s="6">
        <f t="shared" ca="1" si="43"/>
        <v>236.71743462330446</v>
      </c>
      <c r="I282" s="6">
        <f t="shared" ca="1" si="36"/>
        <v>1968.9814870445291</v>
      </c>
      <c r="J282" s="6">
        <f t="shared" ca="1" si="37"/>
        <v>177.53807596747833</v>
      </c>
      <c r="L282">
        <f t="shared" ca="1" si="38"/>
        <v>9.8787594891737579E-2</v>
      </c>
    </row>
    <row r="283" spans="1:12" x14ac:dyDescent="0.2">
      <c r="A283" s="63">
        <v>20</v>
      </c>
      <c r="B283" s="56">
        <v>12</v>
      </c>
      <c r="C283" s="159">
        <f t="shared" si="39"/>
        <v>0.15780000000000005</v>
      </c>
      <c r="D283" s="151">
        <f t="shared" si="40"/>
        <v>1</v>
      </c>
      <c r="E283" s="168">
        <f t="shared" si="41"/>
        <v>33333.333333333336</v>
      </c>
      <c r="F283" s="164">
        <f t="shared" ca="1" si="35"/>
        <v>3.1613428950406953E-6</v>
      </c>
      <c r="G283" s="160">
        <f t="shared" ca="1" si="42"/>
        <v>2165.2853473302175</v>
      </c>
      <c r="H283" s="6">
        <f t="shared" ca="1" si="43"/>
        <v>228.1736482839369</v>
      </c>
      <c r="I283" s="6">
        <f t="shared" ca="1" si="36"/>
        <v>2157.3633841451856</v>
      </c>
      <c r="J283" s="6">
        <f t="shared" ca="1" si="37"/>
        <v>171.13023621295267</v>
      </c>
      <c r="L283">
        <f t="shared" ca="1" si="38"/>
        <v>9.7666625102973664E-2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workbookViewId="0"/>
  </sheetViews>
  <sheetFormatPr defaultRowHeight="12.75" x14ac:dyDescent="0.2"/>
  <cols>
    <col min="2" max="2" width="11.42578125" customWidth="1"/>
    <col min="3" max="3" width="9.42578125" customWidth="1"/>
  </cols>
  <sheetData>
    <row r="1" spans="1:20" ht="31.5" x14ac:dyDescent="0.5">
      <c r="A1" s="365" t="s">
        <v>51</v>
      </c>
      <c r="B1" s="349"/>
      <c r="C1" s="348"/>
      <c r="D1" s="349"/>
      <c r="E1" s="349"/>
      <c r="F1" s="349" t="s">
        <v>433</v>
      </c>
      <c r="G1" s="349"/>
      <c r="H1" s="349"/>
      <c r="I1" s="349" t="s">
        <v>434</v>
      </c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</row>
    <row r="2" spans="1:20" ht="15" x14ac:dyDescent="0.25">
      <c r="A2" s="349" t="s">
        <v>112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</row>
    <row r="3" spans="1:20" x14ac:dyDescent="0.2">
      <c r="B3" t="s">
        <v>395</v>
      </c>
    </row>
    <row r="4" spans="1:20" ht="15" x14ac:dyDescent="0.25">
      <c r="B4" s="350" t="s">
        <v>0</v>
      </c>
      <c r="C4" s="350"/>
      <c r="D4" s="4" t="s">
        <v>128</v>
      </c>
    </row>
    <row r="5" spans="1:20" ht="15" x14ac:dyDescent="0.25">
      <c r="B5" s="351" t="s">
        <v>1</v>
      </c>
      <c r="C5" s="351">
        <v>31</v>
      </c>
      <c r="D5" t="s">
        <v>19</v>
      </c>
    </row>
    <row r="6" spans="1:20" ht="15" x14ac:dyDescent="0.25">
      <c r="B6" s="351" t="s">
        <v>2</v>
      </c>
      <c r="C6" s="351">
        <v>0.39</v>
      </c>
      <c r="D6" t="s">
        <v>12</v>
      </c>
    </row>
    <row r="7" spans="1:20" ht="15" x14ac:dyDescent="0.25">
      <c r="B7" s="351" t="s">
        <v>3</v>
      </c>
      <c r="C7" s="351">
        <v>-0.06</v>
      </c>
    </row>
    <row r="8" spans="1:20" ht="15" x14ac:dyDescent="0.25">
      <c r="B8" s="350" t="s">
        <v>4</v>
      </c>
      <c r="C8" s="350"/>
      <c r="D8" t="s">
        <v>20</v>
      </c>
    </row>
    <row r="9" spans="1:20" ht="15" x14ac:dyDescent="0.25">
      <c r="B9" s="351" t="s">
        <v>5</v>
      </c>
      <c r="C9" s="352">
        <v>1.2589254117941662E-3</v>
      </c>
      <c r="D9" t="s">
        <v>114</v>
      </c>
    </row>
    <row r="10" spans="1:20" ht="15" x14ac:dyDescent="0.25">
      <c r="B10" s="351" t="s">
        <v>6</v>
      </c>
      <c r="C10" s="351">
        <v>3</v>
      </c>
      <c r="D10" t="s">
        <v>113</v>
      </c>
    </row>
    <row r="11" spans="1:20" ht="15" x14ac:dyDescent="0.25">
      <c r="B11" s="350" t="s">
        <v>181</v>
      </c>
      <c r="C11" s="350"/>
    </row>
    <row r="12" spans="1:20" ht="15" x14ac:dyDescent="0.25">
      <c r="B12" s="351" t="s">
        <v>22</v>
      </c>
      <c r="C12" s="351">
        <v>5</v>
      </c>
      <c r="D12" t="s">
        <v>182</v>
      </c>
    </row>
    <row r="15" spans="1:20" ht="15" x14ac:dyDescent="0.25">
      <c r="B15" s="353" t="s">
        <v>8</v>
      </c>
      <c r="C15" s="353"/>
      <c r="D15" s="4"/>
      <c r="E15" s="4"/>
      <c r="F15" s="4"/>
      <c r="G15" s="4"/>
      <c r="H15" s="4"/>
      <c r="I15" s="4"/>
      <c r="J15" s="4"/>
      <c r="K15" s="4"/>
    </row>
    <row r="16" spans="1:20" ht="15" x14ac:dyDescent="0.25">
      <c r="B16" s="354" t="s">
        <v>9</v>
      </c>
      <c r="C16" s="354">
        <v>0.17499999999999999</v>
      </c>
      <c r="D16" t="s">
        <v>24</v>
      </c>
    </row>
    <row r="17" spans="2:6" ht="15" x14ac:dyDescent="0.25">
      <c r="B17" s="354"/>
      <c r="C17" s="354"/>
    </row>
    <row r="18" spans="2:6" ht="15" x14ac:dyDescent="0.25">
      <c r="B18" s="353" t="s">
        <v>116</v>
      </c>
      <c r="C18" s="353"/>
    </row>
    <row r="19" spans="2:6" ht="15" x14ac:dyDescent="0.25">
      <c r="B19" s="354" t="s">
        <v>28</v>
      </c>
      <c r="C19" s="355">
        <v>3.3711000000000002</v>
      </c>
      <c r="D19" s="4" t="s">
        <v>77</v>
      </c>
    </row>
    <row r="20" spans="2:6" ht="15" x14ac:dyDescent="0.25">
      <c r="B20" s="354" t="s">
        <v>29</v>
      </c>
      <c r="C20" s="355">
        <v>5.4699999999999999E-2</v>
      </c>
      <c r="D20" s="4" t="s">
        <v>78</v>
      </c>
    </row>
    <row r="21" spans="2:6" ht="15" x14ac:dyDescent="0.25">
      <c r="B21" s="354" t="s">
        <v>92</v>
      </c>
      <c r="C21" s="354">
        <v>1.3</v>
      </c>
      <c r="D21" s="4" t="s">
        <v>145</v>
      </c>
    </row>
    <row r="22" spans="2:6" ht="15" x14ac:dyDescent="0.25">
      <c r="B22" s="354"/>
      <c r="C22" s="354"/>
      <c r="D22" s="4"/>
    </row>
    <row r="23" spans="2:6" ht="15" x14ac:dyDescent="0.25">
      <c r="B23" s="353" t="s">
        <v>117</v>
      </c>
      <c r="C23" s="353"/>
    </row>
    <row r="24" spans="2:6" ht="15" x14ac:dyDescent="0.25">
      <c r="B24" s="354" t="s">
        <v>31</v>
      </c>
      <c r="C24" s="356">
        <v>166.66666666666666</v>
      </c>
      <c r="D24" t="s">
        <v>146</v>
      </c>
    </row>
    <row r="25" spans="2:6" ht="15" x14ac:dyDescent="0.25">
      <c r="B25" s="354" t="s">
        <v>39</v>
      </c>
      <c r="C25" s="354">
        <v>182500</v>
      </c>
      <c r="D25" t="s">
        <v>115</v>
      </c>
    </row>
    <row r="29" spans="2:6" ht="15" x14ac:dyDescent="0.25">
      <c r="B29" s="340" t="s">
        <v>136</v>
      </c>
      <c r="C29" s="340"/>
      <c r="D29" s="340"/>
      <c r="E29" s="340"/>
      <c r="F29" s="340"/>
    </row>
    <row r="31" spans="2:6" x14ac:dyDescent="0.2">
      <c r="B31" t="s">
        <v>137</v>
      </c>
    </row>
    <row r="32" spans="2:6" x14ac:dyDescent="0.2">
      <c r="B32" t="s">
        <v>138</v>
      </c>
    </row>
    <row r="33" spans="2:4" x14ac:dyDescent="0.2">
      <c r="B33" t="s">
        <v>139</v>
      </c>
    </row>
    <row r="34" spans="2:4" x14ac:dyDescent="0.2">
      <c r="B34" t="s">
        <v>247</v>
      </c>
    </row>
    <row r="36" spans="2:4" x14ac:dyDescent="0.2">
      <c r="B36" t="s">
        <v>140</v>
      </c>
    </row>
    <row r="38" spans="2:4" x14ac:dyDescent="0.2">
      <c r="B38" t="s">
        <v>141</v>
      </c>
    </row>
    <row r="39" spans="2:4" x14ac:dyDescent="0.2">
      <c r="B39" t="s">
        <v>142</v>
      </c>
    </row>
    <row r="40" spans="2:4" x14ac:dyDescent="0.2">
      <c r="B40" t="s">
        <v>251</v>
      </c>
    </row>
    <row r="41" spans="2:4" x14ac:dyDescent="0.2">
      <c r="B41" t="s">
        <v>143</v>
      </c>
    </row>
    <row r="42" spans="2:4" x14ac:dyDescent="0.2">
      <c r="B42" t="s">
        <v>250</v>
      </c>
    </row>
    <row r="45" spans="2:4" ht="15" x14ac:dyDescent="0.25">
      <c r="B45" s="340" t="s">
        <v>144</v>
      </c>
      <c r="C45" s="340"/>
      <c r="D45" s="340"/>
    </row>
    <row r="47" spans="2:4" x14ac:dyDescent="0.2">
      <c r="B47" t="s">
        <v>350</v>
      </c>
    </row>
    <row r="48" spans="2:4" x14ac:dyDescent="0.2">
      <c r="B48" t="s">
        <v>351</v>
      </c>
    </row>
    <row r="49" spans="2:2" x14ac:dyDescent="0.2">
      <c r="B49" t="s">
        <v>352</v>
      </c>
    </row>
    <row r="50" spans="2:2" x14ac:dyDescent="0.2">
      <c r="B50" t="s">
        <v>353</v>
      </c>
    </row>
    <row r="51" spans="2:2" x14ac:dyDescent="0.2">
      <c r="B51" t="s">
        <v>354</v>
      </c>
    </row>
    <row r="52" spans="2:2" x14ac:dyDescent="0.2">
      <c r="B52" t="s">
        <v>355</v>
      </c>
    </row>
    <row r="53" spans="2:2" x14ac:dyDescent="0.2">
      <c r="B53" t="s">
        <v>356</v>
      </c>
    </row>
    <row r="54" spans="2:2" x14ac:dyDescent="0.2">
      <c r="B54" t="s">
        <v>357</v>
      </c>
    </row>
  </sheetData>
  <phoneticPr fontId="1" type="noConversion"/>
  <pageMargins left="0.75" right="0.75" top="1" bottom="1" header="0.5" footer="0.5"/>
  <pageSetup paperSize="9" scale="67" fitToHeight="2" orientation="portrait" horizontalDpi="200" verticalDpi="200" r:id="rId1"/>
  <headerFooter alignWithMargins="0">
    <oddHeader>&amp;L&amp;F  &amp;A&amp;RJdS// IFM / NFH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H390"/>
  <sheetViews>
    <sheetView zoomScale="90" zoomScaleNormal="90" workbookViewId="0"/>
  </sheetViews>
  <sheetFormatPr defaultRowHeight="12.75" x14ac:dyDescent="0.2"/>
  <cols>
    <col min="2" max="2" width="11.42578125" customWidth="1"/>
    <col min="3" max="3" width="9.42578125" customWidth="1"/>
    <col min="10" max="10" width="9.28515625" bestFit="1" customWidth="1"/>
    <col min="11" max="14" width="9.5703125" bestFit="1" customWidth="1"/>
    <col min="15" max="15" width="10.140625" bestFit="1" customWidth="1"/>
    <col min="16" max="18" width="9.28515625" bestFit="1" customWidth="1"/>
    <col min="31" max="32" width="9.140625" style="4"/>
    <col min="50" max="51" width="13.7109375" customWidth="1"/>
    <col min="52" max="54" width="12.7109375" customWidth="1"/>
  </cols>
  <sheetData>
    <row r="1" spans="1:68" ht="26.25" x14ac:dyDescent="0.4">
      <c r="A1" s="359" t="s">
        <v>436</v>
      </c>
      <c r="B1" s="357"/>
      <c r="C1" s="357"/>
      <c r="D1" s="357"/>
      <c r="E1" s="357"/>
      <c r="F1" s="357"/>
      <c r="G1" s="357"/>
      <c r="H1" s="357" t="s">
        <v>431</v>
      </c>
      <c r="I1" s="357"/>
      <c r="J1" s="357"/>
      <c r="K1" s="357"/>
      <c r="L1" s="357" t="s">
        <v>434</v>
      </c>
      <c r="M1" s="357"/>
      <c r="N1" s="357"/>
      <c r="O1" s="357"/>
      <c r="P1" s="357"/>
      <c r="Q1" s="357"/>
      <c r="R1" s="357"/>
      <c r="S1" s="357"/>
      <c r="T1" s="357"/>
      <c r="U1" s="357"/>
    </row>
    <row r="2" spans="1:68" ht="15.75" x14ac:dyDescent="0.25">
      <c r="A2" s="358" t="s">
        <v>435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</row>
    <row r="3" spans="1:68" s="4" customFormat="1" ht="26.25" x14ac:dyDescent="0.4">
      <c r="A3" s="363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68" ht="18.75" x14ac:dyDescent="0.3">
      <c r="A4" s="360" t="s">
        <v>60</v>
      </c>
      <c r="B4" s="360"/>
      <c r="C4" s="25" t="s">
        <v>108</v>
      </c>
      <c r="D4" s="25"/>
      <c r="E4" s="25"/>
      <c r="F4" s="364"/>
      <c r="G4" s="364"/>
      <c r="H4" s="364"/>
      <c r="I4" s="364"/>
      <c r="J4" s="366" t="s">
        <v>437</v>
      </c>
      <c r="K4" s="364"/>
      <c r="L4" s="364"/>
    </row>
    <row r="6" spans="1:68" x14ac:dyDescent="0.2">
      <c r="A6" s="73" t="s">
        <v>111</v>
      </c>
      <c r="G6" s="6"/>
      <c r="H6" s="73" t="s">
        <v>258</v>
      </c>
    </row>
    <row r="7" spans="1:68" ht="15" x14ac:dyDescent="0.25">
      <c r="A7" s="360">
        <v>60</v>
      </c>
      <c r="B7" t="s">
        <v>53</v>
      </c>
      <c r="H7" s="360">
        <v>2000</v>
      </c>
      <c r="I7" t="s">
        <v>253</v>
      </c>
    </row>
    <row r="8" spans="1:68" ht="15" x14ac:dyDescent="0.25">
      <c r="A8" s="360">
        <v>5000</v>
      </c>
      <c r="B8" t="s">
        <v>273</v>
      </c>
      <c r="H8" s="360">
        <v>200</v>
      </c>
      <c r="I8" t="s">
        <v>254</v>
      </c>
      <c r="BM8" t="s">
        <v>122</v>
      </c>
    </row>
    <row r="9" spans="1:68" ht="15" x14ac:dyDescent="0.25">
      <c r="A9" s="361">
        <v>0.04</v>
      </c>
      <c r="B9" t="s">
        <v>109</v>
      </c>
      <c r="H9" s="361">
        <v>0.03</v>
      </c>
      <c r="I9" t="s">
        <v>109</v>
      </c>
      <c r="BG9" t="s">
        <v>118</v>
      </c>
      <c r="BH9" t="s">
        <v>119</v>
      </c>
      <c r="BI9" t="s">
        <v>122</v>
      </c>
      <c r="BK9" t="s">
        <v>189</v>
      </c>
      <c r="BL9" t="s">
        <v>119</v>
      </c>
      <c r="BM9" s="56" t="s">
        <v>121</v>
      </c>
      <c r="BO9" t="s">
        <v>255</v>
      </c>
    </row>
    <row r="10" spans="1:68" ht="15" x14ac:dyDescent="0.25">
      <c r="A10" s="360">
        <v>25</v>
      </c>
      <c r="B10" t="s">
        <v>262</v>
      </c>
      <c r="H10" s="360">
        <v>17.100000000000001</v>
      </c>
      <c r="I10" t="s">
        <v>262</v>
      </c>
      <c r="BG10" s="56" t="s">
        <v>123</v>
      </c>
      <c r="BH10" s="56" t="s">
        <v>120</v>
      </c>
      <c r="BI10" s="56" t="s">
        <v>121</v>
      </c>
      <c r="BK10" s="56" t="s">
        <v>188</v>
      </c>
      <c r="BL10" s="56" t="s">
        <v>120</v>
      </c>
      <c r="BM10" s="157" t="s">
        <v>189</v>
      </c>
      <c r="BO10" s="56" t="s">
        <v>257</v>
      </c>
      <c r="BP10" s="56" t="s">
        <v>256</v>
      </c>
    </row>
    <row r="11" spans="1:68" x14ac:dyDescent="0.2">
      <c r="BG11" s="152">
        <v>0</v>
      </c>
      <c r="BH11" s="153">
        <f>Parameters!$C$5*(1-EXP(-Parameters!$C$6*(BG11-Parameters!$C$7)))</f>
        <v>0.71697863453935484</v>
      </c>
      <c r="BI11" s="151">
        <f>Parameters!$C$9*BH11^Parameters!$C$10</f>
        <v>4.6400070729567532E-4</v>
      </c>
      <c r="BK11" s="152">
        <f>S50_</f>
        <v>5</v>
      </c>
      <c r="BL11" s="153">
        <f>Parameters!$C$5*(1-EXP(-Parameters!$C$6*(BK11-Parameters!$C$7)))</f>
        <v>26.691511250394534</v>
      </c>
      <c r="BM11" s="154">
        <f>Parameters!$C$9*BL11^Parameters!$C$10</f>
        <v>23.939743428339391</v>
      </c>
      <c r="BO11">
        <f>A10</f>
        <v>25</v>
      </c>
      <c r="BP11">
        <f>H10</f>
        <v>17.100000000000001</v>
      </c>
    </row>
    <row r="12" spans="1:68" x14ac:dyDescent="0.2">
      <c r="BG12" s="152">
        <v>1</v>
      </c>
      <c r="BH12" s="153">
        <f>Parameters!$C$5*(1-EXP(-Parameters!$C$6*(BG12-Parameters!$C$7)))</f>
        <v>10.496672203940072</v>
      </c>
      <c r="BI12" s="151">
        <f>Parameters!$C$9*BH12^Parameters!$C$10</f>
        <v>1.4559783093394683</v>
      </c>
      <c r="BK12" s="152">
        <f>BK11</f>
        <v>5</v>
      </c>
      <c r="BL12" s="153">
        <f>BL11</f>
        <v>26.691511250394534</v>
      </c>
      <c r="BM12" s="154">
        <f>BM11</f>
        <v>23.939743428339391</v>
      </c>
      <c r="BO12">
        <f>BO11</f>
        <v>25</v>
      </c>
      <c r="BP12">
        <f>BP11</f>
        <v>17.100000000000001</v>
      </c>
    </row>
    <row r="13" spans="1:68" x14ac:dyDescent="0.2">
      <c r="B13" s="73" t="s">
        <v>261</v>
      </c>
      <c r="H13" t="s">
        <v>265</v>
      </c>
      <c r="BG13" s="152">
        <v>2</v>
      </c>
      <c r="BH13" s="153">
        <f>Parameters!$C$5*(1-EXP(-Parameters!$C$6*(BG13-Parameters!$C$7)))</f>
        <v>17.118080965588323</v>
      </c>
      <c r="BI13" s="151">
        <f>Parameters!$C$9*BH13^Parameters!$C$10</f>
        <v>6.3148818374292901</v>
      </c>
      <c r="BK13" s="152">
        <f t="shared" ref="BK13:BK23" si="0">BK12</f>
        <v>5</v>
      </c>
      <c r="BL13" s="153">
        <f t="shared" ref="BL13:BL23" si="1">BL12</f>
        <v>26.691511250394534</v>
      </c>
      <c r="BM13" s="154">
        <f t="shared" ref="BM13:BM23" si="2">BM12</f>
        <v>23.939743428339391</v>
      </c>
      <c r="BO13">
        <f t="shared" ref="BO13:BO23" si="3">BO12</f>
        <v>25</v>
      </c>
      <c r="BP13">
        <f t="shared" ref="BP13:BP23" si="4">BP12</f>
        <v>17.100000000000001</v>
      </c>
    </row>
    <row r="14" spans="1:68" ht="15" x14ac:dyDescent="0.25">
      <c r="B14" s="21" t="s">
        <v>52</v>
      </c>
      <c r="C14" s="22"/>
      <c r="H14" s="362">
        <f>L50ArtTvi</f>
        <v>7.8340000000000014</v>
      </c>
      <c r="I14" t="s">
        <v>263</v>
      </c>
      <c r="BG14" s="152">
        <v>3</v>
      </c>
      <c r="BH14" s="153">
        <f>Parameters!$C$5*(1-EXP(-Parameters!$C$6*(BG14-Parameters!$C$7)))</f>
        <v>21.601151286524647</v>
      </c>
      <c r="BI14" s="151">
        <f>Parameters!$C$9*BH14^Parameters!$C$10</f>
        <v>12.689096368471413</v>
      </c>
      <c r="BK14" s="152">
        <f t="shared" si="0"/>
        <v>5</v>
      </c>
      <c r="BL14" s="153">
        <f t="shared" si="1"/>
        <v>26.691511250394534</v>
      </c>
      <c r="BM14" s="154">
        <f t="shared" si="2"/>
        <v>23.939743428339391</v>
      </c>
      <c r="BO14">
        <f t="shared" si="3"/>
        <v>25</v>
      </c>
      <c r="BP14">
        <f t="shared" si="4"/>
        <v>17.100000000000001</v>
      </c>
    </row>
    <row r="15" spans="1:68" x14ac:dyDescent="0.2">
      <c r="B15" s="85" t="s">
        <v>12</v>
      </c>
      <c r="C15" s="86" t="s">
        <v>259</v>
      </c>
      <c r="D15" s="86" t="s">
        <v>260</v>
      </c>
      <c r="I15" t="s">
        <v>264</v>
      </c>
      <c r="BG15" s="152">
        <v>4</v>
      </c>
      <c r="BH15" s="153">
        <f>Parameters!$C$5*(1-EXP(-Parameters!$C$6*(BG15-Parameters!$C$7)))</f>
        <v>24.636444866173285</v>
      </c>
      <c r="BI15" s="151">
        <f>Parameters!$C$9*BH15^Parameters!$C$10</f>
        <v>18.824962205308125</v>
      </c>
      <c r="BK15" s="152">
        <f t="shared" si="0"/>
        <v>5</v>
      </c>
      <c r="BL15" s="153">
        <f t="shared" si="1"/>
        <v>26.691511250394534</v>
      </c>
      <c r="BM15" s="154">
        <f t="shared" si="2"/>
        <v>23.939743428339391</v>
      </c>
      <c r="BO15">
        <f t="shared" si="3"/>
        <v>25</v>
      </c>
      <c r="BP15">
        <f t="shared" si="4"/>
        <v>17.100000000000001</v>
      </c>
    </row>
    <row r="16" spans="1:68" ht="15" x14ac:dyDescent="0.25">
      <c r="B16" s="10">
        <v>1</v>
      </c>
      <c r="C16" s="360">
        <v>1</v>
      </c>
      <c r="D16" s="360">
        <v>1</v>
      </c>
      <c r="BG16" s="155">
        <v>5</v>
      </c>
      <c r="BH16" s="156">
        <f>Parameters!$C$5*(1-EXP(-Parameters!$C$6*(BG16-Parameters!$C$7)))</f>
        <v>26.691511250394534</v>
      </c>
      <c r="BI16" s="154">
        <f>Parameters!$C$9*BH16^Parameters!$C$10</f>
        <v>23.939743428339391</v>
      </c>
      <c r="BK16" s="152">
        <f t="shared" si="0"/>
        <v>5</v>
      </c>
      <c r="BL16" s="153">
        <f t="shared" si="1"/>
        <v>26.691511250394534</v>
      </c>
      <c r="BM16" s="154">
        <f t="shared" si="2"/>
        <v>23.939743428339391</v>
      </c>
      <c r="BO16">
        <f t="shared" si="3"/>
        <v>25</v>
      </c>
      <c r="BP16">
        <f t="shared" si="4"/>
        <v>17.100000000000001</v>
      </c>
    </row>
    <row r="17" spans="2:68" ht="15" x14ac:dyDescent="0.25">
      <c r="B17" s="10">
        <v>2</v>
      </c>
      <c r="C17" s="360">
        <v>1</v>
      </c>
      <c r="D17" s="360">
        <v>1</v>
      </c>
      <c r="BG17" s="152">
        <v>6</v>
      </c>
      <c r="BH17" s="153">
        <f>Parameters!$C$5*(1-EXP(-Parameters!$C$6*(BG17-Parameters!$C$7)))</f>
        <v>28.082908073381617</v>
      </c>
      <c r="BI17" s="151">
        <f>Parameters!$C$9*BH17^Parameters!$C$10</f>
        <v>27.882148443401991</v>
      </c>
      <c r="BK17" s="152">
        <f t="shared" si="0"/>
        <v>5</v>
      </c>
      <c r="BL17" s="153">
        <f t="shared" si="1"/>
        <v>26.691511250394534</v>
      </c>
      <c r="BM17" s="154">
        <f t="shared" si="2"/>
        <v>23.939743428339391</v>
      </c>
      <c r="BO17">
        <f t="shared" si="3"/>
        <v>25</v>
      </c>
      <c r="BP17">
        <f t="shared" si="4"/>
        <v>17.100000000000001</v>
      </c>
    </row>
    <row r="18" spans="2:68" ht="15" x14ac:dyDescent="0.25">
      <c r="B18" s="10">
        <v>3</v>
      </c>
      <c r="C18" s="360">
        <v>1</v>
      </c>
      <c r="D18" s="360">
        <v>1</v>
      </c>
      <c r="BG18" s="152">
        <v>7</v>
      </c>
      <c r="BH18" s="153">
        <f>Parameters!$C$5*(1-EXP(-Parameters!$C$6*(BG18-Parameters!$C$7)))</f>
        <v>29.024962857539926</v>
      </c>
      <c r="BI18" s="151">
        <f>Parameters!$C$9*BH18^Parameters!$C$10</f>
        <v>30.783288884558555</v>
      </c>
      <c r="BK18" s="152">
        <f t="shared" si="0"/>
        <v>5</v>
      </c>
      <c r="BL18" s="153">
        <f t="shared" si="1"/>
        <v>26.691511250394534</v>
      </c>
      <c r="BM18" s="154">
        <f t="shared" si="2"/>
        <v>23.939743428339391</v>
      </c>
      <c r="BO18">
        <f t="shared" si="3"/>
        <v>25</v>
      </c>
      <c r="BP18">
        <f t="shared" si="4"/>
        <v>17.100000000000001</v>
      </c>
    </row>
    <row r="19" spans="2:68" ht="15" x14ac:dyDescent="0.25">
      <c r="B19" s="10">
        <v>4</v>
      </c>
      <c r="C19" s="360">
        <v>1</v>
      </c>
      <c r="D19" s="360">
        <v>1</v>
      </c>
      <c r="BG19" s="152">
        <v>8</v>
      </c>
      <c r="BH19" s="153">
        <f>Parameters!$C$5*(1-EXP(-Parameters!$C$6*(BG19-Parameters!$C$7)))</f>
        <v>29.662787525308197</v>
      </c>
      <c r="BI19" s="151">
        <f>Parameters!$C$9*BH19^Parameters!$C$10</f>
        <v>32.85760336214058</v>
      </c>
      <c r="BK19" s="152">
        <f t="shared" si="0"/>
        <v>5</v>
      </c>
      <c r="BL19" s="153">
        <f t="shared" si="1"/>
        <v>26.691511250394534</v>
      </c>
      <c r="BM19" s="154">
        <f t="shared" si="2"/>
        <v>23.939743428339391</v>
      </c>
      <c r="BO19">
        <f t="shared" si="3"/>
        <v>25</v>
      </c>
      <c r="BP19">
        <f t="shared" si="4"/>
        <v>17.100000000000001</v>
      </c>
    </row>
    <row r="20" spans="2:68" ht="15" x14ac:dyDescent="0.25">
      <c r="B20" s="10">
        <v>5</v>
      </c>
      <c r="C20" s="360">
        <v>1</v>
      </c>
      <c r="D20" s="360">
        <v>1</v>
      </c>
      <c r="BG20" s="152">
        <v>9</v>
      </c>
      <c r="BH20" s="153">
        <f>Parameters!$C$5*(1-EXP(-Parameters!$C$6*(BG20-Parameters!$C$7)))</f>
        <v>30.094631101345211</v>
      </c>
      <c r="BI20" s="151">
        <f>Parameters!$C$9*BH20^Parameters!$C$10</f>
        <v>34.313662266581176</v>
      </c>
      <c r="BK20" s="152">
        <f t="shared" si="0"/>
        <v>5</v>
      </c>
      <c r="BL20" s="153">
        <f t="shared" si="1"/>
        <v>26.691511250394534</v>
      </c>
      <c r="BM20" s="154">
        <f t="shared" si="2"/>
        <v>23.939743428339391</v>
      </c>
      <c r="BO20">
        <f t="shared" si="3"/>
        <v>25</v>
      </c>
      <c r="BP20">
        <f t="shared" si="4"/>
        <v>17.100000000000001</v>
      </c>
    </row>
    <row r="21" spans="2:68" ht="15" x14ac:dyDescent="0.25">
      <c r="B21" s="10">
        <v>6</v>
      </c>
      <c r="C21" s="360">
        <v>1</v>
      </c>
      <c r="D21" s="360">
        <v>1</v>
      </c>
      <c r="BG21" s="152">
        <v>10</v>
      </c>
      <c r="BH21" s="153">
        <f>Parameters!$C$5*(1-EXP(-Parameters!$C$6*(BG21-Parameters!$C$7)))</f>
        <v>30.387013763208941</v>
      </c>
      <c r="BI21" s="151">
        <f>Parameters!$C$9*BH21^Parameters!$C$10</f>
        <v>35.32352756660196</v>
      </c>
      <c r="BK21" s="152">
        <f t="shared" si="0"/>
        <v>5</v>
      </c>
      <c r="BL21" s="153">
        <f t="shared" si="1"/>
        <v>26.691511250394534</v>
      </c>
      <c r="BM21" s="154">
        <f t="shared" si="2"/>
        <v>23.939743428339391</v>
      </c>
      <c r="BO21">
        <f t="shared" si="3"/>
        <v>25</v>
      </c>
      <c r="BP21">
        <f t="shared" si="4"/>
        <v>17.100000000000001</v>
      </c>
    </row>
    <row r="22" spans="2:68" ht="15" x14ac:dyDescent="0.25">
      <c r="B22" s="10">
        <v>7</v>
      </c>
      <c r="C22" s="360">
        <v>1</v>
      </c>
      <c r="D22" s="360">
        <v>1</v>
      </c>
      <c r="BG22" s="152">
        <v>11</v>
      </c>
      <c r="BH22" s="153">
        <f>Parameters!$C$5*(1-EXP(-Parameters!$C$6*(BG22-Parameters!$C$7)))</f>
        <v>30.584973454407859</v>
      </c>
      <c r="BI22" s="151">
        <f>Parameters!$C$9*BH22^Parameters!$C$10</f>
        <v>36.018392278372481</v>
      </c>
      <c r="BK22" s="152">
        <f t="shared" si="0"/>
        <v>5</v>
      </c>
      <c r="BL22" s="153">
        <f t="shared" si="1"/>
        <v>26.691511250394534</v>
      </c>
      <c r="BM22" s="154">
        <f t="shared" si="2"/>
        <v>23.939743428339391</v>
      </c>
      <c r="BO22">
        <f t="shared" si="3"/>
        <v>25</v>
      </c>
      <c r="BP22">
        <f t="shared" si="4"/>
        <v>17.100000000000001</v>
      </c>
    </row>
    <row r="23" spans="2:68" ht="15" x14ac:dyDescent="0.25">
      <c r="B23" s="10">
        <v>8</v>
      </c>
      <c r="C23" s="360">
        <v>1</v>
      </c>
      <c r="D23" s="360">
        <v>1</v>
      </c>
      <c r="BG23" s="152">
        <v>12</v>
      </c>
      <c r="BH23" s="153">
        <f>Parameters!$C$5*(1-EXP(-Parameters!$C$6*(BG23-Parameters!$C$7)))</f>
        <v>30.71900342420761</v>
      </c>
      <c r="BI23" s="151">
        <f>Parameters!$C$9*BH23^Parameters!$C$10</f>
        <v>36.493991540983266</v>
      </c>
      <c r="BK23" s="152">
        <f t="shared" si="0"/>
        <v>5</v>
      </c>
      <c r="BL23" s="153">
        <f t="shared" si="1"/>
        <v>26.691511250394534</v>
      </c>
      <c r="BM23" s="154">
        <f t="shared" si="2"/>
        <v>23.939743428339391</v>
      </c>
      <c r="BO23">
        <f t="shared" si="3"/>
        <v>25</v>
      </c>
      <c r="BP23">
        <f t="shared" si="4"/>
        <v>17.100000000000001</v>
      </c>
    </row>
    <row r="24" spans="2:68" ht="15" x14ac:dyDescent="0.25">
      <c r="B24" s="10">
        <v>9</v>
      </c>
      <c r="C24" s="360">
        <v>1</v>
      </c>
      <c r="D24" s="360">
        <v>1</v>
      </c>
    </row>
    <row r="25" spans="2:68" ht="15" x14ac:dyDescent="0.25">
      <c r="B25" s="10">
        <v>10</v>
      </c>
      <c r="C25" s="360">
        <v>1</v>
      </c>
      <c r="D25" s="360">
        <v>1</v>
      </c>
    </row>
    <row r="26" spans="2:68" ht="15" x14ac:dyDescent="0.25">
      <c r="B26" s="10">
        <v>11</v>
      </c>
      <c r="C26" s="360">
        <v>1</v>
      </c>
      <c r="D26" s="360">
        <v>1</v>
      </c>
    </row>
    <row r="27" spans="2:68" ht="15" x14ac:dyDescent="0.25">
      <c r="B27" s="11">
        <v>12</v>
      </c>
      <c r="C27" s="360">
        <v>1</v>
      </c>
      <c r="D27" s="360">
        <v>1</v>
      </c>
    </row>
    <row r="28" spans="2:68" x14ac:dyDescent="0.2">
      <c r="B28" s="84" t="s">
        <v>110</v>
      </c>
      <c r="C28" s="6">
        <f>SUM(C16:C27)</f>
        <v>12</v>
      </c>
      <c r="D28" s="6">
        <f>SUM(D16:D27)</f>
        <v>12</v>
      </c>
    </row>
    <row r="30" spans="2:68" x14ac:dyDescent="0.2">
      <c r="B30" s="73" t="s">
        <v>267</v>
      </c>
      <c r="O30" t="s">
        <v>272</v>
      </c>
    </row>
    <row r="31" spans="2:68" x14ac:dyDescent="0.2">
      <c r="B31" t="s">
        <v>268</v>
      </c>
      <c r="O31" s="18" t="s">
        <v>244</v>
      </c>
      <c r="P31" s="18"/>
      <c r="Q31" s="18"/>
      <c r="R31" s="18"/>
    </row>
    <row r="32" spans="2:68" x14ac:dyDescent="0.2">
      <c r="B32" s="85" t="s">
        <v>12</v>
      </c>
      <c r="C32" s="173" t="s">
        <v>266</v>
      </c>
      <c r="O32" s="5">
        <v>0.17199999999999999</v>
      </c>
      <c r="P32" s="5">
        <v>8.3333333333333329E-2</v>
      </c>
      <c r="Q32" s="10">
        <v>1</v>
      </c>
      <c r="R32" s="85" t="s">
        <v>12</v>
      </c>
    </row>
    <row r="33" spans="2:17" ht="15" x14ac:dyDescent="0.25">
      <c r="B33" s="10">
        <v>1</v>
      </c>
      <c r="C33" s="361">
        <v>0.17199999999999999</v>
      </c>
      <c r="D33" t="s">
        <v>271</v>
      </c>
      <c r="O33" s="5">
        <v>0.13980000000000004</v>
      </c>
      <c r="P33" s="5">
        <v>8.3333333333333329E-2</v>
      </c>
      <c r="Q33" s="10">
        <v>2</v>
      </c>
    </row>
    <row r="34" spans="2:17" ht="15" x14ac:dyDescent="0.25">
      <c r="B34" s="10">
        <v>2</v>
      </c>
      <c r="C34" s="361">
        <v>0.13980000000000004</v>
      </c>
      <c r="O34" s="5">
        <v>9.7500000000000003E-2</v>
      </c>
      <c r="P34" s="5">
        <v>8.3333333333333329E-2</v>
      </c>
      <c r="Q34" s="10">
        <v>3</v>
      </c>
    </row>
    <row r="35" spans="2:17" ht="15" x14ac:dyDescent="0.25">
      <c r="B35" s="10">
        <v>3</v>
      </c>
      <c r="C35" s="361">
        <v>9.7500000000000003E-2</v>
      </c>
      <c r="O35" s="5">
        <v>6.5000000000000002E-2</v>
      </c>
      <c r="P35" s="5">
        <v>8.3333333333333329E-2</v>
      </c>
      <c r="Q35" s="10">
        <v>4</v>
      </c>
    </row>
    <row r="36" spans="2:17" ht="15" x14ac:dyDescent="0.25">
      <c r="B36" s="10">
        <v>4</v>
      </c>
      <c r="C36" s="361">
        <v>6.5000000000000002E-2</v>
      </c>
      <c r="O36" s="5">
        <v>4.230000000000006E-2</v>
      </c>
      <c r="P36" s="5">
        <v>8.3333333333333329E-2</v>
      </c>
      <c r="Q36" s="10">
        <v>5</v>
      </c>
    </row>
    <row r="37" spans="2:17" ht="15" x14ac:dyDescent="0.25">
      <c r="B37" s="10">
        <v>5</v>
      </c>
      <c r="C37" s="361">
        <v>4.230000000000006E-2</v>
      </c>
      <c r="O37" s="5">
        <v>2.9400000000000037E-2</v>
      </c>
      <c r="P37" s="5">
        <v>8.3333333333333329E-2</v>
      </c>
      <c r="Q37" s="10">
        <v>6</v>
      </c>
    </row>
    <row r="38" spans="2:17" ht="15" x14ac:dyDescent="0.25">
      <c r="B38" s="10">
        <v>6</v>
      </c>
      <c r="C38" s="361">
        <v>2.9400000000000037E-2</v>
      </c>
      <c r="O38" s="5">
        <v>2.629999999999999E-2</v>
      </c>
      <c r="P38" s="5">
        <v>8.3333333333333329E-2</v>
      </c>
      <c r="Q38" s="10">
        <v>7</v>
      </c>
    </row>
    <row r="39" spans="2:17" ht="15" x14ac:dyDescent="0.25">
      <c r="B39" s="10">
        <v>7</v>
      </c>
      <c r="C39" s="361">
        <v>2.629999999999999E-2</v>
      </c>
      <c r="O39" s="5">
        <v>3.3000000000000029E-2</v>
      </c>
      <c r="P39" s="5">
        <v>8.3333333333333329E-2</v>
      </c>
      <c r="Q39" s="10">
        <v>8</v>
      </c>
    </row>
    <row r="40" spans="2:17" ht="15" x14ac:dyDescent="0.25">
      <c r="B40" s="10">
        <v>8</v>
      </c>
      <c r="C40" s="361">
        <v>3.3000000000000029E-2</v>
      </c>
      <c r="O40" s="5">
        <v>4.9500000000000044E-2</v>
      </c>
      <c r="P40" s="5">
        <v>8.3333333333333329E-2</v>
      </c>
      <c r="Q40" s="10">
        <v>9</v>
      </c>
    </row>
    <row r="41" spans="2:17" ht="15" x14ac:dyDescent="0.25">
      <c r="B41" s="10">
        <v>9</v>
      </c>
      <c r="C41" s="361">
        <v>4.9500000000000044E-2</v>
      </c>
      <c r="O41" s="5">
        <v>7.580000000000009E-2</v>
      </c>
      <c r="P41" s="5">
        <v>8.3333333333333329E-2</v>
      </c>
      <c r="Q41" s="10">
        <v>10</v>
      </c>
    </row>
    <row r="42" spans="2:17" ht="15" x14ac:dyDescent="0.25">
      <c r="B42" s="10">
        <v>10</v>
      </c>
      <c r="C42" s="361">
        <v>7.580000000000009E-2</v>
      </c>
      <c r="O42" s="5">
        <v>0.1119</v>
      </c>
      <c r="P42" s="5">
        <v>8.3333333333333329E-2</v>
      </c>
      <c r="Q42" s="10">
        <v>11</v>
      </c>
    </row>
    <row r="43" spans="2:17" ht="15" x14ac:dyDescent="0.25">
      <c r="B43" s="10">
        <v>11</v>
      </c>
      <c r="C43" s="361">
        <v>0.1119</v>
      </c>
      <c r="O43" s="60">
        <v>0.15780000000000005</v>
      </c>
      <c r="P43" s="60">
        <v>8.3333333333333329E-2</v>
      </c>
      <c r="Q43" s="11">
        <v>12</v>
      </c>
    </row>
    <row r="44" spans="2:17" ht="15" x14ac:dyDescent="0.25">
      <c r="B44" s="11">
        <v>12</v>
      </c>
      <c r="C44" s="361">
        <v>0.15780000000000005</v>
      </c>
      <c r="O44" s="5">
        <v>1.0003000000000002</v>
      </c>
      <c r="P44" s="5">
        <v>1</v>
      </c>
      <c r="Q44" s="84" t="s">
        <v>110</v>
      </c>
    </row>
    <row r="45" spans="2:17" x14ac:dyDescent="0.2">
      <c r="B45" s="84" t="s">
        <v>110</v>
      </c>
      <c r="C45" s="83">
        <f>SUM(C33:C44)</f>
        <v>1.0003000000000002</v>
      </c>
    </row>
    <row r="46" spans="2:17" x14ac:dyDescent="0.2">
      <c r="B46" s="84"/>
      <c r="C46" s="6"/>
    </row>
    <row r="47" spans="2:17" x14ac:dyDescent="0.2">
      <c r="B47" s="84"/>
      <c r="C47" s="6"/>
    </row>
    <row r="48" spans="2:17" x14ac:dyDescent="0.2">
      <c r="B48" s="84"/>
      <c r="C48" s="6"/>
    </row>
    <row r="49" spans="1:18" ht="26.25" x14ac:dyDescent="0.4">
      <c r="B49" s="84"/>
      <c r="C49" s="6"/>
      <c r="I49" s="367" t="s">
        <v>438</v>
      </c>
      <c r="J49" s="367"/>
      <c r="K49" s="368" t="s">
        <v>439</v>
      </c>
    </row>
    <row r="50" spans="1:18" x14ac:dyDescent="0.2">
      <c r="B50" s="84"/>
      <c r="C50" s="6"/>
    </row>
    <row r="51" spans="1:18" x14ac:dyDescent="0.2">
      <c r="A51" s="369"/>
      <c r="B51" s="370"/>
      <c r="C51" s="371"/>
      <c r="D51" s="369"/>
      <c r="E51" s="369"/>
      <c r="F51" s="369"/>
      <c r="G51" s="369"/>
      <c r="H51" s="369"/>
      <c r="I51" s="369"/>
      <c r="J51" s="369"/>
      <c r="K51" s="369"/>
      <c r="L51" s="369"/>
      <c r="M51" s="369"/>
      <c r="N51" s="369"/>
      <c r="O51" s="369"/>
      <c r="P51" s="369"/>
      <c r="Q51" s="369"/>
      <c r="R51" s="369"/>
    </row>
    <row r="52" spans="1:18" x14ac:dyDescent="0.2">
      <c r="A52" s="369"/>
      <c r="B52" s="370"/>
      <c r="C52" s="371"/>
      <c r="D52" s="369"/>
      <c r="E52" s="369"/>
      <c r="F52" s="369"/>
      <c r="G52" s="369"/>
      <c r="H52" s="369"/>
      <c r="I52" s="369"/>
      <c r="J52" s="369"/>
      <c r="K52" s="369"/>
      <c r="L52" s="369"/>
      <c r="M52" s="369"/>
      <c r="N52" s="369"/>
      <c r="O52" s="369"/>
      <c r="P52" s="369"/>
      <c r="Q52" s="369"/>
      <c r="R52" s="369"/>
    </row>
    <row r="53" spans="1:18" x14ac:dyDescent="0.2">
      <c r="A53" s="369"/>
      <c r="B53" s="370"/>
      <c r="C53" s="371"/>
      <c r="D53" s="369"/>
      <c r="E53" s="369"/>
      <c r="F53" s="369"/>
      <c r="G53" s="369"/>
      <c r="H53" s="369"/>
      <c r="I53" s="369"/>
      <c r="J53" s="369"/>
      <c r="K53" s="369"/>
      <c r="L53" s="369"/>
      <c r="M53" s="369"/>
      <c r="N53" s="369"/>
      <c r="O53" s="369"/>
      <c r="P53" s="369"/>
      <c r="Q53" s="369"/>
      <c r="R53" s="369"/>
    </row>
    <row r="54" spans="1:18" x14ac:dyDescent="0.2">
      <c r="A54" s="369"/>
      <c r="B54" s="370"/>
      <c r="C54" s="371"/>
      <c r="D54" s="369"/>
      <c r="E54" s="369"/>
      <c r="F54" s="369"/>
      <c r="G54" s="369"/>
      <c r="H54" s="369"/>
      <c r="I54" s="369"/>
      <c r="J54" s="369"/>
      <c r="K54" s="369"/>
      <c r="L54" s="369"/>
      <c r="M54" s="369"/>
      <c r="N54" s="369"/>
      <c r="O54" s="369"/>
      <c r="P54" s="369"/>
      <c r="Q54" s="369"/>
      <c r="R54" s="369"/>
    </row>
    <row r="55" spans="1:18" x14ac:dyDescent="0.2">
      <c r="A55" s="369"/>
      <c r="B55" s="370"/>
      <c r="C55" s="371"/>
      <c r="D55" s="369"/>
      <c r="E55" s="369"/>
      <c r="F55" s="369"/>
      <c r="G55" s="369"/>
      <c r="H55" s="369"/>
      <c r="I55" s="369"/>
      <c r="J55" s="369"/>
      <c r="K55" s="369"/>
      <c r="L55" s="369"/>
      <c r="M55" s="369"/>
      <c r="N55" s="369"/>
      <c r="O55" s="369"/>
      <c r="P55" s="369"/>
      <c r="Q55" s="369"/>
      <c r="R55" s="369"/>
    </row>
    <row r="56" spans="1:18" x14ac:dyDescent="0.2">
      <c r="A56" s="369"/>
      <c r="B56" s="370"/>
      <c r="C56" s="371"/>
      <c r="D56" s="369"/>
      <c r="E56" s="369"/>
      <c r="F56" s="369"/>
      <c r="G56" s="369"/>
      <c r="H56" s="369"/>
      <c r="I56" s="369"/>
      <c r="J56" s="369"/>
      <c r="K56" s="369"/>
      <c r="L56" s="369"/>
      <c r="M56" s="369"/>
      <c r="N56" s="369"/>
      <c r="O56" s="369"/>
      <c r="P56" s="369"/>
      <c r="Q56" s="369"/>
      <c r="R56" s="369"/>
    </row>
    <row r="57" spans="1:18" x14ac:dyDescent="0.2">
      <c r="A57" s="369"/>
      <c r="B57" s="370"/>
      <c r="C57" s="371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69"/>
      <c r="O57" s="369"/>
      <c r="P57" s="369"/>
      <c r="Q57" s="369"/>
      <c r="R57" s="369"/>
    </row>
    <row r="58" spans="1:18" x14ac:dyDescent="0.2">
      <c r="A58" s="369"/>
      <c r="B58" s="370"/>
      <c r="C58" s="371"/>
      <c r="D58" s="369"/>
      <c r="E58" s="369"/>
      <c r="F58" s="369"/>
      <c r="G58" s="369"/>
      <c r="H58" s="369"/>
      <c r="I58" s="369"/>
      <c r="J58" s="369"/>
      <c r="K58" s="369"/>
      <c r="L58" s="369"/>
      <c r="M58" s="369"/>
      <c r="N58" s="369"/>
      <c r="O58" s="369"/>
      <c r="P58" s="369"/>
      <c r="Q58" s="369"/>
      <c r="R58" s="369"/>
    </row>
    <row r="59" spans="1:18" x14ac:dyDescent="0.2">
      <c r="A59" s="369"/>
      <c r="B59" s="370"/>
      <c r="C59" s="371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  <c r="R59" s="369"/>
    </row>
    <row r="60" spans="1:18" x14ac:dyDescent="0.2">
      <c r="A60" s="369"/>
      <c r="B60" s="370"/>
      <c r="C60" s="371"/>
      <c r="D60" s="369"/>
      <c r="E60" s="369"/>
      <c r="F60" s="369"/>
      <c r="G60" s="369"/>
      <c r="H60" s="369"/>
      <c r="I60" s="369"/>
      <c r="J60" s="369"/>
      <c r="K60" s="369"/>
      <c r="L60" s="369"/>
      <c r="M60" s="369"/>
      <c r="N60" s="369"/>
      <c r="O60" s="369"/>
      <c r="P60" s="369"/>
      <c r="Q60" s="369"/>
      <c r="R60" s="369"/>
    </row>
    <row r="61" spans="1:18" x14ac:dyDescent="0.2">
      <c r="A61" s="369"/>
      <c r="B61" s="370"/>
      <c r="C61" s="371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</row>
    <row r="62" spans="1:18" x14ac:dyDescent="0.2">
      <c r="A62" s="369"/>
      <c r="B62" s="370"/>
      <c r="C62" s="371"/>
      <c r="D62" s="369"/>
      <c r="E62" s="369"/>
      <c r="F62" s="369"/>
      <c r="G62" s="369"/>
      <c r="H62" s="369"/>
      <c r="I62" s="369"/>
      <c r="J62" s="369"/>
      <c r="K62" s="369"/>
      <c r="L62" s="369"/>
      <c r="M62" s="369"/>
      <c r="N62" s="369"/>
      <c r="O62" s="369"/>
      <c r="P62" s="369"/>
      <c r="Q62" s="369"/>
      <c r="R62" s="369"/>
    </row>
    <row r="63" spans="1:18" x14ac:dyDescent="0.2">
      <c r="A63" s="369"/>
      <c r="B63" s="370"/>
      <c r="C63" s="371"/>
      <c r="D63" s="369"/>
      <c r="E63" s="369"/>
      <c r="F63" s="369"/>
      <c r="G63" s="369"/>
      <c r="H63" s="369"/>
      <c r="I63" s="369"/>
      <c r="J63" s="369"/>
      <c r="K63" s="369"/>
      <c r="L63" s="369"/>
      <c r="M63" s="369"/>
      <c r="N63" s="369"/>
      <c r="O63" s="369"/>
      <c r="P63" s="369"/>
      <c r="Q63" s="369"/>
      <c r="R63" s="369"/>
    </row>
    <row r="64" spans="1:18" x14ac:dyDescent="0.2">
      <c r="A64" s="369"/>
      <c r="B64" s="370"/>
      <c r="C64" s="371"/>
      <c r="D64" s="369"/>
      <c r="E64" s="369"/>
      <c r="F64" s="369"/>
      <c r="G64" s="369"/>
      <c r="H64" s="369"/>
      <c r="I64" s="369"/>
      <c r="J64" s="369"/>
      <c r="K64" s="369"/>
      <c r="L64" s="369"/>
      <c r="M64" s="369"/>
      <c r="N64" s="369"/>
      <c r="O64" s="369"/>
      <c r="P64" s="369"/>
      <c r="Q64" s="369"/>
      <c r="R64" s="369"/>
    </row>
    <row r="65" spans="1:18" x14ac:dyDescent="0.2">
      <c r="A65" s="369"/>
      <c r="B65" s="370"/>
      <c r="C65" s="371"/>
      <c r="D65" s="369"/>
      <c r="E65" s="369"/>
      <c r="F65" s="369"/>
      <c r="G65" s="369"/>
      <c r="H65" s="369"/>
      <c r="I65" s="369"/>
      <c r="J65" s="369"/>
      <c r="K65" s="369"/>
      <c r="L65" s="369"/>
      <c r="M65" s="369"/>
      <c r="N65" s="369"/>
      <c r="O65" s="369"/>
      <c r="P65" s="369"/>
      <c r="Q65" s="369"/>
      <c r="R65" s="369"/>
    </row>
    <row r="66" spans="1:18" x14ac:dyDescent="0.2">
      <c r="A66" s="369"/>
      <c r="B66" s="370"/>
      <c r="C66" s="371"/>
      <c r="D66" s="369"/>
      <c r="E66" s="369"/>
      <c r="F66" s="369"/>
      <c r="G66" s="369"/>
      <c r="H66" s="369"/>
      <c r="I66" s="369"/>
      <c r="J66" s="369"/>
      <c r="K66" s="369"/>
      <c r="L66" s="369"/>
      <c r="M66" s="369"/>
      <c r="N66" s="369"/>
      <c r="O66" s="369"/>
      <c r="P66" s="369"/>
      <c r="Q66" s="369"/>
      <c r="R66" s="369"/>
    </row>
    <row r="67" spans="1:18" x14ac:dyDescent="0.2">
      <c r="A67" s="369"/>
      <c r="B67" s="370"/>
      <c r="C67" s="371"/>
      <c r="D67" s="369"/>
      <c r="E67" s="369"/>
      <c r="F67" s="369"/>
      <c r="G67" s="369"/>
      <c r="H67" s="369"/>
      <c r="I67" s="369"/>
      <c r="J67" s="369"/>
      <c r="K67" s="369"/>
      <c r="L67" s="369"/>
      <c r="M67" s="369"/>
      <c r="N67" s="369"/>
      <c r="O67" s="369"/>
      <c r="P67" s="369"/>
      <c r="Q67" s="369"/>
      <c r="R67" s="369"/>
    </row>
    <row r="68" spans="1:18" x14ac:dyDescent="0.2">
      <c r="A68" s="369"/>
      <c r="B68" s="370"/>
      <c r="C68" s="371"/>
      <c r="D68" s="369"/>
      <c r="E68" s="369"/>
      <c r="F68" s="369"/>
      <c r="G68" s="369"/>
      <c r="H68" s="369"/>
      <c r="I68" s="369"/>
      <c r="J68" s="369"/>
      <c r="K68" s="369"/>
      <c r="L68" s="369"/>
      <c r="M68" s="369"/>
      <c r="N68" s="369"/>
      <c r="O68" s="369"/>
      <c r="P68" s="369"/>
      <c r="Q68" s="369"/>
      <c r="R68" s="369"/>
    </row>
    <row r="69" spans="1:18" x14ac:dyDescent="0.2">
      <c r="A69" s="369"/>
      <c r="B69" s="370"/>
      <c r="C69" s="371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  <c r="Q69" s="369"/>
      <c r="R69" s="369"/>
    </row>
    <row r="70" spans="1:18" x14ac:dyDescent="0.2">
      <c r="A70" s="369"/>
      <c r="B70" s="370"/>
      <c r="C70" s="371"/>
      <c r="D70" s="369"/>
      <c r="E70" s="369"/>
      <c r="F70" s="369"/>
      <c r="G70" s="369"/>
      <c r="H70" s="369"/>
      <c r="I70" s="369"/>
      <c r="J70" s="369"/>
      <c r="K70" s="369"/>
      <c r="L70" s="369"/>
      <c r="M70" s="369"/>
      <c r="N70" s="369"/>
      <c r="O70" s="369"/>
      <c r="P70" s="369"/>
      <c r="Q70" s="369"/>
      <c r="R70" s="369"/>
    </row>
    <row r="71" spans="1:18" x14ac:dyDescent="0.2">
      <c r="A71" s="369"/>
      <c r="B71" s="370"/>
      <c r="C71" s="371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</row>
    <row r="72" spans="1:18" x14ac:dyDescent="0.2">
      <c r="A72" s="369"/>
      <c r="B72" s="370"/>
      <c r="C72" s="371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</row>
    <row r="73" spans="1:18" x14ac:dyDescent="0.2">
      <c r="A73" s="369"/>
      <c r="B73" s="370"/>
      <c r="C73" s="371"/>
      <c r="D73" s="369"/>
      <c r="E73" s="369"/>
      <c r="F73" s="369"/>
      <c r="G73" s="369"/>
      <c r="H73" s="369"/>
      <c r="I73" s="369"/>
      <c r="J73" s="369"/>
      <c r="K73" s="369"/>
      <c r="L73" s="369"/>
      <c r="M73" s="369"/>
      <c r="N73" s="369"/>
      <c r="O73" s="369"/>
      <c r="P73" s="369"/>
      <c r="Q73" s="369"/>
      <c r="R73" s="369"/>
    </row>
    <row r="74" spans="1:18" x14ac:dyDescent="0.2">
      <c r="A74" s="369"/>
      <c r="B74" s="370"/>
      <c r="C74" s="371"/>
      <c r="D74" s="369"/>
      <c r="E74" s="369"/>
      <c r="F74" s="369"/>
      <c r="G74" s="369"/>
      <c r="H74" s="369"/>
      <c r="I74" s="369"/>
      <c r="J74" s="369"/>
      <c r="K74" s="369"/>
      <c r="L74" s="369"/>
      <c r="M74" s="369"/>
      <c r="N74" s="369"/>
      <c r="O74" s="369"/>
      <c r="P74" s="369"/>
      <c r="Q74" s="369"/>
      <c r="R74" s="369"/>
    </row>
    <row r="75" spans="1:18" x14ac:dyDescent="0.2">
      <c r="A75" s="369"/>
      <c r="B75" s="370"/>
      <c r="C75" s="371"/>
      <c r="D75" s="369"/>
      <c r="E75" s="369"/>
      <c r="F75" s="369"/>
      <c r="G75" s="369"/>
      <c r="H75" s="369"/>
      <c r="I75" s="369"/>
      <c r="J75" s="369"/>
      <c r="K75" s="369"/>
      <c r="L75" s="369"/>
      <c r="M75" s="369"/>
      <c r="N75" s="369"/>
      <c r="O75" s="369"/>
      <c r="P75" s="369"/>
      <c r="Q75" s="369"/>
      <c r="R75" s="369"/>
    </row>
    <row r="76" spans="1:18" x14ac:dyDescent="0.2">
      <c r="A76" s="369"/>
      <c r="B76" s="370"/>
      <c r="C76" s="371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69"/>
      <c r="O76" s="369"/>
      <c r="P76" s="369"/>
      <c r="Q76" s="369"/>
      <c r="R76" s="369"/>
    </row>
    <row r="77" spans="1:18" x14ac:dyDescent="0.2">
      <c r="A77" s="369"/>
      <c r="B77" s="370"/>
      <c r="C77" s="371"/>
      <c r="D77" s="369"/>
      <c r="E77" s="369"/>
      <c r="F77" s="369"/>
      <c r="G77" s="369"/>
      <c r="H77" s="369"/>
      <c r="I77" s="369"/>
      <c r="J77" s="369"/>
      <c r="K77" s="369"/>
      <c r="L77" s="369"/>
      <c r="M77" s="369"/>
      <c r="N77" s="369"/>
      <c r="O77" s="369"/>
      <c r="P77" s="369"/>
      <c r="Q77" s="369"/>
      <c r="R77" s="369"/>
    </row>
    <row r="78" spans="1:18" x14ac:dyDescent="0.2">
      <c r="A78" s="369"/>
      <c r="B78" s="370"/>
      <c r="C78" s="371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69"/>
      <c r="O78" s="369"/>
      <c r="P78" s="369"/>
      <c r="Q78" s="369"/>
      <c r="R78" s="369"/>
    </row>
    <row r="79" spans="1:18" x14ac:dyDescent="0.2">
      <c r="A79" s="369"/>
      <c r="B79" s="370"/>
      <c r="C79" s="371"/>
      <c r="D79" s="369"/>
      <c r="E79" s="369"/>
      <c r="F79" s="369"/>
      <c r="G79" s="369"/>
      <c r="H79" s="369"/>
      <c r="I79" s="369"/>
      <c r="J79" s="369"/>
      <c r="K79" s="369"/>
      <c r="L79" s="369"/>
      <c r="M79" s="369"/>
      <c r="N79" s="369"/>
      <c r="O79" s="369"/>
      <c r="P79" s="369"/>
      <c r="Q79" s="369"/>
      <c r="R79" s="369"/>
    </row>
    <row r="80" spans="1:18" x14ac:dyDescent="0.2">
      <c r="A80" s="369"/>
      <c r="B80" s="370"/>
      <c r="C80" s="371"/>
      <c r="D80" s="369"/>
      <c r="E80" s="369"/>
      <c r="F80" s="369"/>
      <c r="G80" s="369"/>
      <c r="H80" s="369"/>
      <c r="I80" s="369"/>
      <c r="J80" s="369"/>
      <c r="K80" s="369"/>
      <c r="L80" s="369"/>
      <c r="M80" s="369"/>
      <c r="N80" s="369"/>
      <c r="O80" s="369"/>
      <c r="P80" s="369"/>
      <c r="Q80" s="369"/>
      <c r="R80" s="369"/>
    </row>
    <row r="81" spans="1:18" x14ac:dyDescent="0.2">
      <c r="A81" s="369"/>
      <c r="B81" s="370"/>
      <c r="C81" s="371"/>
      <c r="D81" s="369"/>
      <c r="E81" s="369"/>
      <c r="F81" s="369"/>
      <c r="G81" s="369"/>
      <c r="H81" s="369"/>
      <c r="I81" s="369"/>
      <c r="J81" s="369"/>
      <c r="K81" s="369"/>
      <c r="L81" s="369"/>
      <c r="M81" s="369"/>
      <c r="N81" s="369"/>
      <c r="O81" s="369"/>
      <c r="P81" s="369"/>
      <c r="Q81" s="369"/>
      <c r="R81" s="369"/>
    </row>
    <row r="82" spans="1:18" x14ac:dyDescent="0.2">
      <c r="A82" s="369"/>
      <c r="B82" s="370"/>
      <c r="C82" s="371"/>
      <c r="D82" s="369"/>
      <c r="E82" s="369"/>
      <c r="F82" s="369"/>
      <c r="G82" s="369"/>
      <c r="H82" s="369"/>
      <c r="I82" s="369"/>
      <c r="J82" s="369"/>
      <c r="K82" s="369"/>
      <c r="L82" s="369"/>
      <c r="M82" s="369"/>
      <c r="N82" s="369"/>
      <c r="O82" s="369"/>
      <c r="P82" s="369"/>
      <c r="Q82" s="369"/>
      <c r="R82" s="369"/>
    </row>
    <row r="83" spans="1:18" x14ac:dyDescent="0.2">
      <c r="A83" s="369"/>
      <c r="B83" s="370"/>
      <c r="C83" s="371"/>
      <c r="D83" s="369"/>
      <c r="E83" s="369"/>
      <c r="F83" s="369"/>
      <c r="G83" s="369"/>
      <c r="H83" s="369"/>
      <c r="I83" s="369"/>
      <c r="J83" s="369"/>
      <c r="K83" s="369"/>
      <c r="L83" s="369"/>
      <c r="M83" s="369"/>
      <c r="N83" s="369"/>
      <c r="O83" s="369"/>
      <c r="P83" s="369"/>
      <c r="Q83" s="369"/>
      <c r="R83" s="369"/>
    </row>
    <row r="84" spans="1:18" x14ac:dyDescent="0.2">
      <c r="A84" s="369"/>
      <c r="B84" s="370"/>
      <c r="C84" s="371"/>
      <c r="D84" s="369"/>
      <c r="E84" s="369"/>
      <c r="F84" s="369"/>
      <c r="G84" s="369"/>
      <c r="H84" s="369"/>
      <c r="I84" s="369"/>
      <c r="J84" s="369"/>
      <c r="K84" s="369"/>
      <c r="L84" s="369"/>
      <c r="M84" s="369"/>
      <c r="N84" s="369"/>
      <c r="O84" s="369"/>
      <c r="P84" s="369"/>
      <c r="Q84" s="369"/>
      <c r="R84" s="369"/>
    </row>
    <row r="85" spans="1:18" x14ac:dyDescent="0.2">
      <c r="A85" s="369"/>
      <c r="B85" s="370"/>
      <c r="C85" s="371"/>
      <c r="D85" s="369"/>
      <c r="E85" s="369"/>
      <c r="F85" s="369"/>
      <c r="G85" s="369"/>
      <c r="H85" s="369"/>
      <c r="I85" s="369"/>
      <c r="J85" s="369"/>
      <c r="K85" s="369"/>
      <c r="L85" s="369"/>
      <c r="M85" s="369"/>
      <c r="N85" s="369"/>
      <c r="O85" s="369"/>
      <c r="P85" s="369"/>
      <c r="Q85" s="369"/>
      <c r="R85" s="369"/>
    </row>
    <row r="86" spans="1:18" x14ac:dyDescent="0.2">
      <c r="A86" s="369"/>
      <c r="B86" s="370"/>
      <c r="C86" s="371"/>
      <c r="D86" s="369"/>
      <c r="E86" s="369"/>
      <c r="F86" s="369"/>
      <c r="G86" s="369"/>
      <c r="H86" s="369"/>
      <c r="I86" s="369"/>
      <c r="J86" s="369"/>
      <c r="K86" s="369"/>
      <c r="L86" s="369"/>
      <c r="M86" s="369"/>
      <c r="N86" s="369"/>
      <c r="O86" s="369"/>
      <c r="P86" s="369"/>
      <c r="Q86" s="369"/>
      <c r="R86" s="369"/>
    </row>
    <row r="87" spans="1:18" x14ac:dyDescent="0.2">
      <c r="A87" s="369"/>
      <c r="B87" s="370"/>
      <c r="C87" s="371"/>
      <c r="D87" s="369"/>
      <c r="E87" s="369"/>
      <c r="F87" s="369"/>
      <c r="G87" s="369"/>
      <c r="H87" s="369"/>
      <c r="I87" s="369"/>
      <c r="J87" s="369"/>
      <c r="K87" s="369"/>
      <c r="L87" s="369"/>
      <c r="M87" s="369"/>
      <c r="N87" s="369"/>
      <c r="O87" s="369"/>
      <c r="P87" s="369"/>
      <c r="Q87" s="369"/>
      <c r="R87" s="369"/>
    </row>
    <row r="88" spans="1:18" x14ac:dyDescent="0.2">
      <c r="A88" s="369"/>
      <c r="B88" s="370"/>
      <c r="C88" s="371"/>
      <c r="D88" s="369"/>
      <c r="E88" s="369"/>
      <c r="F88" s="369"/>
      <c r="G88" s="369"/>
      <c r="H88" s="369"/>
      <c r="I88" s="369"/>
      <c r="J88" s="369"/>
      <c r="K88" s="369"/>
      <c r="L88" s="369"/>
      <c r="M88" s="369"/>
      <c r="N88" s="369"/>
      <c r="O88" s="369"/>
      <c r="P88" s="369"/>
      <c r="Q88" s="369"/>
      <c r="R88" s="369"/>
    </row>
    <row r="89" spans="1:18" x14ac:dyDescent="0.2">
      <c r="A89" s="369"/>
      <c r="B89" s="370"/>
      <c r="C89" s="371"/>
      <c r="D89" s="369"/>
      <c r="E89" s="369"/>
      <c r="F89" s="369"/>
      <c r="G89" s="369"/>
      <c r="H89" s="369"/>
      <c r="I89" s="369"/>
      <c r="J89" s="369"/>
      <c r="K89" s="369"/>
      <c r="L89" s="369"/>
      <c r="M89" s="369"/>
      <c r="N89" s="369"/>
      <c r="O89" s="369"/>
      <c r="P89" s="369"/>
      <c r="Q89" s="369"/>
      <c r="R89" s="369"/>
    </row>
    <row r="90" spans="1:18" x14ac:dyDescent="0.2">
      <c r="A90" s="369"/>
      <c r="B90" s="370"/>
      <c r="C90" s="371"/>
      <c r="D90" s="369"/>
      <c r="E90" s="369"/>
      <c r="F90" s="369"/>
      <c r="G90" s="369"/>
      <c r="H90" s="369"/>
      <c r="I90" s="369"/>
      <c r="J90" s="369"/>
      <c r="K90" s="369"/>
      <c r="L90" s="369"/>
      <c r="M90" s="369"/>
      <c r="N90" s="369"/>
      <c r="O90" s="369"/>
      <c r="P90" s="369"/>
      <c r="Q90" s="369"/>
      <c r="R90" s="369"/>
    </row>
    <row r="91" spans="1:18" x14ac:dyDescent="0.2">
      <c r="A91" s="369"/>
      <c r="B91" s="370"/>
      <c r="C91" s="371"/>
      <c r="D91" s="369"/>
      <c r="E91" s="369"/>
      <c r="F91" s="369"/>
      <c r="G91" s="369"/>
      <c r="H91" s="369"/>
      <c r="I91" s="369"/>
      <c r="J91" s="369"/>
      <c r="K91" s="369"/>
      <c r="L91" s="369"/>
      <c r="M91" s="369"/>
      <c r="N91" s="369"/>
      <c r="O91" s="369"/>
      <c r="P91" s="369"/>
      <c r="Q91" s="369"/>
      <c r="R91" s="369"/>
    </row>
    <row r="92" spans="1:18" x14ac:dyDescent="0.2">
      <c r="A92" s="369"/>
      <c r="B92" s="370"/>
      <c r="C92" s="371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  <c r="O92" s="369"/>
      <c r="P92" s="369"/>
      <c r="Q92" s="369"/>
      <c r="R92" s="369"/>
    </row>
    <row r="93" spans="1:18" x14ac:dyDescent="0.2">
      <c r="A93" s="369"/>
      <c r="B93" s="370"/>
      <c r="C93" s="371"/>
      <c r="D93" s="369"/>
      <c r="E93" s="369"/>
      <c r="F93" s="369"/>
      <c r="G93" s="369"/>
      <c r="H93" s="369"/>
      <c r="I93" s="369"/>
      <c r="J93" s="369"/>
      <c r="K93" s="369"/>
      <c r="L93" s="369"/>
      <c r="M93" s="369"/>
      <c r="N93" s="369"/>
      <c r="O93" s="369"/>
      <c r="P93" s="369"/>
      <c r="Q93" s="369"/>
      <c r="R93" s="369"/>
    </row>
    <row r="94" spans="1:18" x14ac:dyDescent="0.2">
      <c r="A94" s="369"/>
      <c r="B94" s="370"/>
      <c r="C94" s="371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</row>
    <row r="95" spans="1:18" x14ac:dyDescent="0.2">
      <c r="A95" s="369"/>
      <c r="B95" s="370"/>
      <c r="C95" s="371"/>
      <c r="D95" s="369"/>
      <c r="E95" s="369"/>
      <c r="F95" s="369"/>
      <c r="G95" s="369"/>
      <c r="H95" s="369"/>
      <c r="I95" s="369"/>
      <c r="J95" s="369"/>
      <c r="K95" s="369"/>
      <c r="L95" s="369"/>
      <c r="M95" s="369"/>
      <c r="N95" s="369"/>
      <c r="O95" s="369"/>
      <c r="P95" s="369"/>
      <c r="Q95" s="369"/>
      <c r="R95" s="369"/>
    </row>
    <row r="96" spans="1:18" x14ac:dyDescent="0.2">
      <c r="A96" s="369"/>
      <c r="B96" s="370"/>
      <c r="C96" s="371"/>
      <c r="D96" s="369"/>
      <c r="E96" s="369"/>
      <c r="F96" s="369"/>
      <c r="G96" s="369"/>
      <c r="H96" s="369"/>
      <c r="I96" s="369"/>
      <c r="J96" s="369"/>
      <c r="K96" s="369"/>
      <c r="L96" s="369"/>
      <c r="M96" s="369"/>
      <c r="N96" s="369"/>
      <c r="O96" s="369"/>
      <c r="P96" s="369"/>
      <c r="Q96" s="369"/>
      <c r="R96" s="369"/>
    </row>
    <row r="97" spans="1:18" x14ac:dyDescent="0.2">
      <c r="A97" s="369"/>
      <c r="B97" s="370"/>
      <c r="C97" s="371"/>
      <c r="D97" s="369"/>
      <c r="E97" s="369"/>
      <c r="F97" s="369"/>
      <c r="G97" s="369"/>
      <c r="H97" s="369"/>
      <c r="I97" s="369"/>
      <c r="J97" s="369"/>
      <c r="K97" s="369"/>
      <c r="L97" s="369"/>
      <c r="M97" s="369"/>
      <c r="N97" s="369"/>
      <c r="O97" s="369"/>
      <c r="P97" s="369"/>
      <c r="Q97" s="369"/>
      <c r="R97" s="369"/>
    </row>
    <row r="98" spans="1:18" x14ac:dyDescent="0.2">
      <c r="A98" s="369"/>
      <c r="B98" s="370"/>
      <c r="C98" s="371"/>
      <c r="D98" s="369"/>
      <c r="E98" s="369"/>
      <c r="F98" s="369"/>
      <c r="G98" s="369"/>
      <c r="H98" s="369"/>
      <c r="I98" s="369"/>
      <c r="J98" s="369"/>
      <c r="K98" s="369"/>
      <c r="L98" s="369"/>
      <c r="M98" s="369"/>
      <c r="N98" s="369"/>
      <c r="O98" s="369"/>
      <c r="P98" s="369"/>
      <c r="Q98" s="369"/>
      <c r="R98" s="369"/>
    </row>
    <row r="99" spans="1:18" x14ac:dyDescent="0.2">
      <c r="A99" s="369"/>
      <c r="B99" s="370"/>
      <c r="C99" s="371"/>
      <c r="D99" s="369"/>
      <c r="E99" s="369"/>
      <c r="F99" s="369"/>
      <c r="G99" s="369"/>
      <c r="H99" s="369"/>
      <c r="I99" s="369"/>
      <c r="J99" s="369"/>
      <c r="K99" s="369"/>
      <c r="L99" s="369"/>
      <c r="M99" s="369"/>
      <c r="N99" s="369"/>
      <c r="O99" s="369"/>
      <c r="P99" s="369"/>
      <c r="Q99" s="369"/>
      <c r="R99" s="369"/>
    </row>
    <row r="100" spans="1:18" x14ac:dyDescent="0.2">
      <c r="A100" s="369"/>
      <c r="B100" s="370"/>
      <c r="C100" s="371"/>
      <c r="D100" s="369"/>
      <c r="E100" s="369"/>
      <c r="F100" s="369"/>
      <c r="G100" s="369"/>
      <c r="H100" s="369"/>
      <c r="I100" s="369"/>
      <c r="J100" s="369"/>
      <c r="K100" s="369"/>
      <c r="L100" s="369"/>
      <c r="M100" s="369"/>
      <c r="N100" s="369"/>
      <c r="O100" s="369"/>
      <c r="P100" s="369"/>
      <c r="Q100" s="369"/>
      <c r="R100" s="369"/>
    </row>
    <row r="101" spans="1:18" x14ac:dyDescent="0.2">
      <c r="A101" s="369"/>
      <c r="B101" s="370"/>
      <c r="C101" s="371"/>
      <c r="D101" s="369"/>
      <c r="E101" s="369"/>
      <c r="F101" s="369"/>
      <c r="G101" s="369"/>
      <c r="H101" s="369"/>
      <c r="I101" s="369"/>
      <c r="J101" s="369"/>
      <c r="K101" s="369"/>
      <c r="L101" s="369"/>
      <c r="M101" s="369"/>
      <c r="N101" s="369"/>
      <c r="O101" s="369"/>
      <c r="P101" s="369"/>
      <c r="Q101" s="369"/>
      <c r="R101" s="369"/>
    </row>
    <row r="102" spans="1:18" x14ac:dyDescent="0.2">
      <c r="A102" s="369"/>
      <c r="B102" s="370"/>
      <c r="C102" s="371"/>
      <c r="D102" s="369"/>
      <c r="E102" s="369"/>
      <c r="F102" s="369"/>
      <c r="G102" s="369"/>
      <c r="H102" s="369"/>
      <c r="I102" s="369"/>
      <c r="J102" s="369"/>
      <c r="K102" s="369"/>
      <c r="L102" s="369"/>
      <c r="M102" s="369"/>
      <c r="N102" s="369"/>
      <c r="O102" s="369"/>
      <c r="P102" s="369"/>
      <c r="Q102" s="369"/>
      <c r="R102" s="369"/>
    </row>
    <row r="103" spans="1:18" x14ac:dyDescent="0.2">
      <c r="A103" s="369"/>
      <c r="B103" s="370"/>
      <c r="C103" s="371"/>
      <c r="D103" s="369"/>
      <c r="E103" s="369"/>
      <c r="F103" s="369"/>
      <c r="G103" s="369"/>
      <c r="H103" s="369"/>
      <c r="I103" s="369"/>
      <c r="J103" s="369"/>
      <c r="K103" s="369"/>
      <c r="L103" s="369"/>
      <c r="M103" s="369"/>
      <c r="N103" s="369"/>
      <c r="O103" s="369"/>
      <c r="P103" s="369"/>
      <c r="Q103" s="369"/>
      <c r="R103" s="369"/>
    </row>
    <row r="104" spans="1:18" x14ac:dyDescent="0.2">
      <c r="A104" s="369"/>
      <c r="B104" s="370"/>
      <c r="C104" s="371"/>
      <c r="D104" s="369"/>
      <c r="E104" s="369"/>
      <c r="F104" s="369"/>
      <c r="G104" s="369"/>
      <c r="H104" s="369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</row>
    <row r="105" spans="1:18" x14ac:dyDescent="0.2">
      <c r="A105" s="369"/>
      <c r="B105" s="370"/>
      <c r="C105" s="371"/>
      <c r="D105" s="369"/>
      <c r="E105" s="369"/>
      <c r="F105" s="369"/>
      <c r="G105" s="369"/>
      <c r="H105" s="369"/>
      <c r="I105" s="369"/>
      <c r="J105" s="369"/>
      <c r="K105" s="369"/>
      <c r="L105" s="369"/>
      <c r="M105" s="369"/>
      <c r="N105" s="369"/>
      <c r="O105" s="369"/>
      <c r="P105" s="369"/>
      <c r="Q105" s="369"/>
      <c r="R105" s="369"/>
    </row>
    <row r="106" spans="1:18" x14ac:dyDescent="0.2">
      <c r="A106" s="369"/>
      <c r="B106" s="370"/>
      <c r="C106" s="371"/>
      <c r="D106" s="369"/>
      <c r="E106" s="369"/>
      <c r="F106" s="369"/>
      <c r="G106" s="369"/>
      <c r="H106" s="369"/>
      <c r="I106" s="369"/>
      <c r="J106" s="369"/>
      <c r="K106" s="369"/>
      <c r="L106" s="369"/>
      <c r="M106" s="369"/>
      <c r="N106" s="369"/>
      <c r="O106" s="369"/>
      <c r="P106" s="369"/>
      <c r="Q106" s="369"/>
      <c r="R106" s="369"/>
    </row>
    <row r="107" spans="1:18" x14ac:dyDescent="0.2">
      <c r="A107" s="369"/>
      <c r="B107" s="370"/>
      <c r="C107" s="371"/>
      <c r="D107" s="369"/>
      <c r="E107" s="369"/>
      <c r="F107" s="369"/>
      <c r="G107" s="369"/>
      <c r="H107" s="369"/>
      <c r="I107" s="369"/>
      <c r="J107" s="369"/>
      <c r="K107" s="369"/>
      <c r="L107" s="369"/>
      <c r="M107" s="369"/>
      <c r="N107" s="369"/>
      <c r="O107" s="369"/>
      <c r="P107" s="369"/>
      <c r="Q107" s="369"/>
      <c r="R107" s="369"/>
    </row>
    <row r="108" spans="1:18" x14ac:dyDescent="0.2">
      <c r="A108" s="369"/>
      <c r="B108" s="370"/>
      <c r="C108" s="371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</row>
    <row r="109" spans="1:18" x14ac:dyDescent="0.2">
      <c r="A109" s="369"/>
      <c r="B109" s="370"/>
      <c r="C109" s="371"/>
      <c r="D109" s="369"/>
      <c r="E109" s="369"/>
      <c r="F109" s="369"/>
      <c r="G109" s="369"/>
      <c r="H109" s="369"/>
      <c r="I109" s="369"/>
      <c r="J109" s="369"/>
      <c r="K109" s="369"/>
      <c r="L109" s="369"/>
      <c r="M109" s="369"/>
      <c r="N109" s="369"/>
      <c r="O109" s="369"/>
      <c r="P109" s="369"/>
      <c r="Q109" s="369"/>
      <c r="R109" s="369"/>
    </row>
    <row r="110" spans="1:18" x14ac:dyDescent="0.2">
      <c r="A110" s="369"/>
      <c r="B110" s="370"/>
      <c r="C110" s="371"/>
      <c r="D110" s="369"/>
      <c r="E110" s="369"/>
      <c r="F110" s="369"/>
      <c r="G110" s="369"/>
      <c r="H110" s="369"/>
      <c r="I110" s="369"/>
      <c r="J110" s="369"/>
      <c r="K110" s="369"/>
      <c r="L110" s="369"/>
      <c r="M110" s="369"/>
      <c r="N110" s="369"/>
      <c r="O110" s="369"/>
      <c r="P110" s="369"/>
      <c r="Q110" s="369"/>
      <c r="R110" s="369"/>
    </row>
    <row r="111" spans="1:18" x14ac:dyDescent="0.2">
      <c r="A111" s="369"/>
      <c r="B111" s="370"/>
      <c r="C111" s="371"/>
      <c r="D111" s="369"/>
      <c r="E111" s="369"/>
      <c r="F111" s="369"/>
      <c r="G111" s="369"/>
      <c r="H111" s="369"/>
      <c r="I111" s="369"/>
      <c r="J111" s="369"/>
      <c r="K111" s="369"/>
      <c r="L111" s="369"/>
      <c r="M111" s="369"/>
      <c r="N111" s="369"/>
      <c r="O111" s="369"/>
      <c r="P111" s="369"/>
      <c r="Q111" s="369"/>
      <c r="R111" s="369"/>
    </row>
    <row r="112" spans="1:18" x14ac:dyDescent="0.2">
      <c r="A112" s="369"/>
      <c r="B112" s="370"/>
      <c r="C112" s="371"/>
      <c r="D112" s="369"/>
      <c r="E112" s="369"/>
      <c r="F112" s="369"/>
      <c r="G112" s="369"/>
      <c r="H112" s="369"/>
      <c r="I112" s="369"/>
      <c r="J112" s="369"/>
      <c r="K112" s="369"/>
      <c r="L112" s="369"/>
      <c r="M112" s="369"/>
      <c r="N112" s="369"/>
      <c r="O112" s="369"/>
      <c r="P112" s="369"/>
      <c r="Q112" s="369"/>
      <c r="R112" s="369"/>
    </row>
    <row r="113" spans="1:18" x14ac:dyDescent="0.2">
      <c r="A113" s="369"/>
      <c r="B113" s="370"/>
      <c r="C113" s="371"/>
      <c r="D113" s="369"/>
      <c r="E113" s="369"/>
      <c r="F113" s="369"/>
      <c r="G113" s="369"/>
      <c r="H113" s="369"/>
      <c r="I113" s="369"/>
      <c r="J113" s="369"/>
      <c r="K113" s="369"/>
      <c r="L113" s="369"/>
      <c r="M113" s="369"/>
      <c r="N113" s="369"/>
      <c r="O113" s="369"/>
      <c r="P113" s="369"/>
      <c r="Q113" s="369"/>
      <c r="R113" s="369"/>
    </row>
    <row r="114" spans="1:18" x14ac:dyDescent="0.2">
      <c r="A114" s="369"/>
      <c r="B114" s="370"/>
      <c r="C114" s="371"/>
      <c r="D114" s="369"/>
      <c r="E114" s="369"/>
      <c r="F114" s="369"/>
      <c r="G114" s="369"/>
      <c r="H114" s="369"/>
      <c r="I114" s="369"/>
      <c r="J114" s="369"/>
      <c r="K114" s="369"/>
      <c r="L114" s="369"/>
      <c r="M114" s="369"/>
      <c r="N114" s="369"/>
      <c r="O114" s="369"/>
      <c r="P114" s="369"/>
      <c r="Q114" s="369"/>
      <c r="R114" s="369"/>
    </row>
    <row r="115" spans="1:18" x14ac:dyDescent="0.2">
      <c r="A115" s="369"/>
      <c r="B115" s="370"/>
      <c r="C115" s="371"/>
      <c r="D115" s="369"/>
      <c r="E115" s="369"/>
      <c r="F115" s="369"/>
      <c r="G115" s="369"/>
      <c r="H115" s="369"/>
      <c r="I115" s="369"/>
      <c r="J115" s="369"/>
      <c r="K115" s="369"/>
      <c r="L115" s="369"/>
      <c r="M115" s="369"/>
      <c r="N115" s="369"/>
      <c r="O115" s="369"/>
      <c r="P115" s="369"/>
      <c r="Q115" s="369"/>
      <c r="R115" s="369"/>
    </row>
    <row r="116" spans="1:18" x14ac:dyDescent="0.2">
      <c r="A116" s="369"/>
      <c r="B116" s="370"/>
      <c r="C116" s="371"/>
      <c r="D116" s="369"/>
      <c r="E116" s="369"/>
      <c r="F116" s="369"/>
      <c r="G116" s="369"/>
      <c r="H116" s="369"/>
      <c r="I116" s="369"/>
      <c r="J116" s="369"/>
      <c r="K116" s="369"/>
      <c r="L116" s="369"/>
      <c r="M116" s="369"/>
      <c r="N116" s="369"/>
      <c r="O116" s="369"/>
      <c r="P116" s="369"/>
      <c r="Q116" s="369"/>
      <c r="R116" s="369"/>
    </row>
    <row r="117" spans="1:18" x14ac:dyDescent="0.2">
      <c r="A117" s="369"/>
      <c r="B117" s="370"/>
      <c r="C117" s="371"/>
      <c r="D117" s="369"/>
      <c r="E117" s="369"/>
      <c r="F117" s="369"/>
      <c r="G117" s="369"/>
      <c r="H117" s="369"/>
      <c r="I117" s="369"/>
      <c r="J117" s="369"/>
      <c r="K117" s="369"/>
      <c r="L117" s="369"/>
      <c r="M117" s="369"/>
      <c r="N117" s="369"/>
      <c r="O117" s="369"/>
      <c r="P117" s="369"/>
      <c r="Q117" s="369"/>
      <c r="R117" s="369"/>
    </row>
    <row r="118" spans="1:18" x14ac:dyDescent="0.2">
      <c r="A118" s="369"/>
      <c r="B118" s="370"/>
      <c r="C118" s="371"/>
      <c r="D118" s="369"/>
      <c r="E118" s="369"/>
      <c r="F118" s="369"/>
      <c r="G118" s="369"/>
      <c r="H118" s="369"/>
      <c r="I118" s="369"/>
      <c r="J118" s="369"/>
      <c r="K118" s="369"/>
      <c r="L118" s="369"/>
      <c r="M118" s="369"/>
      <c r="N118" s="369"/>
      <c r="O118" s="369"/>
      <c r="P118" s="369"/>
      <c r="Q118" s="369"/>
      <c r="R118" s="369"/>
    </row>
    <row r="119" spans="1:18" x14ac:dyDescent="0.2">
      <c r="A119" s="369"/>
      <c r="B119" s="370"/>
      <c r="C119" s="371"/>
      <c r="D119" s="369"/>
      <c r="E119" s="369"/>
      <c r="F119" s="369"/>
      <c r="G119" s="369"/>
      <c r="H119" s="369"/>
      <c r="I119" s="369"/>
      <c r="J119" s="369"/>
      <c r="K119" s="369"/>
      <c r="L119" s="369"/>
      <c r="M119" s="369"/>
      <c r="N119" s="369"/>
      <c r="O119" s="369"/>
      <c r="P119" s="369"/>
      <c r="Q119" s="369"/>
      <c r="R119" s="369"/>
    </row>
    <row r="120" spans="1:18" x14ac:dyDescent="0.2">
      <c r="A120" s="369"/>
      <c r="B120" s="370"/>
      <c r="C120" s="371"/>
      <c r="D120" s="369"/>
      <c r="E120" s="369"/>
      <c r="F120" s="369"/>
      <c r="G120" s="369"/>
      <c r="H120" s="369"/>
      <c r="I120" s="369"/>
      <c r="J120" s="369"/>
      <c r="K120" s="369"/>
      <c r="L120" s="369"/>
      <c r="M120" s="369"/>
      <c r="N120" s="369"/>
      <c r="O120" s="369"/>
      <c r="P120" s="369"/>
      <c r="Q120" s="369"/>
      <c r="R120" s="369"/>
    </row>
    <row r="121" spans="1:18" x14ac:dyDescent="0.2">
      <c r="A121" s="369"/>
      <c r="B121" s="369"/>
      <c r="C121" s="369"/>
      <c r="D121" s="369"/>
      <c r="E121" s="369"/>
      <c r="F121" s="369"/>
      <c r="G121" s="369"/>
      <c r="H121" s="369"/>
      <c r="I121" s="369"/>
      <c r="J121" s="369"/>
      <c r="K121" s="369"/>
      <c r="L121" s="369"/>
      <c r="M121" s="369"/>
      <c r="N121" s="369"/>
      <c r="O121" s="369"/>
      <c r="P121" s="369"/>
      <c r="Q121" s="369"/>
      <c r="R121" s="369"/>
    </row>
    <row r="122" spans="1:18" x14ac:dyDescent="0.2">
      <c r="A122" s="369"/>
      <c r="B122" s="369"/>
      <c r="C122" s="369"/>
      <c r="D122" s="369"/>
      <c r="E122" s="369"/>
      <c r="F122" s="369"/>
      <c r="G122" s="369"/>
      <c r="H122" s="369"/>
      <c r="I122" s="369"/>
      <c r="J122" s="369"/>
      <c r="K122" s="369"/>
      <c r="L122" s="369"/>
      <c r="M122" s="369"/>
      <c r="N122" s="369"/>
      <c r="O122" s="369"/>
      <c r="P122" s="369"/>
      <c r="Q122" s="369"/>
      <c r="R122" s="369"/>
    </row>
    <row r="123" spans="1:18" x14ac:dyDescent="0.2">
      <c r="A123" s="369"/>
      <c r="B123" s="369"/>
      <c r="C123" s="369"/>
      <c r="D123" s="369"/>
      <c r="E123" s="369"/>
      <c r="F123" s="369"/>
      <c r="G123" s="369"/>
      <c r="H123" s="369"/>
      <c r="I123" s="369"/>
      <c r="J123" s="369"/>
      <c r="K123" s="369"/>
      <c r="L123" s="369"/>
      <c r="M123" s="369"/>
      <c r="N123" s="369"/>
      <c r="O123" s="369"/>
      <c r="P123" s="369"/>
      <c r="Q123" s="369"/>
      <c r="R123" s="369"/>
    </row>
    <row r="124" spans="1:18" x14ac:dyDescent="0.2">
      <c r="A124" s="369"/>
      <c r="B124" s="369"/>
      <c r="C124" s="369"/>
      <c r="D124" s="369"/>
      <c r="E124" s="369"/>
      <c r="F124" s="369"/>
      <c r="G124" s="369"/>
      <c r="H124" s="369"/>
      <c r="I124" s="369"/>
      <c r="J124" s="369"/>
      <c r="K124" s="369"/>
      <c r="L124" s="369"/>
      <c r="M124" s="369"/>
      <c r="N124" s="369"/>
      <c r="O124" s="369"/>
      <c r="P124" s="369"/>
      <c r="Q124" s="369"/>
      <c r="R124" s="369"/>
    </row>
    <row r="125" spans="1:18" x14ac:dyDescent="0.2">
      <c r="A125" s="369"/>
      <c r="B125" s="369"/>
      <c r="C125" s="369"/>
      <c r="D125" s="369"/>
      <c r="E125" s="369"/>
      <c r="F125" s="369"/>
      <c r="G125" s="369"/>
      <c r="H125" s="369"/>
      <c r="I125" s="369"/>
      <c r="J125" s="369"/>
      <c r="K125" s="369"/>
      <c r="L125" s="369"/>
      <c r="M125" s="369"/>
      <c r="N125" s="369"/>
      <c r="O125" s="369"/>
      <c r="P125" s="369"/>
      <c r="Q125" s="369"/>
      <c r="R125" s="369"/>
    </row>
    <row r="126" spans="1:18" x14ac:dyDescent="0.2">
      <c r="A126" s="369"/>
      <c r="B126" s="369"/>
      <c r="C126" s="369"/>
      <c r="D126" s="369"/>
      <c r="E126" s="369"/>
      <c r="F126" s="369"/>
      <c r="G126" s="369"/>
      <c r="H126" s="369"/>
      <c r="I126" s="369"/>
      <c r="J126" s="369"/>
      <c r="K126" s="369"/>
      <c r="L126" s="369"/>
      <c r="M126" s="369"/>
      <c r="N126" s="369"/>
      <c r="O126" s="369"/>
      <c r="P126" s="369"/>
      <c r="Q126" s="369"/>
      <c r="R126" s="369"/>
    </row>
    <row r="127" spans="1:18" x14ac:dyDescent="0.2">
      <c r="A127" s="369"/>
      <c r="B127" s="369"/>
      <c r="C127" s="369"/>
      <c r="D127" s="369"/>
      <c r="E127" s="369"/>
      <c r="F127" s="369"/>
      <c r="G127" s="369"/>
      <c r="H127" s="369"/>
      <c r="I127" s="369"/>
      <c r="J127" s="369"/>
      <c r="K127" s="369"/>
      <c r="L127" s="369"/>
      <c r="M127" s="369"/>
      <c r="N127" s="369"/>
      <c r="O127" s="369"/>
      <c r="P127" s="369"/>
      <c r="Q127" s="369"/>
      <c r="R127" s="369"/>
    </row>
    <row r="128" spans="1:18" x14ac:dyDescent="0.2">
      <c r="A128" s="369"/>
      <c r="B128" s="369"/>
      <c r="C128" s="369"/>
      <c r="D128" s="369"/>
      <c r="E128" s="369"/>
      <c r="F128" s="369"/>
      <c r="G128" s="369"/>
      <c r="H128" s="369"/>
      <c r="I128" s="369"/>
      <c r="J128" s="369"/>
      <c r="K128" s="369"/>
      <c r="L128" s="369"/>
      <c r="M128" s="369"/>
      <c r="N128" s="369"/>
      <c r="O128" s="369"/>
      <c r="P128" s="369"/>
      <c r="Q128" s="369"/>
      <c r="R128" s="369"/>
    </row>
    <row r="130" spans="1:86" ht="21" x14ac:dyDescent="0.35">
      <c r="G130" s="372" t="s">
        <v>148</v>
      </c>
      <c r="H130" s="372"/>
      <c r="I130" s="372"/>
      <c r="J130" s="372"/>
      <c r="K130" s="372"/>
      <c r="L130" s="372"/>
      <c r="M130" s="372"/>
      <c r="N130" s="372"/>
      <c r="O130" s="372"/>
      <c r="P130" s="372"/>
    </row>
    <row r="132" spans="1:86" ht="21" x14ac:dyDescent="0.35">
      <c r="B132" s="373" t="s">
        <v>440</v>
      </c>
      <c r="C132" s="373"/>
      <c r="D132" s="373"/>
      <c r="E132" s="373"/>
      <c r="F132" s="373"/>
      <c r="G132" s="372" t="s">
        <v>441</v>
      </c>
      <c r="H132" s="372"/>
      <c r="I132" s="372"/>
      <c r="J132" s="372"/>
      <c r="K132" s="372"/>
      <c r="L132" s="372"/>
      <c r="M132" s="372"/>
      <c r="N132" s="372"/>
      <c r="O132" s="372"/>
      <c r="P132" s="372"/>
    </row>
    <row r="133" spans="1:86" ht="21" x14ac:dyDescent="0.35">
      <c r="G133" s="372"/>
      <c r="H133" s="372"/>
      <c r="I133" s="372"/>
      <c r="J133" s="372"/>
      <c r="K133" s="372"/>
      <c r="L133" s="372"/>
      <c r="M133" s="372"/>
      <c r="N133" s="372"/>
      <c r="O133" s="372"/>
      <c r="P133" s="372"/>
    </row>
    <row r="135" spans="1:86" s="192" customFormat="1" ht="20.25" x14ac:dyDescent="0.3">
      <c r="C135" s="250" t="s">
        <v>126</v>
      </c>
      <c r="D135" s="250"/>
      <c r="E135" s="250"/>
      <c r="F135" s="250"/>
      <c r="K135" s="251" t="s">
        <v>127</v>
      </c>
      <c r="L135" s="251"/>
      <c r="M135" s="251"/>
      <c r="N135" s="251"/>
      <c r="X135" s="245" t="s">
        <v>274</v>
      </c>
      <c r="Y135" s="245"/>
      <c r="Z135" s="245"/>
      <c r="AA135" s="245"/>
      <c r="AE135" s="248"/>
      <c r="AF135" s="248"/>
      <c r="AK135" s="245" t="s">
        <v>275</v>
      </c>
      <c r="AL135" s="245"/>
      <c r="AM135" s="245"/>
      <c r="AN135" s="245"/>
      <c r="AO135" s="245"/>
    </row>
    <row r="136" spans="1:86" ht="18" x14ac:dyDescent="0.25">
      <c r="J136" s="106" t="s">
        <v>132</v>
      </c>
      <c r="K136" s="381" t="s">
        <v>135</v>
      </c>
      <c r="L136" s="382"/>
      <c r="M136" s="382"/>
      <c r="N136" s="382"/>
      <c r="O136" s="383"/>
      <c r="P136" s="381" t="s">
        <v>130</v>
      </c>
      <c r="Q136" s="382"/>
      <c r="R136" s="383"/>
      <c r="AI136" s="381" t="s">
        <v>312</v>
      </c>
      <c r="AJ136" s="383"/>
      <c r="AK136" s="381" t="s">
        <v>135</v>
      </c>
      <c r="AL136" s="382"/>
      <c r="AM136" s="382"/>
      <c r="AN136" s="382"/>
      <c r="AO136" s="382"/>
      <c r="AP136" s="383"/>
      <c r="AQ136" s="381" t="s">
        <v>130</v>
      </c>
      <c r="AR136" s="382"/>
      <c r="AS136" s="383"/>
      <c r="AW136" s="387" t="s">
        <v>301</v>
      </c>
      <c r="AX136" s="388"/>
      <c r="AY136" s="388"/>
      <c r="AZ136" s="388"/>
      <c r="BA136" s="389"/>
      <c r="BB136" s="209"/>
      <c r="CH136" t="s">
        <v>304</v>
      </c>
    </row>
    <row r="137" spans="1:86" s="230" customFormat="1" ht="50.25" customHeight="1" x14ac:dyDescent="0.2">
      <c r="D137" s="231" t="s">
        <v>125</v>
      </c>
      <c r="E137" s="232"/>
      <c r="F137" s="233"/>
      <c r="G137" s="249" t="s">
        <v>303</v>
      </c>
      <c r="J137" s="234" t="s">
        <v>131</v>
      </c>
      <c r="K137" s="235"/>
      <c r="L137" s="236" t="s">
        <v>290</v>
      </c>
      <c r="M137" s="237"/>
      <c r="N137" s="237"/>
      <c r="O137" s="238"/>
      <c r="P137" s="239"/>
      <c r="Q137" s="240" t="s">
        <v>180</v>
      </c>
      <c r="R137" s="238"/>
      <c r="Y137" s="390" t="s">
        <v>305</v>
      </c>
      <c r="Z137" s="391"/>
      <c r="AA137" s="391"/>
      <c r="AB137" s="247" t="s">
        <v>302</v>
      </c>
      <c r="AC137" s="392" t="s">
        <v>298</v>
      </c>
      <c r="AD137" s="393"/>
      <c r="AE137" s="259" t="s">
        <v>308</v>
      </c>
      <c r="AF137" s="246"/>
      <c r="AI137" s="252" t="s">
        <v>306</v>
      </c>
      <c r="AJ137" s="269" t="s">
        <v>279</v>
      </c>
      <c r="AK137" s="235" t="s">
        <v>293</v>
      </c>
      <c r="AL137" s="241" t="s">
        <v>309</v>
      </c>
      <c r="AM137" s="241" t="s">
        <v>310</v>
      </c>
      <c r="AN137" s="237"/>
      <c r="AO137" s="237"/>
      <c r="AP137" s="238"/>
      <c r="AQ137" s="239"/>
      <c r="AR137" s="240" t="s">
        <v>311</v>
      </c>
      <c r="AS137" s="238"/>
      <c r="AW137" s="384" t="s">
        <v>293</v>
      </c>
      <c r="AX137" s="385"/>
      <c r="AY137" s="386"/>
      <c r="AZ137" s="384" t="s">
        <v>298</v>
      </c>
      <c r="BA137" s="386"/>
      <c r="BB137" s="242"/>
      <c r="CH137" s="230" t="s">
        <v>187</v>
      </c>
    </row>
    <row r="138" spans="1:86" x14ac:dyDescent="0.2">
      <c r="B138" s="116" t="s">
        <v>11</v>
      </c>
      <c r="C138" s="46" t="s">
        <v>12</v>
      </c>
      <c r="D138" s="117" t="s">
        <v>74</v>
      </c>
      <c r="E138" s="118" t="s">
        <v>75</v>
      </c>
      <c r="F138" s="119" t="s">
        <v>79</v>
      </c>
      <c r="G138" s="118" t="s">
        <v>278</v>
      </c>
      <c r="I138" s="90" t="s">
        <v>11</v>
      </c>
      <c r="J138" s="107" t="s">
        <v>74</v>
      </c>
      <c r="K138" s="91" t="s">
        <v>79</v>
      </c>
      <c r="L138" s="92" t="s">
        <v>300</v>
      </c>
      <c r="M138" s="92" t="s">
        <v>99</v>
      </c>
      <c r="N138" s="92" t="s">
        <v>100</v>
      </c>
      <c r="O138" s="93" t="s">
        <v>103</v>
      </c>
      <c r="P138" s="110"/>
      <c r="Q138" s="150" t="s">
        <v>179</v>
      </c>
      <c r="R138" s="47"/>
      <c r="W138" s="116" t="s">
        <v>11</v>
      </c>
      <c r="X138" s="46" t="s">
        <v>12</v>
      </c>
      <c r="Y138" s="117" t="s">
        <v>74</v>
      </c>
      <c r="Z138" s="118" t="s">
        <v>75</v>
      </c>
      <c r="AA138" s="119" t="s">
        <v>79</v>
      </c>
      <c r="AB138" s="119" t="s">
        <v>278</v>
      </c>
      <c r="AC138" s="117" t="s">
        <v>307</v>
      </c>
      <c r="AD138" s="118" t="s">
        <v>79</v>
      </c>
      <c r="AE138" s="260" t="s">
        <v>129</v>
      </c>
      <c r="AF138" s="118"/>
      <c r="AH138" s="90" t="s">
        <v>11</v>
      </c>
      <c r="AI138" s="107" t="s">
        <v>74</v>
      </c>
      <c r="AJ138" s="107" t="s">
        <v>74</v>
      </c>
      <c r="AK138" s="91" t="s">
        <v>79</v>
      </c>
      <c r="AL138" s="92" t="s">
        <v>300</v>
      </c>
      <c r="AM138" s="92" t="s">
        <v>129</v>
      </c>
      <c r="AN138" s="92" t="s">
        <v>99</v>
      </c>
      <c r="AO138" s="92" t="s">
        <v>100</v>
      </c>
      <c r="AP138" s="93" t="s">
        <v>103</v>
      </c>
      <c r="AQ138" s="110"/>
      <c r="AR138" s="150" t="s">
        <v>179</v>
      </c>
      <c r="AS138" s="47"/>
      <c r="AW138" s="195" t="s">
        <v>11</v>
      </c>
      <c r="AX138" s="199" t="s">
        <v>291</v>
      </c>
      <c r="AY138" s="200" t="s">
        <v>292</v>
      </c>
      <c r="AZ138" s="210" t="s">
        <v>299</v>
      </c>
      <c r="BA138" s="205" t="s">
        <v>291</v>
      </c>
      <c r="BB138" s="208"/>
      <c r="CH138" t="s">
        <v>186</v>
      </c>
    </row>
    <row r="139" spans="1:86" x14ac:dyDescent="0.2">
      <c r="A139" s="120" t="s">
        <v>124</v>
      </c>
      <c r="B139" s="121">
        <v>0</v>
      </c>
      <c r="C139" s="15">
        <v>1</v>
      </c>
      <c r="D139" s="122">
        <v>391.50016379431031</v>
      </c>
      <c r="E139" s="121">
        <v>21.800621997327525</v>
      </c>
      <c r="F139" s="122">
        <v>1808.5122684510998</v>
      </c>
      <c r="G139" s="123">
        <v>2351.0659489864297</v>
      </c>
      <c r="H139" s="130" t="s">
        <v>124</v>
      </c>
      <c r="I139" s="131">
        <v>0</v>
      </c>
      <c r="J139" s="132">
        <v>5878.9433909983209</v>
      </c>
      <c r="K139" s="133">
        <v>27914.656607122375</v>
      </c>
      <c r="L139" s="134">
        <v>36289.053589259092</v>
      </c>
      <c r="M139" s="135">
        <v>50000</v>
      </c>
      <c r="N139" s="135">
        <v>10950</v>
      </c>
      <c r="O139" s="136">
        <v>-24660.946410740908</v>
      </c>
      <c r="P139" s="137"/>
      <c r="Q139" s="138">
        <v>24.152530902029863</v>
      </c>
      <c r="R139" s="139" t="s">
        <v>124</v>
      </c>
      <c r="V139" s="215" t="s">
        <v>124</v>
      </c>
      <c r="W139" s="216">
        <v>0</v>
      </c>
      <c r="X139" s="15">
        <v>1</v>
      </c>
      <c r="Y139" s="253">
        <v>132.11493976328501</v>
      </c>
      <c r="Z139" s="216">
        <v>13.904420392211511</v>
      </c>
      <c r="AA139" s="122">
        <v>222.81000633663351</v>
      </c>
      <c r="AB139" s="223">
        <v>289.65300823762357</v>
      </c>
      <c r="AC139" s="257">
        <v>3099.414496982492</v>
      </c>
      <c r="AD139" s="216">
        <v>2324.560872736869</v>
      </c>
      <c r="AE139" s="261">
        <f>AB139+AD139</f>
        <v>2614.2138809744924</v>
      </c>
      <c r="AF139" s="122"/>
      <c r="AG139" s="222" t="s">
        <v>124</v>
      </c>
      <c r="AH139" s="131">
        <v>0</v>
      </c>
      <c r="AI139" s="132">
        <v>1777.062470124562</v>
      </c>
      <c r="AJ139" s="133">
        <v>39015.104962625104</v>
      </c>
      <c r="AK139" s="133">
        <v>3531.2577122295052</v>
      </c>
      <c r="AL139" s="226">
        <v>4590.6350258983566</v>
      </c>
      <c r="AM139" s="264">
        <v>33851.963747867194</v>
      </c>
      <c r="AN139" s="135">
        <v>16000</v>
      </c>
      <c r="AO139" s="135">
        <v>2920</v>
      </c>
      <c r="AP139" s="265">
        <v>14931.963747867194</v>
      </c>
      <c r="AQ139" s="137"/>
      <c r="AR139" s="138">
        <v>19.095956562791368</v>
      </c>
      <c r="AS139" s="243" t="s">
        <v>124</v>
      </c>
      <c r="AV139" s="244" t="s">
        <v>124</v>
      </c>
      <c r="AW139" s="196">
        <v>0</v>
      </c>
      <c r="AX139" s="99">
        <v>0.35503635527521377</v>
      </c>
      <c r="AY139" s="201">
        <v>6.7794204877181782E-2</v>
      </c>
      <c r="AZ139" s="133">
        <v>50519.119447379424</v>
      </c>
      <c r="BA139" s="211">
        <v>0.80823519348361506</v>
      </c>
      <c r="BB139" s="130" t="s">
        <v>124</v>
      </c>
      <c r="CH139" s="80">
        <f>BM11</f>
        <v>23.939743428339391</v>
      </c>
    </row>
    <row r="140" spans="1:86" x14ac:dyDescent="0.2">
      <c r="A140" s="124" t="s">
        <v>124</v>
      </c>
      <c r="B140" s="125">
        <v>0</v>
      </c>
      <c r="C140" s="46">
        <v>2</v>
      </c>
      <c r="D140" s="126">
        <v>584.57223282833377</v>
      </c>
      <c r="E140" s="125">
        <v>21.626899753282125</v>
      </c>
      <c r="F140" s="126">
        <v>2687.9378809564837</v>
      </c>
      <c r="G140" s="127">
        <v>3494.3192452434291</v>
      </c>
      <c r="I140" s="90">
        <v>1</v>
      </c>
      <c r="J140" s="108">
        <f ca="1">'motor1(shrimp)'!I310</f>
        <v>6338.6620969039841</v>
      </c>
      <c r="K140" s="100">
        <f ca="1">'motor1(shrimp)'!J310</f>
        <v>30060.143116980929</v>
      </c>
      <c r="L140" s="111">
        <f ca="1">'motor1(shrimp)'!K310</f>
        <v>39078.186052075209</v>
      </c>
      <c r="M140" s="101">
        <f>'motor1(shrimp)'!L310</f>
        <v>50000</v>
      </c>
      <c r="N140" s="102">
        <f>'motor1(shrimp)'!M310</f>
        <v>10950</v>
      </c>
      <c r="O140" s="113">
        <f ca="1">'motor1(shrimp)'!N310</f>
        <v>-21871.813947924791</v>
      </c>
      <c r="P140" s="94"/>
      <c r="Q140" s="96">
        <f ca="1">'motor1(shrimp)'!Q310</f>
        <v>24.038415432964374</v>
      </c>
      <c r="R140" s="47"/>
      <c r="V140" s="217" t="s">
        <v>124</v>
      </c>
      <c r="W140" s="218">
        <v>0</v>
      </c>
      <c r="X140" s="46">
        <v>2</v>
      </c>
      <c r="Y140" s="254">
        <v>179.00949057046387</v>
      </c>
      <c r="Z140" s="218">
        <v>15.342477118195683</v>
      </c>
      <c r="AA140" s="126">
        <v>312.99406759228935</v>
      </c>
      <c r="AB140" s="224">
        <v>406.8922878699762</v>
      </c>
      <c r="AC140" s="258">
        <v>3500.0239101810184</v>
      </c>
      <c r="AD140" s="218">
        <v>2625.0179326357638</v>
      </c>
      <c r="AE140" s="261">
        <f t="shared" ref="AE140:AE203" si="5">AB140+AD140</f>
        <v>3031.9102205057402</v>
      </c>
      <c r="AF140" s="126"/>
      <c r="AH140" s="90">
        <v>1</v>
      </c>
      <c r="AI140" s="108">
        <f ca="1">'motor1(shrimp)'!AG310</f>
        <v>1463.5502453366696</v>
      </c>
      <c r="AJ140" s="270">
        <f ca="1">'motor2(Tvi)'!O44</f>
        <v>35680.912895941983</v>
      </c>
      <c r="AK140" s="188">
        <f ca="1">'motor1(shrimp)'!AH310</f>
        <v>2909.0602605209224</v>
      </c>
      <c r="AL140" s="227">
        <f ca="1">'motor1(shrimp)'!AI310</f>
        <v>3781.7783386771994</v>
      </c>
      <c r="AM140" s="263">
        <f ca="1">'motor2(Tvi)'!P44+AL140</f>
        <v>30542.463010633684</v>
      </c>
      <c r="AN140" s="189">
        <f>'motor1(shrimp)'!AJ310</f>
        <v>16000</v>
      </c>
      <c r="AO140" s="189">
        <f>'motor1(shrimp)'!AK310</f>
        <v>2920</v>
      </c>
      <c r="AP140" s="266">
        <f t="shared" ref="AP140:AP159" ca="1" si="6">AM140-SUM(AN140:AO140)</f>
        <v>11622.463010633684</v>
      </c>
      <c r="AQ140" s="94"/>
      <c r="AR140" s="184">
        <f ca="1">'motor1(shrimp)'!AO310</f>
        <v>19.174897217907493</v>
      </c>
      <c r="AS140" s="47"/>
      <c r="AW140" s="197">
        <v>1</v>
      </c>
      <c r="AX140" s="202">
        <f ca="1">'motor1(shrimp)'!AY310</f>
        <v>0.40019037391376505</v>
      </c>
      <c r="AY140" s="203">
        <f ca="1">'motor1(shrimp)'!AZ310</f>
        <v>4.5444749526284862E-2</v>
      </c>
      <c r="AZ140" s="188">
        <f ca="1">'motor2(Tvi)'!R44</f>
        <v>52549.435496175814</v>
      </c>
      <c r="BA140" s="212">
        <f ca="1">'motor2(Tvi)'!S44</f>
        <v>0.74435954998631293</v>
      </c>
      <c r="CH140" s="80">
        <f>CH139</f>
        <v>23.939743428339391</v>
      </c>
    </row>
    <row r="141" spans="1:86" x14ac:dyDescent="0.2">
      <c r="A141" s="124" t="s">
        <v>124</v>
      </c>
      <c r="B141" s="125">
        <v>0</v>
      </c>
      <c r="C141" s="46">
        <v>3</v>
      </c>
      <c r="D141" s="126">
        <v>797.70385226233702</v>
      </c>
      <c r="E141" s="125">
        <v>21.905373342462653</v>
      </c>
      <c r="F141" s="126">
        <v>3678.685502859616</v>
      </c>
      <c r="G141" s="127">
        <v>4782.2911537175014</v>
      </c>
      <c r="I141" s="90">
        <v>2</v>
      </c>
      <c r="J141" s="108">
        <f ca="1">'motor1(shrimp)'!I311</f>
        <v>5765.5703348945899</v>
      </c>
      <c r="K141" s="100">
        <f ca="1">'motor1(shrimp)'!J311</f>
        <v>27202.925335461816</v>
      </c>
      <c r="L141" s="111">
        <f ca="1">'motor1(shrimp)'!K311</f>
        <v>35363.802936100365</v>
      </c>
      <c r="M141" s="101">
        <f>'motor1(shrimp)'!L311</f>
        <v>50000</v>
      </c>
      <c r="N141" s="102">
        <f>'motor1(shrimp)'!M311</f>
        <v>10950</v>
      </c>
      <c r="O141" s="113">
        <f ca="1">'motor1(shrimp)'!N311</f>
        <v>-25586.197063899635</v>
      </c>
      <c r="P141" s="94"/>
      <c r="Q141" s="96">
        <f ca="1">'motor1(shrimp)'!Q311</f>
        <v>23.703853366818464</v>
      </c>
      <c r="R141" s="47"/>
      <c r="V141" s="217" t="s">
        <v>124</v>
      </c>
      <c r="W141" s="218">
        <v>0</v>
      </c>
      <c r="X141" s="46">
        <v>3</v>
      </c>
      <c r="Y141" s="254">
        <v>219.75532527527744</v>
      </c>
      <c r="Z141" s="218">
        <v>16.385094879835265</v>
      </c>
      <c r="AA141" s="126">
        <v>391.32042377387052</v>
      </c>
      <c r="AB141" s="224">
        <v>508.71655090603167</v>
      </c>
      <c r="AC141" s="258">
        <v>3665.3171011924624</v>
      </c>
      <c r="AD141" s="218">
        <v>2748.9878258943468</v>
      </c>
      <c r="AE141" s="261">
        <f t="shared" si="5"/>
        <v>3257.7043768003787</v>
      </c>
      <c r="AF141" s="126"/>
      <c r="AH141" s="90">
        <v>2</v>
      </c>
      <c r="AI141" s="108">
        <f ca="1">'motor1(shrimp)'!AG311</f>
        <v>1762.9126107424624</v>
      </c>
      <c r="AJ141" s="108">
        <f ca="1">'motor2(Tvi)'!O45</f>
        <v>35232.746591641364</v>
      </c>
      <c r="AK141" s="100">
        <f ca="1">'motor1(shrimp)'!AH311</f>
        <v>3329.9407092973288</v>
      </c>
      <c r="AL141" s="228">
        <f ca="1">'motor1(shrimp)'!AI311</f>
        <v>4328.9229220865273</v>
      </c>
      <c r="AM141" s="263">
        <f ca="1">'motor2(Tvi)'!P45+AL141</f>
        <v>30753.482865817554</v>
      </c>
      <c r="AN141" s="187">
        <f>'motor1(shrimp)'!AJ311</f>
        <v>16000</v>
      </c>
      <c r="AO141" s="187">
        <f>'motor1(shrimp)'!AK311</f>
        <v>2920</v>
      </c>
      <c r="AP141" s="267">
        <f t="shared" ca="1" si="6"/>
        <v>11833.482865817554</v>
      </c>
      <c r="AQ141" s="94"/>
      <c r="AR141" s="185">
        <f ca="1">'motor1(shrimp)'!AO311</f>
        <v>17.729770766906565</v>
      </c>
      <c r="AS141" s="47"/>
      <c r="AW141" s="198">
        <v>2</v>
      </c>
      <c r="AX141" s="95">
        <f ca="1">'motor1(shrimp)'!AY311</f>
        <v>0.41919189372566662</v>
      </c>
      <c r="AY141" s="204">
        <f ca="1">'motor1(shrimp)'!AZ311</f>
        <v>7.097876788389039E-2</v>
      </c>
      <c r="AZ141" s="100">
        <f ca="1">'motor2(Tvi)'!R45</f>
        <v>48707.911186618352</v>
      </c>
      <c r="BA141" s="213">
        <f ca="1">'motor2(Tvi)'!S45</f>
        <v>0.78571541632774522</v>
      </c>
      <c r="CH141" s="80">
        <f t="shared" ref="CH141:CH204" si="7">CH140</f>
        <v>23.939743428339391</v>
      </c>
    </row>
    <row r="142" spans="1:86" x14ac:dyDescent="0.2">
      <c r="A142" s="124" t="s">
        <v>124</v>
      </c>
      <c r="B142" s="125">
        <v>0</v>
      </c>
      <c r="C142" s="46">
        <v>4</v>
      </c>
      <c r="D142" s="126">
        <v>844.07166910561511</v>
      </c>
      <c r="E142" s="125">
        <v>23.079701328785752</v>
      </c>
      <c r="F142" s="126">
        <v>3949.0944824689873</v>
      </c>
      <c r="G142" s="127">
        <v>5133.822827209684</v>
      </c>
      <c r="I142" s="90">
        <v>3</v>
      </c>
      <c r="J142" s="108">
        <f ca="1">'motor1(shrimp)'!I312</f>
        <v>6681.8987377660324</v>
      </c>
      <c r="K142" s="100">
        <f ca="1">'motor1(shrimp)'!J312</f>
        <v>31659.777371994871</v>
      </c>
      <c r="L142" s="111">
        <f ca="1">'motor1(shrimp)'!K312</f>
        <v>41157.710583593333</v>
      </c>
      <c r="M142" s="101">
        <f>'motor1(shrimp)'!L312</f>
        <v>50000</v>
      </c>
      <c r="N142" s="102">
        <f>'motor1(shrimp)'!M312</f>
        <v>10950</v>
      </c>
      <c r="O142" s="113">
        <f ca="1">'motor1(shrimp)'!N312</f>
        <v>-19792.289416406667</v>
      </c>
      <c r="P142" s="94"/>
      <c r="Q142" s="96">
        <f ca="1">'motor1(shrimp)'!Q312</f>
        <v>23.968744450749657</v>
      </c>
      <c r="R142" s="47"/>
      <c r="V142" s="217" t="s">
        <v>124</v>
      </c>
      <c r="W142" s="218">
        <v>0</v>
      </c>
      <c r="X142" s="46">
        <v>4</v>
      </c>
      <c r="Y142" s="254">
        <v>100.6639900325889</v>
      </c>
      <c r="Z142" s="218">
        <v>19.34888690018726</v>
      </c>
      <c r="AA142" s="126">
        <v>193.7645664021239</v>
      </c>
      <c r="AB142" s="224">
        <v>251.89393632276108</v>
      </c>
      <c r="AC142" s="258">
        <v>3397.5405637224253</v>
      </c>
      <c r="AD142" s="218">
        <v>2548.1554227918191</v>
      </c>
      <c r="AE142" s="261">
        <f t="shared" si="5"/>
        <v>2800.0493591145801</v>
      </c>
      <c r="AF142" s="126"/>
      <c r="AH142" s="90">
        <v>3</v>
      </c>
      <c r="AI142" s="108">
        <f ca="1">'motor1(shrimp)'!AG312</f>
        <v>1762.245412120202</v>
      </c>
      <c r="AJ142" s="108">
        <f ca="1">'motor2(Tvi)'!O46</f>
        <v>31343.522127122655</v>
      </c>
      <c r="AK142" s="100">
        <f ca="1">'motor1(shrimp)'!AH312</f>
        <v>3441.8466246563894</v>
      </c>
      <c r="AL142" s="228">
        <f ca="1">'motor1(shrimp)'!AI312</f>
        <v>4474.4006120533068</v>
      </c>
      <c r="AM142" s="263">
        <f ca="1">'motor2(Tvi)'!P46+AL142</f>
        <v>27982.042207395301</v>
      </c>
      <c r="AN142" s="187">
        <f>'motor1(shrimp)'!AJ312</f>
        <v>16000</v>
      </c>
      <c r="AO142" s="187">
        <f>'motor1(shrimp)'!AK312</f>
        <v>2920</v>
      </c>
      <c r="AP142" s="267">
        <f t="shared" ca="1" si="6"/>
        <v>9062.0422073953014</v>
      </c>
      <c r="AQ142" s="94"/>
      <c r="AR142" s="185">
        <f ca="1">'motor1(shrimp)'!AO312</f>
        <v>18.482731667815141</v>
      </c>
      <c r="AS142" s="47"/>
      <c r="AW142" s="198">
        <v>3</v>
      </c>
      <c r="AX142" s="95">
        <f ca="1">'motor1(shrimp)'!AY312</f>
        <v>0.40311710938307871</v>
      </c>
      <c r="AY142" s="204">
        <f ca="1">'motor1(shrimp)'!AZ312</f>
        <v>4.4086380939775981E-2</v>
      </c>
      <c r="AZ142" s="100">
        <f ca="1">'motor2(Tvi)'!R46</f>
        <v>42105.95096057815</v>
      </c>
      <c r="BA142" s="213">
        <f ca="1">'motor2(Tvi)'!S46</f>
        <v>0.82588963802905069</v>
      </c>
      <c r="CH142" s="80">
        <f t="shared" si="7"/>
        <v>23.939743428339391</v>
      </c>
    </row>
    <row r="143" spans="1:86" x14ac:dyDescent="0.2">
      <c r="A143" s="124" t="s">
        <v>124</v>
      </c>
      <c r="B143" s="125">
        <v>0</v>
      </c>
      <c r="C143" s="46">
        <v>5</v>
      </c>
      <c r="D143" s="126">
        <v>766.59651582671029</v>
      </c>
      <c r="E143" s="125">
        <v>24.388380689490678</v>
      </c>
      <c r="F143" s="126">
        <v>3645.6597026247537</v>
      </c>
      <c r="G143" s="127">
        <v>4739.3576134121795</v>
      </c>
      <c r="I143" s="90">
        <v>4</v>
      </c>
      <c r="J143" s="108">
        <f ca="1">'motor1(shrimp)'!I313</f>
        <v>6685.7433971389428</v>
      </c>
      <c r="K143" s="100">
        <f ca="1">'motor1(shrimp)'!J313</f>
        <v>31575.18713551823</v>
      </c>
      <c r="L143" s="111">
        <f ca="1">'motor1(shrimp)'!K313</f>
        <v>41047.7432761737</v>
      </c>
      <c r="M143" s="101">
        <f>'motor1(shrimp)'!L313</f>
        <v>50000</v>
      </c>
      <c r="N143" s="102">
        <f>'motor1(shrimp)'!M313</f>
        <v>10950</v>
      </c>
      <c r="O143" s="113">
        <f ca="1">'motor1(shrimp)'!N313</f>
        <v>-19902.2567238263</v>
      </c>
      <c r="P143" s="94"/>
      <c r="Q143" s="96">
        <f ca="1">'motor1(shrimp)'!Q313</f>
        <v>23.673969378783035</v>
      </c>
      <c r="R143" s="47"/>
      <c r="V143" s="217" t="s">
        <v>124</v>
      </c>
      <c r="W143" s="218">
        <v>0</v>
      </c>
      <c r="X143" s="46">
        <v>5</v>
      </c>
      <c r="Y143" s="254">
        <v>250.71249956240558</v>
      </c>
      <c r="Z143" s="218">
        <v>20.212125575569164</v>
      </c>
      <c r="AA143" s="126">
        <v>504.71934256701627</v>
      </c>
      <c r="AB143" s="224">
        <v>656.13514533712112</v>
      </c>
      <c r="AC143" s="258">
        <v>3390.3265347618176</v>
      </c>
      <c r="AD143" s="218">
        <v>2542.7449010713631</v>
      </c>
      <c r="AE143" s="261">
        <f t="shared" si="5"/>
        <v>3198.8800464084843</v>
      </c>
      <c r="AF143" s="126"/>
      <c r="AH143" s="90">
        <v>4</v>
      </c>
      <c r="AI143" s="108">
        <f ca="1">'motor1(shrimp)'!AG313</f>
        <v>1540.1216352632071</v>
      </c>
      <c r="AJ143" s="108">
        <f ca="1">'motor2(Tvi)'!O47</f>
        <v>30516.712193518826</v>
      </c>
      <c r="AK143" s="100">
        <f ca="1">'motor1(shrimp)'!AH313</f>
        <v>3001.5881957324386</v>
      </c>
      <c r="AL143" s="228">
        <f ca="1">'motor1(shrimp)'!AI313</f>
        <v>3902.0646544521705</v>
      </c>
      <c r="AM143" s="263">
        <f ca="1">'motor2(Tvi)'!P47+AL143</f>
        <v>26789.598799591287</v>
      </c>
      <c r="AN143" s="187">
        <f>'motor1(shrimp)'!AJ313</f>
        <v>16000</v>
      </c>
      <c r="AO143" s="187">
        <f>'motor1(shrimp)'!AK313</f>
        <v>2920</v>
      </c>
      <c r="AP143" s="267">
        <f t="shared" ca="1" si="6"/>
        <v>7869.5987995912874</v>
      </c>
      <c r="AQ143" s="94"/>
      <c r="AR143" s="185">
        <f ca="1">'motor1(shrimp)'!AO313</f>
        <v>18.503935689183805</v>
      </c>
      <c r="AS143" s="47"/>
      <c r="AW143" s="198">
        <v>4</v>
      </c>
      <c r="AX143" s="95">
        <f ca="1">'motor1(shrimp)'!AY313</f>
        <v>0.39481274909156339</v>
      </c>
      <c r="AY143" s="204">
        <f ca="1">'motor1(shrimp)'!AZ313</f>
        <v>6.8743012376474399E-2</v>
      </c>
      <c r="AZ143" s="100">
        <f ca="1">'motor2(Tvi)'!R47</f>
        <v>39184.430033694756</v>
      </c>
      <c r="BA143" s="213">
        <f ca="1">'motor2(Tvi)'!S47</f>
        <v>0.84122353812581063</v>
      </c>
      <c r="CH143" s="80">
        <f t="shared" si="7"/>
        <v>23.939743428339391</v>
      </c>
    </row>
    <row r="144" spans="1:86" x14ac:dyDescent="0.2">
      <c r="A144" s="124" t="s">
        <v>124</v>
      </c>
      <c r="B144" s="125">
        <v>0</v>
      </c>
      <c r="C144" s="46">
        <v>6</v>
      </c>
      <c r="D144" s="126">
        <v>644.98181267809889</v>
      </c>
      <c r="E144" s="125">
        <v>25.446143413867485</v>
      </c>
      <c r="F144" s="126">
        <v>3109.0147038383966</v>
      </c>
      <c r="G144" s="127">
        <v>4041.7191149899159</v>
      </c>
      <c r="I144" s="90">
        <v>5</v>
      </c>
      <c r="J144" s="108">
        <f ca="1">'motor1(shrimp)'!I314</f>
        <v>5843.1371871277597</v>
      </c>
      <c r="K144" s="100">
        <f ca="1">'motor1(shrimp)'!J314</f>
        <v>27536.328141516347</v>
      </c>
      <c r="L144" s="111">
        <f ca="1">'motor1(shrimp)'!K314</f>
        <v>35797.226583971256</v>
      </c>
      <c r="M144" s="101">
        <f>'motor1(shrimp)'!L314</f>
        <v>50000</v>
      </c>
      <c r="N144" s="102">
        <f>'motor1(shrimp)'!M314</f>
        <v>10950</v>
      </c>
      <c r="O144" s="113">
        <f ca="1">'motor1(shrimp)'!N314</f>
        <v>-25152.773416028744</v>
      </c>
      <c r="P144" s="94"/>
      <c r="Q144" s="96">
        <f ca="1">'motor1(shrimp)'!Q314</f>
        <v>23.499716145809213</v>
      </c>
      <c r="R144" s="47"/>
      <c r="V144" s="217" t="s">
        <v>124</v>
      </c>
      <c r="W144" s="218">
        <v>0</v>
      </c>
      <c r="X144" s="46">
        <v>6</v>
      </c>
      <c r="Y144" s="254">
        <v>192.98167692040036</v>
      </c>
      <c r="Z144" s="218">
        <v>21.878497861982403</v>
      </c>
      <c r="AA144" s="126">
        <v>409.13909757797944</v>
      </c>
      <c r="AB144" s="224">
        <v>531.88082685137329</v>
      </c>
      <c r="AC144" s="258">
        <v>3458.4887868434566</v>
      </c>
      <c r="AD144" s="218">
        <v>2593.8665901325926</v>
      </c>
      <c r="AE144" s="261">
        <f t="shared" si="5"/>
        <v>3125.7474169839661</v>
      </c>
      <c r="AF144" s="126"/>
      <c r="AH144" s="90">
        <v>5</v>
      </c>
      <c r="AI144" s="108">
        <f ca="1">'motor1(shrimp)'!AG314</f>
        <v>1409.8425884820713</v>
      </c>
      <c r="AJ144" s="108">
        <f ca="1">'motor2(Tvi)'!O48</f>
        <v>30021.869849116523</v>
      </c>
      <c r="AK144" s="100">
        <f ca="1">'motor1(shrimp)'!AH314</f>
        <v>2690.7561438727266</v>
      </c>
      <c r="AL144" s="228">
        <f ca="1">'motor1(shrimp)'!AI314</f>
        <v>3497.9829870345447</v>
      </c>
      <c r="AM144" s="263">
        <f ca="1">'motor2(Tvi)'!P48+AL144</f>
        <v>26014.385373871941</v>
      </c>
      <c r="AN144" s="187">
        <f>'motor1(shrimp)'!AJ314</f>
        <v>16000</v>
      </c>
      <c r="AO144" s="187">
        <f>'motor1(shrimp)'!AK314</f>
        <v>2920</v>
      </c>
      <c r="AP144" s="267">
        <f t="shared" ca="1" si="6"/>
        <v>7094.3853738719408</v>
      </c>
      <c r="AQ144" s="94"/>
      <c r="AR144" s="185">
        <f ca="1">'motor1(shrimp)'!AO314</f>
        <v>17.759291323919999</v>
      </c>
      <c r="AS144" s="47"/>
      <c r="AW144" s="198">
        <v>5</v>
      </c>
      <c r="AX144" s="95">
        <f ca="1">'motor1(shrimp)'!AY314</f>
        <v>0.43923473708093091</v>
      </c>
      <c r="AY144" s="204">
        <f ca="1">'motor1(shrimp)'!AZ314</f>
        <v>6.8012283272985571E-2</v>
      </c>
      <c r="AZ144" s="100">
        <f ca="1">'motor2(Tvi)'!R48</f>
        <v>37433.982153781166</v>
      </c>
      <c r="BA144" s="213">
        <f ca="1">'motor2(Tvi)'!S48</f>
        <v>0.84271218643444301</v>
      </c>
      <c r="CH144" s="80">
        <f t="shared" si="7"/>
        <v>23.939743428339391</v>
      </c>
    </row>
    <row r="145" spans="1:86" x14ac:dyDescent="0.2">
      <c r="A145" s="124" t="s">
        <v>124</v>
      </c>
      <c r="B145" s="125">
        <v>0</v>
      </c>
      <c r="C145" s="46">
        <v>7</v>
      </c>
      <c r="D145" s="126">
        <v>499.00188493420865</v>
      </c>
      <c r="E145" s="125">
        <v>26.655916661527481</v>
      </c>
      <c r="F145" s="126">
        <v>2439.4592323107499</v>
      </c>
      <c r="G145" s="127">
        <v>3171.2970020039752</v>
      </c>
      <c r="I145" s="90">
        <v>6</v>
      </c>
      <c r="J145" s="108">
        <f ca="1">'motor1(shrimp)'!I315</f>
        <v>6280.3950480462481</v>
      </c>
      <c r="K145" s="100">
        <f ca="1">'motor1(shrimp)'!J315</f>
        <v>29708.993124490473</v>
      </c>
      <c r="L145" s="111">
        <f ca="1">'motor1(shrimp)'!K315</f>
        <v>38621.691061837613</v>
      </c>
      <c r="M145" s="101">
        <f>'motor1(shrimp)'!L315</f>
        <v>50000</v>
      </c>
      <c r="N145" s="102">
        <f>'motor1(shrimp)'!M315</f>
        <v>10950</v>
      </c>
      <c r="O145" s="113">
        <f ca="1">'motor1(shrimp)'!N315</f>
        <v>-22328.308938162387</v>
      </c>
      <c r="P145" s="94"/>
      <c r="Q145" s="96">
        <f ca="1">'motor1(shrimp)'!Q315</f>
        <v>23.855838648181813</v>
      </c>
      <c r="R145" s="47"/>
      <c r="V145" s="217" t="s">
        <v>124</v>
      </c>
      <c r="W145" s="218">
        <v>0</v>
      </c>
      <c r="X145" s="46">
        <v>7</v>
      </c>
      <c r="Y145" s="254">
        <v>112.48114087546571</v>
      </c>
      <c r="Z145" s="218">
        <v>22.262518322319938</v>
      </c>
      <c r="AA145" s="126">
        <v>244.17162928589997</v>
      </c>
      <c r="AB145" s="224">
        <v>317.42311807166999</v>
      </c>
      <c r="AC145" s="258">
        <v>3548.8430502394854</v>
      </c>
      <c r="AD145" s="218">
        <v>2661.6322876796139</v>
      </c>
      <c r="AE145" s="261">
        <f t="shared" si="5"/>
        <v>2979.0554057512841</v>
      </c>
      <c r="AF145" s="126"/>
      <c r="AH145" s="90">
        <v>6</v>
      </c>
      <c r="AI145" s="108">
        <f ca="1">'motor1(shrimp)'!AG315</f>
        <v>1727.535584321854</v>
      </c>
      <c r="AJ145" s="108">
        <f ca="1">'motor2(Tvi)'!O49</f>
        <v>28174.483858656949</v>
      </c>
      <c r="AK145" s="100">
        <f ca="1">'motor1(shrimp)'!AH315</f>
        <v>3388.8133813244776</v>
      </c>
      <c r="AL145" s="228">
        <f ca="1">'motor1(shrimp)'!AI315</f>
        <v>4405.4573957218208</v>
      </c>
      <c r="AM145" s="263">
        <f ca="1">'motor2(Tvi)'!P49+AL145</f>
        <v>25536.320289714535</v>
      </c>
      <c r="AN145" s="187">
        <f>'motor1(shrimp)'!AJ315</f>
        <v>16000</v>
      </c>
      <c r="AO145" s="187">
        <f>'motor1(shrimp)'!AK315</f>
        <v>2920</v>
      </c>
      <c r="AP145" s="267">
        <f t="shared" ca="1" si="6"/>
        <v>6616.3202897145347</v>
      </c>
      <c r="AQ145" s="94"/>
      <c r="AR145" s="185">
        <f ca="1">'motor1(shrimp)'!AO315</f>
        <v>18.782838418492521</v>
      </c>
      <c r="AS145" s="47"/>
      <c r="AW145" s="198">
        <v>6</v>
      </c>
      <c r="AX145" s="95">
        <f ca="1">'motor1(shrimp)'!AY315</f>
        <v>0.47014031764578451</v>
      </c>
      <c r="AY145" s="204">
        <f ca="1">'motor1(shrimp)'!AZ315</f>
        <v>9.6304419075046332E-2</v>
      </c>
      <c r="AZ145" s="100">
        <f ca="1">'motor2(Tvi)'!R49</f>
        <v>33480.66980625617</v>
      </c>
      <c r="BA145" s="213">
        <f ca="1">'motor2(Tvi)'!S49</f>
        <v>0.84263367070207429</v>
      </c>
      <c r="CH145" s="80">
        <f t="shared" si="7"/>
        <v>23.939743428339391</v>
      </c>
    </row>
    <row r="146" spans="1:86" x14ac:dyDescent="0.2">
      <c r="A146" s="124" t="s">
        <v>124</v>
      </c>
      <c r="B146" s="125">
        <v>0</v>
      </c>
      <c r="C146" s="46">
        <v>8</v>
      </c>
      <c r="D146" s="126">
        <v>378.96081693218838</v>
      </c>
      <c r="E146" s="125">
        <v>27.314508314612716</v>
      </c>
      <c r="F146" s="126">
        <v>1868.9300510952678</v>
      </c>
      <c r="G146" s="127">
        <v>2429.6090664238482</v>
      </c>
      <c r="I146" s="90">
        <v>7</v>
      </c>
      <c r="J146" s="108">
        <f ca="1">'motor1(shrimp)'!I316</f>
        <v>5681.1429508591473</v>
      </c>
      <c r="K146" s="100">
        <f ca="1">'motor1(shrimp)'!J316</f>
        <v>26631.693027316869</v>
      </c>
      <c r="L146" s="111">
        <f ca="1">'motor1(shrimp)'!K316</f>
        <v>34621.20093551193</v>
      </c>
      <c r="M146" s="101">
        <f>'motor1(shrimp)'!L316</f>
        <v>50000</v>
      </c>
      <c r="N146" s="102">
        <f>'motor1(shrimp)'!M316</f>
        <v>10950</v>
      </c>
      <c r="O146" s="113">
        <f ca="1">'motor1(shrimp)'!N316</f>
        <v>-26328.79906448807</v>
      </c>
      <c r="P146" s="94"/>
      <c r="Q146" s="96">
        <f ca="1">'motor1(shrimp)'!Q316</f>
        <v>23.154196867799445</v>
      </c>
      <c r="R146" s="47"/>
      <c r="V146" s="217" t="s">
        <v>124</v>
      </c>
      <c r="W146" s="218">
        <v>0</v>
      </c>
      <c r="X146" s="46">
        <v>8</v>
      </c>
      <c r="Y146" s="254">
        <v>133.39532787558332</v>
      </c>
      <c r="Z146" s="218">
        <v>23.425913766320352</v>
      </c>
      <c r="AA146" s="126">
        <v>298.85806382939262</v>
      </c>
      <c r="AB146" s="224">
        <v>388.5154829782104</v>
      </c>
      <c r="AC146" s="258">
        <v>3343.0141606303873</v>
      </c>
      <c r="AD146" s="218">
        <v>2507.2606204727904</v>
      </c>
      <c r="AE146" s="261">
        <f t="shared" si="5"/>
        <v>2895.7761034510008</v>
      </c>
      <c r="AF146" s="126"/>
      <c r="AH146" s="90">
        <v>7</v>
      </c>
      <c r="AI146" s="108">
        <f ca="1">'motor1(shrimp)'!AG316</f>
        <v>1336.7845172040027</v>
      </c>
      <c r="AJ146" s="108">
        <f ca="1">'motor2(Tvi)'!O50</f>
        <v>27374.66627088215</v>
      </c>
      <c r="AK146" s="100">
        <f ca="1">'motor1(shrimp)'!AH316</f>
        <v>2560.0680428046508</v>
      </c>
      <c r="AL146" s="228">
        <f ca="1">'motor1(shrimp)'!AI316</f>
        <v>3328.088455646046</v>
      </c>
      <c r="AM146" s="263">
        <f ca="1">'motor2(Tvi)'!P50+AL146</f>
        <v>23859.088158807659</v>
      </c>
      <c r="AN146" s="187">
        <f>'motor1(shrimp)'!AJ316</f>
        <v>16000</v>
      </c>
      <c r="AO146" s="187">
        <f>'motor1(shrimp)'!AK316</f>
        <v>2920</v>
      </c>
      <c r="AP146" s="267">
        <f t="shared" ca="1" si="6"/>
        <v>4939.0881588076591</v>
      </c>
      <c r="AQ146" s="94"/>
      <c r="AR146" s="185">
        <f ca="1">'motor1(shrimp)'!AO316</f>
        <v>18.072704821940306</v>
      </c>
      <c r="AS146" s="47"/>
      <c r="AW146" s="198">
        <v>7</v>
      </c>
      <c r="AX146" s="95">
        <f ca="1">'motor1(shrimp)'!AY316</f>
        <v>0.49525038058453058</v>
      </c>
      <c r="AY146" s="204">
        <f ca="1">'motor1(shrimp)'!AZ316</f>
        <v>0.15122316924754528</v>
      </c>
      <c r="AZ146" s="100">
        <f ca="1">'motor2(Tvi)'!R50</f>
        <v>31845.480806326977</v>
      </c>
      <c r="BA146" s="213">
        <f ca="1">'motor2(Tvi)'!S50</f>
        <v>0.98876613180636852</v>
      </c>
      <c r="CH146" s="80">
        <f t="shared" si="7"/>
        <v>23.939743428339391</v>
      </c>
    </row>
    <row r="147" spans="1:86" x14ac:dyDescent="0.2">
      <c r="A147" s="124" t="s">
        <v>124</v>
      </c>
      <c r="B147" s="125">
        <v>0</v>
      </c>
      <c r="C147" s="46">
        <v>9</v>
      </c>
      <c r="D147" s="126">
        <v>280.19437299891808</v>
      </c>
      <c r="E147" s="125">
        <v>27.8830028400914</v>
      </c>
      <c r="F147" s="126">
        <v>1391.562515227562</v>
      </c>
      <c r="G147" s="127">
        <v>1809.0312697958307</v>
      </c>
      <c r="I147" s="90">
        <v>8</v>
      </c>
      <c r="J147" s="108">
        <f ca="1">'motor1(shrimp)'!I317</f>
        <v>6354.0414126751566</v>
      </c>
      <c r="K147" s="100">
        <f ca="1">'motor1(shrimp)'!J317</f>
        <v>29683.27575367234</v>
      </c>
      <c r="L147" s="111">
        <f ca="1">'motor1(shrimp)'!K317</f>
        <v>38588.258479774042</v>
      </c>
      <c r="M147" s="101">
        <f>'motor1(shrimp)'!L317</f>
        <v>50000</v>
      </c>
      <c r="N147" s="102">
        <f>'motor1(shrimp)'!M317</f>
        <v>10950</v>
      </c>
      <c r="O147" s="113">
        <f ca="1">'motor1(shrimp)'!N317</f>
        <v>-22361.741520225958</v>
      </c>
      <c r="P147" s="94"/>
      <c r="Q147" s="96">
        <f ca="1">'motor1(shrimp)'!Q317</f>
        <v>22.914384326144901</v>
      </c>
      <c r="R147" s="47"/>
      <c r="V147" s="217" t="s">
        <v>124</v>
      </c>
      <c r="W147" s="218">
        <v>0</v>
      </c>
      <c r="X147" s="46">
        <v>9</v>
      </c>
      <c r="Y147" s="254">
        <v>92.205743999865305</v>
      </c>
      <c r="Z147" s="218">
        <v>21.152411516858766</v>
      </c>
      <c r="AA147" s="126">
        <v>202.71417560132753</v>
      </c>
      <c r="AB147" s="224">
        <v>263.52842828172578</v>
      </c>
      <c r="AC147" s="258">
        <v>3164.5077541715209</v>
      </c>
      <c r="AD147" s="218">
        <v>2373.3808156286404</v>
      </c>
      <c r="AE147" s="261">
        <f t="shared" si="5"/>
        <v>2636.9092439103661</v>
      </c>
      <c r="AF147" s="126"/>
      <c r="AH147" s="90">
        <v>8</v>
      </c>
      <c r="AI147" s="108">
        <f ca="1">'motor1(shrimp)'!AG317</f>
        <v>1385.7305398851324</v>
      </c>
      <c r="AJ147" s="108">
        <f ca="1">'motor2(Tvi)'!O51</f>
        <v>24697.727228421976</v>
      </c>
      <c r="AK147" s="100">
        <f ca="1">'motor1(shrimp)'!AH317</f>
        <v>2612.6897261306517</v>
      </c>
      <c r="AL147" s="228">
        <f ca="1">'motor1(shrimp)'!AI317</f>
        <v>3396.4966439698474</v>
      </c>
      <c r="AM147" s="263">
        <f ca="1">'motor2(Tvi)'!P51+AL147</f>
        <v>21919.792065286332</v>
      </c>
      <c r="AN147" s="187">
        <f>'motor1(shrimp)'!AJ317</f>
        <v>16000</v>
      </c>
      <c r="AO147" s="187">
        <f>'motor1(shrimp)'!AK317</f>
        <v>2920</v>
      </c>
      <c r="AP147" s="267">
        <f t="shared" ca="1" si="6"/>
        <v>2999.7920652863322</v>
      </c>
      <c r="AQ147" s="94"/>
      <c r="AR147" s="185">
        <f ca="1">'motor1(shrimp)'!AO317</f>
        <v>17.905038684126271</v>
      </c>
      <c r="AS147" s="47"/>
      <c r="AW147" s="198">
        <v>8</v>
      </c>
      <c r="AX147" s="95">
        <f ca="1">'motor1(shrimp)'!AY317</f>
        <v>0.52900781169482991</v>
      </c>
      <c r="AY147" s="204">
        <f ca="1">'motor1(shrimp)'!AZ317</f>
        <v>0.13073319953241022</v>
      </c>
      <c r="AZ147" s="100">
        <f ca="1">'motor2(Tvi)'!R51</f>
        <v>27829.93358328662</v>
      </c>
      <c r="BA147" s="213">
        <f ca="1">'motor2(Tvi)'!S51</f>
        <v>0.93059444052020346</v>
      </c>
      <c r="CH147" s="80">
        <f t="shared" si="7"/>
        <v>23.939743428339391</v>
      </c>
    </row>
    <row r="148" spans="1:86" x14ac:dyDescent="0.2">
      <c r="A148" s="124" t="s">
        <v>124</v>
      </c>
      <c r="B148" s="125">
        <v>0</v>
      </c>
      <c r="C148" s="46">
        <v>10</v>
      </c>
      <c r="D148" s="126">
        <v>216.15223769208035</v>
      </c>
      <c r="E148" s="125">
        <v>27.517073986837527</v>
      </c>
      <c r="F148" s="126">
        <v>1071.8321657355825</v>
      </c>
      <c r="G148" s="127">
        <v>1393.3818154562573</v>
      </c>
      <c r="I148" s="90">
        <v>9</v>
      </c>
      <c r="J148" s="108">
        <f ca="1">'motor1(shrimp)'!I318</f>
        <v>5484.8819673723656</v>
      </c>
      <c r="K148" s="100">
        <f ca="1">'motor1(shrimp)'!J318</f>
        <v>25638.818090985671</v>
      </c>
      <c r="L148" s="111">
        <f ca="1">'motor1(shrimp)'!K318</f>
        <v>33330.463518281373</v>
      </c>
      <c r="M148" s="101">
        <f>'motor1(shrimp)'!L318</f>
        <v>50000</v>
      </c>
      <c r="N148" s="102">
        <f>'motor1(shrimp)'!M318</f>
        <v>10950</v>
      </c>
      <c r="O148" s="113">
        <f ca="1">'motor1(shrimp)'!N318</f>
        <v>-27619.536481718627</v>
      </c>
      <c r="P148" s="94"/>
      <c r="Q148" s="96">
        <f ca="1">'motor1(shrimp)'!Q318</f>
        <v>22.918630830817353</v>
      </c>
      <c r="R148" s="47"/>
      <c r="V148" s="217" t="s">
        <v>124</v>
      </c>
      <c r="W148" s="218">
        <v>0</v>
      </c>
      <c r="X148" s="46">
        <v>10</v>
      </c>
      <c r="Y148" s="254">
        <v>73.169622774272327</v>
      </c>
      <c r="Z148" s="218">
        <v>19.713553767259299</v>
      </c>
      <c r="AA148" s="126">
        <v>157.36479796684247</v>
      </c>
      <c r="AB148" s="224">
        <v>204.57423735689522</v>
      </c>
      <c r="AC148" s="258">
        <v>2743.8164292755928</v>
      </c>
      <c r="AD148" s="218">
        <v>2057.8623219566944</v>
      </c>
      <c r="AE148" s="261">
        <f t="shared" si="5"/>
        <v>2262.4365593135894</v>
      </c>
      <c r="AF148" s="126"/>
      <c r="AH148" s="90">
        <v>9</v>
      </c>
      <c r="AI148" s="108">
        <f ca="1">'motor1(shrimp)'!AG318</f>
        <v>1315.4828119053284</v>
      </c>
      <c r="AJ148" s="108">
        <f ca="1">'motor2(Tvi)'!O52</f>
        <v>23947.768912576012</v>
      </c>
      <c r="AK148" s="100">
        <f ca="1">'motor1(shrimp)'!AH318</f>
        <v>2457.6382719284102</v>
      </c>
      <c r="AL148" s="228">
        <f ca="1">'motor1(shrimp)'!AI318</f>
        <v>3194.9297535069331</v>
      </c>
      <c r="AM148" s="263">
        <f ca="1">'motor2(Tvi)'!P52+AL148</f>
        <v>21155.756437938944</v>
      </c>
      <c r="AN148" s="187">
        <f>'motor1(shrimp)'!AJ318</f>
        <v>16000</v>
      </c>
      <c r="AO148" s="187">
        <f>'motor1(shrimp)'!AK318</f>
        <v>2920</v>
      </c>
      <c r="AP148" s="267">
        <f t="shared" ca="1" si="6"/>
        <v>2235.7564379389441</v>
      </c>
      <c r="AQ148" s="94"/>
      <c r="AR148" s="185">
        <f ca="1">'motor1(shrimp)'!AO318</f>
        <v>17.202809450029964</v>
      </c>
      <c r="AS148" s="47"/>
      <c r="AW148" s="198">
        <v>9</v>
      </c>
      <c r="AX148" s="95">
        <f ca="1">'motor1(shrimp)'!AY318</f>
        <v>0.55075848865353072</v>
      </c>
      <c r="AY148" s="204">
        <f ca="1">'motor1(shrimp)'!AZ318</f>
        <v>0.10795983210810728</v>
      </c>
      <c r="AZ148" s="100">
        <f ca="1">'motor2(Tvi)'!R52</f>
        <v>26944.13288602811</v>
      </c>
      <c r="BA148" s="213">
        <f ca="1">'motor2(Tvi)'!S52</f>
        <v>1.0395137026749144</v>
      </c>
      <c r="CH148" s="80">
        <f t="shared" si="7"/>
        <v>23.939743428339391</v>
      </c>
    </row>
    <row r="149" spans="1:86" x14ac:dyDescent="0.2">
      <c r="A149" s="124" t="s">
        <v>124</v>
      </c>
      <c r="B149" s="125">
        <v>0</v>
      </c>
      <c r="C149" s="46">
        <v>11</v>
      </c>
      <c r="D149" s="126">
        <v>215.64223763964196</v>
      </c>
      <c r="E149" s="125">
        <v>24.821028686946295</v>
      </c>
      <c r="F149" s="126">
        <v>1041.0647580641348</v>
      </c>
      <c r="G149" s="127">
        <v>1353.3841854833754</v>
      </c>
      <c r="I149" s="90">
        <v>10</v>
      </c>
      <c r="J149" s="108">
        <f ca="1">'motor1(shrimp)'!I319</f>
        <v>6523.8230510252943</v>
      </c>
      <c r="K149" s="100">
        <f ca="1">'motor1(shrimp)'!J319</f>
        <v>30572.284635545944</v>
      </c>
      <c r="L149" s="111">
        <f ca="1">'motor1(shrimp)'!K319</f>
        <v>39743.970026209732</v>
      </c>
      <c r="M149" s="101">
        <f>'motor1(shrimp)'!L319</f>
        <v>50000</v>
      </c>
      <c r="N149" s="102">
        <f>'motor1(shrimp)'!M319</f>
        <v>10950</v>
      </c>
      <c r="O149" s="113">
        <f ca="1">'motor1(shrimp)'!N319</f>
        <v>-21206.029973790268</v>
      </c>
      <c r="P149" s="94"/>
      <c r="Q149" s="96">
        <f ca="1">'motor1(shrimp)'!Q319</f>
        <v>23.119655732531537</v>
      </c>
      <c r="R149" s="47"/>
      <c r="V149" s="217" t="s">
        <v>124</v>
      </c>
      <c r="W149" s="218">
        <v>0</v>
      </c>
      <c r="X149" s="46">
        <v>11</v>
      </c>
      <c r="Y149" s="254">
        <v>54.202334971321015</v>
      </c>
      <c r="Z149" s="218">
        <v>18.990856073342911</v>
      </c>
      <c r="AA149" s="126">
        <v>113.88531575905093</v>
      </c>
      <c r="AB149" s="224">
        <v>148.05091048676621</v>
      </c>
      <c r="AC149" s="258">
        <v>2728.6854511568558</v>
      </c>
      <c r="AD149" s="218">
        <v>2046.5140883676418</v>
      </c>
      <c r="AE149" s="261">
        <f t="shared" si="5"/>
        <v>2194.5649988544078</v>
      </c>
      <c r="AF149" s="126"/>
      <c r="AH149" s="90">
        <v>10</v>
      </c>
      <c r="AI149" s="108">
        <f ca="1">'motor1(shrimp)'!AG319</f>
        <v>1654.1872159968361</v>
      </c>
      <c r="AJ149" s="108">
        <f ca="1">'motor2(Tvi)'!O53</f>
        <v>21159.496803226746</v>
      </c>
      <c r="AK149" s="100">
        <f ca="1">'motor1(shrimp)'!AH319</f>
        <v>3149.5327251695639</v>
      </c>
      <c r="AL149" s="228">
        <f ca="1">'motor1(shrimp)'!AI319</f>
        <v>4094.3925427204331</v>
      </c>
      <c r="AM149" s="263">
        <f ca="1">'motor2(Tvi)'!P53+AL149</f>
        <v>19964.015145140489</v>
      </c>
      <c r="AN149" s="187">
        <f>'motor1(shrimp)'!AJ319</f>
        <v>16000</v>
      </c>
      <c r="AO149" s="187">
        <f>'motor1(shrimp)'!AK319</f>
        <v>2920</v>
      </c>
      <c r="AP149" s="267">
        <f t="shared" ca="1" si="6"/>
        <v>1044.015145140489</v>
      </c>
      <c r="AQ149" s="94"/>
      <c r="AR149" s="185">
        <f ca="1">'motor1(shrimp)'!AO319</f>
        <v>17.991950471144452</v>
      </c>
      <c r="AS149" s="47"/>
      <c r="AW149" s="198">
        <v>10</v>
      </c>
      <c r="AX149" s="95">
        <f ca="1">'motor1(shrimp)'!AY319</f>
        <v>0.48608825888209389</v>
      </c>
      <c r="AY149" s="204">
        <f ca="1">'motor1(shrimp)'!AZ319</f>
        <v>7.418358294022058E-2</v>
      </c>
      <c r="AZ149" s="100">
        <f ca="1">'motor2(Tvi)'!R53</f>
        <v>22214.997713489149</v>
      </c>
      <c r="BA149" s="213">
        <f ca="1">'motor2(Tvi)'!S53</f>
        <v>1.0069733824050746</v>
      </c>
      <c r="CH149" s="80">
        <f t="shared" si="7"/>
        <v>23.939743428339391</v>
      </c>
    </row>
    <row r="150" spans="1:86" x14ac:dyDescent="0.2">
      <c r="A150" s="128" t="s">
        <v>124</v>
      </c>
      <c r="B150" s="63">
        <v>0</v>
      </c>
      <c r="C150" s="56">
        <v>12</v>
      </c>
      <c r="D150" s="88">
        <v>259.56559430587811</v>
      </c>
      <c r="E150" s="63">
        <v>23.058444478009253</v>
      </c>
      <c r="F150" s="88">
        <v>1222.903343489746</v>
      </c>
      <c r="G150" s="129">
        <v>1589.7743465366698</v>
      </c>
      <c r="I150" s="90">
        <v>11</v>
      </c>
      <c r="J150" s="108">
        <f ca="1">'motor1(shrimp)'!I320</f>
        <v>5500.71206010471</v>
      </c>
      <c r="K150" s="100">
        <f ca="1">'motor1(shrimp)'!J320</f>
        <v>25592.769922801312</v>
      </c>
      <c r="L150" s="111">
        <f ca="1">'motor1(shrimp)'!K320</f>
        <v>33270.600899641708</v>
      </c>
      <c r="M150" s="101">
        <f>'motor1(shrimp)'!L320</f>
        <v>50000</v>
      </c>
      <c r="N150" s="102">
        <f>'motor1(shrimp)'!M320</f>
        <v>10950</v>
      </c>
      <c r="O150" s="113">
        <f ca="1">'motor1(shrimp)'!N320</f>
        <v>-27679.399100358292</v>
      </c>
      <c r="P150" s="94"/>
      <c r="Q150" s="96">
        <f ca="1">'motor1(shrimp)'!Q320</f>
        <v>22.570978552013994</v>
      </c>
      <c r="R150" s="47"/>
      <c r="V150" s="219" t="s">
        <v>124</v>
      </c>
      <c r="W150" s="220">
        <v>0</v>
      </c>
      <c r="X150" s="56">
        <v>12</v>
      </c>
      <c r="Y150" s="255">
        <v>100.17011209043295</v>
      </c>
      <c r="Z150" s="220">
        <v>15.492664576330748</v>
      </c>
      <c r="AA150" s="88">
        <v>189.70583028888598</v>
      </c>
      <c r="AB150" s="225">
        <v>246.61757937555177</v>
      </c>
      <c r="AC150" s="256">
        <v>2975.1267234676016</v>
      </c>
      <c r="AD150" s="220">
        <v>2231.3450426007012</v>
      </c>
      <c r="AE150" s="262">
        <f t="shared" si="5"/>
        <v>2477.9626219762531</v>
      </c>
      <c r="AF150" s="126"/>
      <c r="AH150" s="90">
        <v>11</v>
      </c>
      <c r="AI150" s="108">
        <f ca="1">'motor1(shrimp)'!AG320</f>
        <v>1197.9254211973575</v>
      </c>
      <c r="AJ150" s="108">
        <f ca="1">'motor2(Tvi)'!O54</f>
        <v>20662.562708982416</v>
      </c>
      <c r="AK150" s="100">
        <f ca="1">'motor1(shrimp)'!AH320</f>
        <v>2232.9626509210593</v>
      </c>
      <c r="AL150" s="228">
        <f ca="1">'motor1(shrimp)'!AI320</f>
        <v>2902.8514461973773</v>
      </c>
      <c r="AM150" s="263">
        <f ca="1">'motor2(Tvi)'!P54+AL150</f>
        <v>18399.773477934188</v>
      </c>
      <c r="AN150" s="187">
        <f>'motor1(shrimp)'!AJ320</f>
        <v>16000</v>
      </c>
      <c r="AO150" s="187">
        <f>'motor1(shrimp)'!AK320</f>
        <v>2920</v>
      </c>
      <c r="AP150" s="267">
        <f t="shared" ca="1" si="6"/>
        <v>-520.22652206581188</v>
      </c>
      <c r="AQ150" s="94"/>
      <c r="AR150" s="185">
        <f ca="1">'motor1(shrimp)'!AO320</f>
        <v>17.298870500690285</v>
      </c>
      <c r="AS150" s="47"/>
      <c r="AW150" s="198">
        <v>11</v>
      </c>
      <c r="AX150" s="95">
        <f ca="1">'motor1(shrimp)'!AY320</f>
        <v>0.61757507381117605</v>
      </c>
      <c r="AY150" s="204">
        <f ca="1">'motor1(shrimp)'!AZ320</f>
        <v>0.10716899347925457</v>
      </c>
      <c r="AZ150" s="100">
        <f ca="1">'motor2(Tvi)'!R54</f>
        <v>21072.58159193696</v>
      </c>
      <c r="BA150" s="213">
        <f ca="1">'motor2(Tvi)'!S54</f>
        <v>1.0397129512592254</v>
      </c>
      <c r="CH150" s="80">
        <f t="shared" si="7"/>
        <v>23.939743428339391</v>
      </c>
    </row>
    <row r="151" spans="1:86" x14ac:dyDescent="0.2">
      <c r="B151" s="6">
        <f>'motor1(shrimp)'!A310</f>
        <v>1</v>
      </c>
      <c r="C151">
        <f>'motor1(shrimp)'!B310</f>
        <v>1</v>
      </c>
      <c r="D151" s="78">
        <f>'motor1(shrimp)'!C310</f>
        <v>391.50016379431031</v>
      </c>
      <c r="E151" s="7">
        <f>IF('motor1(shrimp)'!D310=0,"",'motor1(shrimp)'!D310)</f>
        <v>21.800621997327525</v>
      </c>
      <c r="F151" s="78">
        <f>'motor1(shrimp)'!E310</f>
        <v>1808.5122684510998</v>
      </c>
      <c r="G151" s="7">
        <f>'motor1(shrimp)'!F310</f>
        <v>2351.0659489864297</v>
      </c>
      <c r="I151" s="90">
        <v>12</v>
      </c>
      <c r="J151" s="108">
        <f ca="1">'motor1(shrimp)'!I321</f>
        <v>5528.5523758358695</v>
      </c>
      <c r="K151" s="100">
        <f ca="1">'motor1(shrimp)'!J321</f>
        <v>25769.217182350589</v>
      </c>
      <c r="L151" s="111">
        <f ca="1">'motor1(shrimp)'!K321</f>
        <v>33499.982337055764</v>
      </c>
      <c r="M151" s="101">
        <f>'motor1(shrimp)'!L321</f>
        <v>50000</v>
      </c>
      <c r="N151" s="102">
        <f>'motor1(shrimp)'!M321</f>
        <v>10950</v>
      </c>
      <c r="O151" s="113">
        <f ca="1">'motor1(shrimp)'!N321</f>
        <v>-27450.017662944236</v>
      </c>
      <c r="P151" s="94"/>
      <c r="Q151" s="96">
        <f ca="1">'motor1(shrimp)'!Q321</f>
        <v>22.75426026481739</v>
      </c>
      <c r="R151" s="47"/>
      <c r="W151" s="6">
        <v>1</v>
      </c>
      <c r="X151">
        <v>1</v>
      </c>
      <c r="Y151" s="254">
        <f>'motor1(shrimp)'!AA310</f>
        <v>132.11493976328501</v>
      </c>
      <c r="Z151" s="218">
        <f>IF('motor1(shrimp)'!AB310=0,"",'motor1(shrimp)'!AB310)</f>
        <v>13.904420392211511</v>
      </c>
      <c r="AA151" s="126">
        <f>'motor1(shrimp)'!AC310</f>
        <v>222.81000633663351</v>
      </c>
      <c r="AB151" s="224">
        <f>'motor1(shrimp)'!AD310</f>
        <v>289.65300823762357</v>
      </c>
      <c r="AC151" s="258">
        <f ca="1">'motor2(Tvi)'!H44</f>
        <v>3273.9456208111751</v>
      </c>
      <c r="AD151" s="218">
        <f ca="1">'motor2(Tvi)'!J44</f>
        <v>2455.4592156083813</v>
      </c>
      <c r="AE151" s="261">
        <f t="shared" ca="1" si="5"/>
        <v>2745.1122238460048</v>
      </c>
      <c r="AF151" s="78"/>
      <c r="AH151" s="90">
        <v>12</v>
      </c>
      <c r="AI151" s="108">
        <f ca="1">'motor1(shrimp)'!AG321</f>
        <v>1574.6463991159112</v>
      </c>
      <c r="AJ151" s="108">
        <f ca="1">'motor2(Tvi)'!O55</f>
        <v>18712.875686347918</v>
      </c>
      <c r="AK151" s="100">
        <f ca="1">'motor1(shrimp)'!AH321</f>
        <v>2949.8968254835431</v>
      </c>
      <c r="AL151" s="228">
        <f ca="1">'motor1(shrimp)'!AI321</f>
        <v>3834.8658731286064</v>
      </c>
      <c r="AM151" s="263">
        <f ca="1">'motor2(Tvi)'!P55+AL151</f>
        <v>17869.522637889546</v>
      </c>
      <c r="AN151" s="187">
        <f>'motor1(shrimp)'!AJ321</f>
        <v>16000</v>
      </c>
      <c r="AO151" s="187">
        <f>'motor1(shrimp)'!AK321</f>
        <v>2920</v>
      </c>
      <c r="AP151" s="267">
        <f t="shared" ca="1" si="6"/>
        <v>-1050.4773621104541</v>
      </c>
      <c r="AQ151" s="94"/>
      <c r="AR151" s="185">
        <f ca="1">'motor1(shrimp)'!AO321</f>
        <v>17.737870826722528</v>
      </c>
      <c r="AS151" s="47"/>
      <c r="AW151" s="198">
        <v>12</v>
      </c>
      <c r="AX151" s="95">
        <f ca="1">'motor1(shrimp)'!AY321</f>
        <v>0.61292891141149231</v>
      </c>
      <c r="AY151" s="204">
        <f ca="1">'motor1(shrimp)'!AZ321</f>
        <v>0.10176895722360377</v>
      </c>
      <c r="AZ151" s="100">
        <f ca="1">'motor2(Tvi)'!R55</f>
        <v>19914.356127818592</v>
      </c>
      <c r="BA151" s="213">
        <f ca="1">'motor2(Tvi)'!S55</f>
        <v>1.0561103303203763</v>
      </c>
      <c r="CH151" s="80">
        <f t="shared" si="7"/>
        <v>23.939743428339391</v>
      </c>
    </row>
    <row r="152" spans="1:86" x14ac:dyDescent="0.2">
      <c r="B152" s="6">
        <f>'motor1(shrimp)'!A311</f>
        <v>1</v>
      </c>
      <c r="C152">
        <f>'motor1(shrimp)'!B311</f>
        <v>2</v>
      </c>
      <c r="D152" s="78">
        <f ca="1">'motor1(shrimp)'!C311</f>
        <v>611.83549551224735</v>
      </c>
      <c r="E152" s="7">
        <f ca="1">IF('motor1(shrimp)'!D311=0,"",'motor1(shrimp)'!D311)</f>
        <v>21.626899753282132</v>
      </c>
      <c r="F152" s="78">
        <f ca="1">'motor1(shrimp)'!E311</f>
        <v>2813.2978491711856</v>
      </c>
      <c r="G152" s="7">
        <f ca="1">'motor1(shrimp)'!F311</f>
        <v>3657.2872039225413</v>
      </c>
      <c r="I152" s="90">
        <v>13</v>
      </c>
      <c r="J152" s="108">
        <f ca="1">'motor1(shrimp)'!I322</f>
        <v>6401.5143701596062</v>
      </c>
      <c r="K152" s="100">
        <f ca="1">'motor1(shrimp)'!J322</f>
        <v>29698.242139087779</v>
      </c>
      <c r="L152" s="111">
        <f ca="1">'motor1(shrimp)'!K322</f>
        <v>38607.714780814116</v>
      </c>
      <c r="M152" s="101">
        <f>'motor1(shrimp)'!L322</f>
        <v>50000</v>
      </c>
      <c r="N152" s="102">
        <f>'motor1(shrimp)'!M322</f>
        <v>10950</v>
      </c>
      <c r="O152" s="113">
        <f ca="1">'motor1(shrimp)'!N322</f>
        <v>-22342.285219185884</v>
      </c>
      <c r="P152" s="94"/>
      <c r="Q152" s="96">
        <f ca="1">'motor1(shrimp)'!Q322</f>
        <v>22.424939853674132</v>
      </c>
      <c r="R152" s="47"/>
      <c r="W152" s="6">
        <v>1</v>
      </c>
      <c r="X152">
        <v>2</v>
      </c>
      <c r="Y152" s="254">
        <f ca="1">'motor1(shrimp)'!AA311</f>
        <v>174.17681579749831</v>
      </c>
      <c r="Z152" s="218">
        <f ca="1">IF('motor1(shrimp)'!AB311=0,"",'motor1(shrimp)'!AB311)</f>
        <v>15.821574601407004</v>
      </c>
      <c r="AA152" s="126">
        <f ca="1">'motor1(shrimp)'!AC311</f>
        <v>306.28713782706552</v>
      </c>
      <c r="AB152" s="224">
        <f ca="1">'motor1(shrimp)'!AD311</f>
        <v>398.1732791751852</v>
      </c>
      <c r="AC152" s="258">
        <f ca="1">'motor2(Tvi)'!H45</f>
        <v>2903.8848293894293</v>
      </c>
      <c r="AD152" s="218">
        <f ca="1">'motor2(Tvi)'!J45</f>
        <v>2177.9136220420719</v>
      </c>
      <c r="AE152" s="261">
        <f t="shared" ca="1" si="5"/>
        <v>2576.086901217257</v>
      </c>
      <c r="AF152" s="78"/>
      <c r="AH152" s="90">
        <v>13</v>
      </c>
      <c r="AI152" s="108">
        <f ca="1">'motor1(shrimp)'!AG322</f>
        <v>1552.9908545627063</v>
      </c>
      <c r="AJ152" s="108">
        <f ca="1">'motor2(Tvi)'!O56</f>
        <v>17427.78130536418</v>
      </c>
      <c r="AK152" s="100">
        <f ca="1">'motor1(shrimp)'!AH322</f>
        <v>2829.140145818887</v>
      </c>
      <c r="AL152" s="228">
        <f ca="1">'motor1(shrimp)'!AI322</f>
        <v>3677.8821895645533</v>
      </c>
      <c r="AM152" s="263">
        <f ca="1">'motor2(Tvi)'!P56+AL152</f>
        <v>16748.718168587686</v>
      </c>
      <c r="AN152" s="187">
        <f>'motor1(shrimp)'!AJ322</f>
        <v>16000</v>
      </c>
      <c r="AO152" s="187">
        <f>'motor1(shrimp)'!AK322</f>
        <v>2920</v>
      </c>
      <c r="AP152" s="267">
        <f t="shared" ca="1" si="6"/>
        <v>-2171.2818314123142</v>
      </c>
      <c r="AQ152" s="94"/>
      <c r="AR152" s="185">
        <f ca="1">'motor1(shrimp)'!AO322</f>
        <v>16.785731539767074</v>
      </c>
      <c r="AS152" s="47"/>
      <c r="AW152" s="198">
        <v>13</v>
      </c>
      <c r="AX152" s="95">
        <f ca="1">'motor1(shrimp)'!AY322</f>
        <v>0.62136289531595124</v>
      </c>
      <c r="AY152" s="204">
        <f ca="1">'motor1(shrimp)'!AZ322</f>
        <v>9.7695203077190887E-2</v>
      </c>
      <c r="AZ152" s="100">
        <f ca="1">'motor2(Tvi)'!R56</f>
        <v>15843.291772977866</v>
      </c>
      <c r="BA152" s="213">
        <f ca="1">'motor2(Tvi)'!S56</f>
        <v>1.0895189087118258</v>
      </c>
      <c r="CH152" s="80">
        <f t="shared" si="7"/>
        <v>23.939743428339391</v>
      </c>
    </row>
    <row r="153" spans="1:86" x14ac:dyDescent="0.2">
      <c r="B153" s="6">
        <f>'motor1(shrimp)'!A312</f>
        <v>1</v>
      </c>
      <c r="C153">
        <f>'motor1(shrimp)'!B312</f>
        <v>3</v>
      </c>
      <c r="D153" s="78">
        <f ca="1">'motor1(shrimp)'!C312</f>
        <v>823.93804111555698</v>
      </c>
      <c r="E153" s="7">
        <f ca="1">IF('motor1(shrimp)'!D312=0,"",'motor1(shrimp)'!D312)</f>
        <v>21.874455083038317</v>
      </c>
      <c r="F153" s="78">
        <f ca="1">'motor1(shrimp)'!E312</f>
        <v>3798.1668689994412</v>
      </c>
      <c r="G153" s="7">
        <f ca="1">'motor1(shrimp)'!F312</f>
        <v>4937.6169296992739</v>
      </c>
      <c r="I153" s="90">
        <v>14</v>
      </c>
      <c r="J153" s="108">
        <f ca="1">'motor1(shrimp)'!I323</f>
        <v>5722.4505058157065</v>
      </c>
      <c r="K153" s="100">
        <f ca="1">'motor1(shrimp)'!J323</f>
        <v>26571.761972705935</v>
      </c>
      <c r="L153" s="111">
        <f ca="1">'motor1(shrimp)'!K323</f>
        <v>34543.290564517716</v>
      </c>
      <c r="M153" s="101">
        <f>'motor1(shrimp)'!L323</f>
        <v>50000</v>
      </c>
      <c r="N153" s="102">
        <f>'motor1(shrimp)'!M323</f>
        <v>10950</v>
      </c>
      <c r="O153" s="113">
        <f ca="1">'motor1(shrimp)'!N323</f>
        <v>-26406.709435482284</v>
      </c>
      <c r="P153" s="94"/>
      <c r="Q153" s="96">
        <f ca="1">'motor1(shrimp)'!Q323</f>
        <v>22.41065144313707</v>
      </c>
      <c r="R153" s="47"/>
      <c r="W153" s="6">
        <v>1</v>
      </c>
      <c r="X153">
        <v>3</v>
      </c>
      <c r="Y153" s="254">
        <f ca="1">'motor1(shrimp)'!AA312</f>
        <v>179.79040002536524</v>
      </c>
      <c r="Z153" s="218">
        <f ca="1">IF('motor1(shrimp)'!AB312=0,"",'motor1(shrimp)'!AB312)</f>
        <v>18.218138244689758</v>
      </c>
      <c r="AA153" s="126">
        <f ca="1">'motor1(shrimp)'!AC312</f>
        <v>335.81497591221603</v>
      </c>
      <c r="AB153" s="224">
        <f ca="1">'motor1(shrimp)'!AD312</f>
        <v>436.55946868588086</v>
      </c>
      <c r="AC153" s="258">
        <f ca="1">'motor2(Tvi)'!H46</f>
        <v>3256.9252383252801</v>
      </c>
      <c r="AD153" s="218">
        <f ca="1">'motor2(Tvi)'!J46</f>
        <v>2442.69392874396</v>
      </c>
      <c r="AE153" s="261">
        <f t="shared" ca="1" si="5"/>
        <v>2879.2533974298408</v>
      </c>
      <c r="AF153" s="78"/>
      <c r="AH153" s="90">
        <v>14</v>
      </c>
      <c r="AI153" s="108">
        <f ca="1">'motor1(shrimp)'!AG323</f>
        <v>1355.8002305732757</v>
      </c>
      <c r="AJ153" s="108">
        <f ca="1">'motor2(Tvi)'!O57</f>
        <v>15541.975365963539</v>
      </c>
      <c r="AK153" s="100">
        <f ca="1">'motor1(shrimp)'!AH323</f>
        <v>2501.8839690034097</v>
      </c>
      <c r="AL153" s="228">
        <f ca="1">'motor1(shrimp)'!AI323</f>
        <v>3252.4491597044325</v>
      </c>
      <c r="AM153" s="263">
        <f ca="1">'motor2(Tvi)'!P57+AL153</f>
        <v>14908.930684177083</v>
      </c>
      <c r="AN153" s="187">
        <f>'motor1(shrimp)'!AJ323</f>
        <v>16000</v>
      </c>
      <c r="AO153" s="187">
        <f>'motor1(shrimp)'!AK323</f>
        <v>2920</v>
      </c>
      <c r="AP153" s="267">
        <f t="shared" ca="1" si="6"/>
        <v>-4011.0693158229169</v>
      </c>
      <c r="AQ153" s="94"/>
      <c r="AR153" s="185">
        <f ca="1">'motor1(shrimp)'!AO323</f>
        <v>17.064120841780973</v>
      </c>
      <c r="AS153" s="47"/>
      <c r="AW153" s="198">
        <v>14</v>
      </c>
      <c r="AX153" s="95">
        <f ca="1">'motor1(shrimp)'!AY323</f>
        <v>0.63068390187964929</v>
      </c>
      <c r="AY153" s="204">
        <f ca="1">'motor1(shrimp)'!AZ323</f>
        <v>8.3308845734732767E-2</v>
      </c>
      <c r="AZ153" s="100">
        <f ca="1">'motor2(Tvi)'!R57</f>
        <v>13642.839755419867</v>
      </c>
      <c r="BA153" s="213">
        <f ca="1">'motor2(Tvi)'!S57</f>
        <v>1.1265259717706473</v>
      </c>
      <c r="CH153" s="80">
        <f t="shared" si="7"/>
        <v>23.939743428339391</v>
      </c>
    </row>
    <row r="154" spans="1:86" x14ac:dyDescent="0.2">
      <c r="B154" s="6">
        <f>'motor1(shrimp)'!A313</f>
        <v>1</v>
      </c>
      <c r="C154">
        <f>'motor1(shrimp)'!B313</f>
        <v>4</v>
      </c>
      <c r="D154" s="78">
        <f ca="1">'motor1(shrimp)'!C313</f>
        <v>785.04291923886751</v>
      </c>
      <c r="E154" s="7">
        <f ca="1">IF('motor1(shrimp)'!D313=0,"",'motor1(shrimp)'!D313)</f>
        <v>23.066843851485398</v>
      </c>
      <c r="F154" s="78">
        <f ca="1">'motor1(shrimp)'!E313</f>
        <v>3672.1862217690641</v>
      </c>
      <c r="G154" s="7">
        <f ca="1">'motor1(shrimp)'!F313</f>
        <v>4773.8420882997834</v>
      </c>
      <c r="I154" s="90">
        <v>15</v>
      </c>
      <c r="J154" s="108">
        <f ca="1">'motor1(shrimp)'!I324</f>
        <v>6188.7253509368948</v>
      </c>
      <c r="K154" s="100">
        <f ca="1">'motor1(shrimp)'!J324</f>
        <v>28699.348910286593</v>
      </c>
      <c r="L154" s="111">
        <f ca="1">'motor1(shrimp)'!K324</f>
        <v>37309.153583372572</v>
      </c>
      <c r="M154" s="101">
        <f>'motor1(shrimp)'!L324</f>
        <v>50000</v>
      </c>
      <c r="N154" s="102">
        <f>'motor1(shrimp)'!M324</f>
        <v>10950</v>
      </c>
      <c r="O154" s="113">
        <f ca="1">'motor1(shrimp)'!N324</f>
        <v>-23640.846416627428</v>
      </c>
      <c r="P154" s="94"/>
      <c r="Q154" s="96">
        <f ca="1">'motor1(shrimp)'!Q324</f>
        <v>22.356878217248205</v>
      </c>
      <c r="R154" s="47"/>
      <c r="W154" s="6">
        <v>1</v>
      </c>
      <c r="X154">
        <v>4</v>
      </c>
      <c r="Y154" s="254">
        <f ca="1">'motor1(shrimp)'!AA313</f>
        <v>164.78790574861685</v>
      </c>
      <c r="Z154" s="218">
        <f ca="1">IF('motor1(shrimp)'!AB313=0,"",'motor1(shrimp)'!AB313)</f>
        <v>19.228082678628486</v>
      </c>
      <c r="AA154" s="126">
        <f ca="1">'motor1(shrimp)'!AC313</f>
        <v>323.53119388798854</v>
      </c>
      <c r="AB154" s="224">
        <f ca="1">'motor1(shrimp)'!AD313</f>
        <v>420.59055205438511</v>
      </c>
      <c r="AC154" s="258">
        <f ca="1">'motor2(Tvi)'!H47</f>
        <v>3262.1166577074546</v>
      </c>
      <c r="AD154" s="218">
        <f ca="1">'motor2(Tvi)'!J47</f>
        <v>2446.5874932805909</v>
      </c>
      <c r="AE154" s="261">
        <f t="shared" ca="1" si="5"/>
        <v>2867.1780453349761</v>
      </c>
      <c r="AF154" s="78"/>
      <c r="AH154" s="90">
        <v>15</v>
      </c>
      <c r="AI154" s="108">
        <f ca="1">'motor1(shrimp)'!AG324</f>
        <v>1373.8710463698874</v>
      </c>
      <c r="AJ154" s="108">
        <f ca="1">'motor2(Tvi)'!O58</f>
        <v>12867.244365156037</v>
      </c>
      <c r="AK154" s="100">
        <f ca="1">'motor1(shrimp)'!AH324</f>
        <v>2545.8834363839055</v>
      </c>
      <c r="AL154" s="228">
        <f ca="1">'motor1(shrimp)'!AI324</f>
        <v>3309.6484672990773</v>
      </c>
      <c r="AM154" s="263">
        <f ca="1">'motor2(Tvi)'!P58+AL154</f>
        <v>12960.081741166105</v>
      </c>
      <c r="AN154" s="187">
        <f>'motor1(shrimp)'!AJ324</f>
        <v>16000</v>
      </c>
      <c r="AO154" s="187">
        <f>'motor1(shrimp)'!AK324</f>
        <v>2920</v>
      </c>
      <c r="AP154" s="267">
        <f t="shared" ca="1" si="6"/>
        <v>-5959.9182588338954</v>
      </c>
      <c r="AQ154" s="94"/>
      <c r="AR154" s="185">
        <f ca="1">'motor1(shrimp)'!AO324</f>
        <v>17.527930839425682</v>
      </c>
      <c r="AS154" s="47"/>
      <c r="AW154" s="198">
        <v>15</v>
      </c>
      <c r="AX154" s="95">
        <f ca="1">'motor1(shrimp)'!AY324</f>
        <v>0.62248139835237581</v>
      </c>
      <c r="AY154" s="204">
        <f ca="1">'motor1(shrimp)'!AZ324</f>
        <v>9.5329174324339808E-2</v>
      </c>
      <c r="AZ154" s="100">
        <f ca="1">'motor2(Tvi)'!R58</f>
        <v>12046.816858270395</v>
      </c>
      <c r="BA154" s="213">
        <f ca="1">'motor2(Tvi)'!S58</f>
        <v>1.150826681368655</v>
      </c>
      <c r="CH154" s="80">
        <f t="shared" si="7"/>
        <v>23.939743428339391</v>
      </c>
    </row>
    <row r="155" spans="1:86" x14ac:dyDescent="0.2">
      <c r="B155" s="6">
        <f>'motor1(shrimp)'!A314</f>
        <v>1</v>
      </c>
      <c r="C155">
        <f>'motor1(shrimp)'!B314</f>
        <v>5</v>
      </c>
      <c r="D155" s="78">
        <f ca="1">'motor1(shrimp)'!C314</f>
        <v>1010.6300326618355</v>
      </c>
      <c r="E155" s="7">
        <f ca="1">IF('motor1(shrimp)'!D314=0,"",'motor1(shrimp)'!D314)</f>
        <v>24.737201013754589</v>
      </c>
      <c r="F155" s="78">
        <f ca="1">'motor1(shrimp)'!E314</f>
        <v>4823.1075794335193</v>
      </c>
      <c r="G155" s="7">
        <f ca="1">'motor1(shrimp)'!F314</f>
        <v>6270.0398532635754</v>
      </c>
      <c r="I155" s="90">
        <v>16</v>
      </c>
      <c r="J155" s="108">
        <f ca="1">'motor1(shrimp)'!I325</f>
        <v>5976.6699719609005</v>
      </c>
      <c r="K155" s="100">
        <f ca="1">'motor1(shrimp)'!J325</f>
        <v>27643.705468033266</v>
      </c>
      <c r="L155" s="111">
        <f ca="1">'motor1(shrimp)'!K325</f>
        <v>35936.817108443247</v>
      </c>
      <c r="M155" s="101">
        <f>'motor1(shrimp)'!L325</f>
        <v>50000</v>
      </c>
      <c r="N155" s="102">
        <f>'motor1(shrimp)'!M325</f>
        <v>10950</v>
      </c>
      <c r="O155" s="113">
        <f ca="1">'motor1(shrimp)'!N325</f>
        <v>-25013.182891556753</v>
      </c>
      <c r="P155" s="94"/>
      <c r="Q155" s="96">
        <f ca="1">'motor1(shrimp)'!Q325</f>
        <v>22.184542099181279</v>
      </c>
      <c r="R155" s="47"/>
      <c r="W155" s="6">
        <v>1</v>
      </c>
      <c r="X155">
        <v>5</v>
      </c>
      <c r="Y155" s="254">
        <f ca="1">'motor1(shrimp)'!AA314</f>
        <v>131.89999463616141</v>
      </c>
      <c r="Z155" s="218">
        <f ca="1">IF('motor1(shrimp)'!AB314=0,"",'motor1(shrimp)'!AB314)</f>
        <v>20.566744418073778</v>
      </c>
      <c r="AA155" s="126">
        <f ca="1">'motor1(shrimp)'!AC314</f>
        <v>272.83540818848718</v>
      </c>
      <c r="AB155" s="224">
        <f ca="1">'motor1(shrimp)'!AD314</f>
        <v>354.68603064503333</v>
      </c>
      <c r="AC155" s="258">
        <f ca="1">'motor2(Tvi)'!H48</f>
        <v>3369.6154120475699</v>
      </c>
      <c r="AD155" s="218">
        <f ca="1">'motor2(Tvi)'!J48</f>
        <v>2527.2115590356775</v>
      </c>
      <c r="AE155" s="261">
        <f t="shared" ca="1" si="5"/>
        <v>2881.897589680711</v>
      </c>
      <c r="AF155" s="78"/>
      <c r="AH155" s="90">
        <v>16</v>
      </c>
      <c r="AI155" s="108">
        <f ca="1">'motor1(shrimp)'!AG325</f>
        <v>1423.3706499318719</v>
      </c>
      <c r="AJ155" s="108">
        <f ca="1">'motor2(Tvi)'!O59</f>
        <v>10214.218090106364</v>
      </c>
      <c r="AK155" s="100">
        <f ca="1">'motor1(shrimp)'!AH325</f>
        <v>2582.2070283903413</v>
      </c>
      <c r="AL155" s="228">
        <f ca="1">'motor1(shrimp)'!AI325</f>
        <v>3356.8691369074436</v>
      </c>
      <c r="AM155" s="263">
        <f ca="1">'motor2(Tvi)'!P59+AL155</f>
        <v>11017.532704487219</v>
      </c>
      <c r="AN155" s="187">
        <f>'motor1(shrimp)'!AJ325</f>
        <v>16000</v>
      </c>
      <c r="AO155" s="187">
        <f>'motor1(shrimp)'!AK325</f>
        <v>2920</v>
      </c>
      <c r="AP155" s="267">
        <f t="shared" ca="1" si="6"/>
        <v>-7902.4672955127808</v>
      </c>
      <c r="AQ155" s="94"/>
      <c r="AR155" s="185">
        <f ca="1">'motor1(shrimp)'!AO325</f>
        <v>17.050234613753467</v>
      </c>
      <c r="AS155" s="47"/>
      <c r="AW155" s="198">
        <v>16</v>
      </c>
      <c r="AX155" s="95">
        <f ca="1">'motor1(shrimp)'!AY325</f>
        <v>0.66837707245060363</v>
      </c>
      <c r="AY155" s="204">
        <f ca="1">'motor1(shrimp)'!AZ325</f>
        <v>0.14874425985502332</v>
      </c>
      <c r="AZ155" s="100">
        <f ca="1">'motor2(Tvi)'!R59</f>
        <v>8682.0998930806963</v>
      </c>
      <c r="BA155" s="213">
        <f ca="1">'motor2(Tvi)'!S59</f>
        <v>1.2422011070529042</v>
      </c>
      <c r="CH155" s="80">
        <f t="shared" si="7"/>
        <v>23.939743428339391</v>
      </c>
    </row>
    <row r="156" spans="1:86" x14ac:dyDescent="0.2">
      <c r="B156" s="6">
        <f>'motor1(shrimp)'!A315</f>
        <v>1</v>
      </c>
      <c r="C156">
        <f>'motor1(shrimp)'!B315</f>
        <v>6</v>
      </c>
      <c r="D156" s="78">
        <f ca="1">'motor1(shrimp)'!C315</f>
        <v>610.16487924028922</v>
      </c>
      <c r="E156" s="7">
        <f ca="1">IF('motor1(shrimp)'!D315=0,"",'motor1(shrimp)'!D315)</f>
        <v>24.602755080239245</v>
      </c>
      <c r="F156" s="78">
        <f ca="1">'motor1(shrimp)'!E315</f>
        <v>2917.6564971143566</v>
      </c>
      <c r="G156" s="7">
        <f ca="1">'motor1(shrimp)'!F315</f>
        <v>3792.9534462486636</v>
      </c>
      <c r="I156" s="90">
        <v>17</v>
      </c>
      <c r="J156" s="108">
        <f ca="1">'motor1(shrimp)'!I326</f>
        <v>5243.0099659408088</v>
      </c>
      <c r="K156" s="100">
        <f ca="1">'motor1(shrimp)'!J326</f>
        <v>24260.43298478283</v>
      </c>
      <c r="L156" s="111">
        <f ca="1">'motor1(shrimp)'!K326</f>
        <v>31538.56288021768</v>
      </c>
      <c r="M156" s="101">
        <f>'motor1(shrimp)'!L326</f>
        <v>50000</v>
      </c>
      <c r="N156" s="102">
        <f>'motor1(shrimp)'!M326</f>
        <v>10950</v>
      </c>
      <c r="O156" s="113">
        <f ca="1">'motor1(shrimp)'!N326</f>
        <v>-29411.43711978232</v>
      </c>
      <c r="P156" s="94"/>
      <c r="Q156" s="96">
        <f ca="1">'motor1(shrimp)'!Q326</f>
        <v>22.189563611438263</v>
      </c>
      <c r="R156" s="47"/>
      <c r="W156" s="6">
        <v>1</v>
      </c>
      <c r="X156">
        <v>6</v>
      </c>
      <c r="Y156" s="254">
        <f ca="1">'motor1(shrimp)'!AA315</f>
        <v>179.33178088351175</v>
      </c>
      <c r="Z156" s="218">
        <f ca="1">IF('motor1(shrimp)'!AB315=0,"",'motor1(shrimp)'!AB315)</f>
        <v>20.938432151948106</v>
      </c>
      <c r="AA156" s="126">
        <f ca="1">'motor1(shrimp)'!AC315</f>
        <v>372.43624875692461</v>
      </c>
      <c r="AB156" s="224">
        <f ca="1">'motor1(shrimp)'!AD315</f>
        <v>484.16712338400202</v>
      </c>
      <c r="AC156" s="258">
        <f ca="1">'motor2(Tvi)'!H49</f>
        <v>3147.4687221010945</v>
      </c>
      <c r="AD156" s="218">
        <f ca="1">'motor2(Tvi)'!J49</f>
        <v>2360.6015415758211</v>
      </c>
      <c r="AE156" s="261">
        <f t="shared" ca="1" si="5"/>
        <v>2844.7686649598231</v>
      </c>
      <c r="AF156" s="78"/>
      <c r="AH156" s="90">
        <v>17</v>
      </c>
      <c r="AI156" s="108">
        <f ca="1">'motor1(shrimp)'!AG326</f>
        <v>1110.6958219325372</v>
      </c>
      <c r="AJ156" s="108">
        <f ca="1">'motor2(Tvi)'!O60</f>
        <v>7932.8933238225854</v>
      </c>
      <c r="AK156" s="100">
        <f ca="1">'motor1(shrimp)'!AH326</f>
        <v>2036.7040628821981</v>
      </c>
      <c r="AL156" s="228">
        <f ca="1">'motor1(shrimp)'!AI326</f>
        <v>2647.7152817468577</v>
      </c>
      <c r="AM156" s="263">
        <f ca="1">'motor2(Tvi)'!P60+AL156</f>
        <v>8597.3852746137964</v>
      </c>
      <c r="AN156" s="187">
        <f>'motor1(shrimp)'!AJ326</f>
        <v>16000</v>
      </c>
      <c r="AO156" s="187">
        <f>'motor1(shrimp)'!AK326</f>
        <v>2920</v>
      </c>
      <c r="AP156" s="267">
        <f t="shared" ca="1" si="6"/>
        <v>-10322.614725386204</v>
      </c>
      <c r="AQ156" s="94"/>
      <c r="AR156" s="185">
        <f ca="1">'motor1(shrimp)'!AO326</f>
        <v>17.10008311209025</v>
      </c>
      <c r="AS156" s="47"/>
      <c r="AW156" s="198">
        <v>17</v>
      </c>
      <c r="AX156" s="95">
        <f ca="1">'motor1(shrimp)'!AY326</f>
        <v>0.68909536173383235</v>
      </c>
      <c r="AY156" s="204">
        <f ca="1">'motor1(shrimp)'!AZ326</f>
        <v>0.18205283623052568</v>
      </c>
      <c r="AZ156" s="100">
        <f ca="1">'motor2(Tvi)'!R60</f>
        <v>6458.9751710551964</v>
      </c>
      <c r="BA156" s="213">
        <f ca="1">'motor2(Tvi)'!S60</f>
        <v>1.2529032180649902</v>
      </c>
      <c r="CH156" s="80">
        <f t="shared" si="7"/>
        <v>23.939743428339391</v>
      </c>
    </row>
    <row r="157" spans="1:86" x14ac:dyDescent="0.2">
      <c r="B157" s="6">
        <f>'motor1(shrimp)'!A316</f>
        <v>1</v>
      </c>
      <c r="C157">
        <f>'motor1(shrimp)'!B316</f>
        <v>7</v>
      </c>
      <c r="D157" s="78">
        <f ca="1">'motor1(shrimp)'!C316</f>
        <v>619.16959341893107</v>
      </c>
      <c r="E157" s="7">
        <f ca="1">IF('motor1(shrimp)'!D316=0,"",'motor1(shrimp)'!D316)</f>
        <v>24.636888555506932</v>
      </c>
      <c r="F157" s="78">
        <f ca="1">'motor1(shrimp)'!E316</f>
        <v>2964.3435789114728</v>
      </c>
      <c r="G157" s="7">
        <f ca="1">'motor1(shrimp)'!F316</f>
        <v>3853.6466525849146</v>
      </c>
      <c r="I157" s="90">
        <v>18</v>
      </c>
      <c r="J157" s="108">
        <f ca="1">'motor1(shrimp)'!I327</f>
        <v>6138.1622775242286</v>
      </c>
      <c r="K157" s="100">
        <f ca="1">'motor1(shrimp)'!J327</f>
        <v>28247.711186134253</v>
      </c>
      <c r="L157" s="111">
        <f ca="1">'motor1(shrimp)'!K327</f>
        <v>36722.024541974533</v>
      </c>
      <c r="M157" s="101">
        <f>'motor1(shrimp)'!L327</f>
        <v>50000</v>
      </c>
      <c r="N157" s="102">
        <f>'motor1(shrimp)'!M327</f>
        <v>10950</v>
      </c>
      <c r="O157" s="113">
        <f ca="1">'motor1(shrimp)'!N327</f>
        <v>-24227.975458025467</v>
      </c>
      <c r="P157" s="94"/>
      <c r="Q157" s="96">
        <f ca="1">'motor1(shrimp)'!Q327</f>
        <v>21.824752976643577</v>
      </c>
      <c r="R157" s="47"/>
      <c r="W157" s="6">
        <v>1</v>
      </c>
      <c r="X157">
        <v>7</v>
      </c>
      <c r="Y157" s="254">
        <f ca="1">'motor1(shrimp)'!AA316</f>
        <v>153.27571468727294</v>
      </c>
      <c r="Z157" s="218">
        <f ca="1">IF('motor1(shrimp)'!AB316=0,"",'motor1(shrimp)'!AB316)</f>
        <v>22.249697323291162</v>
      </c>
      <c r="AA157" s="126">
        <f ca="1">'motor1(shrimp)'!AC316</f>
        <v>327.98555518781876</v>
      </c>
      <c r="AB157" s="224">
        <f ca="1">'motor1(shrimp)'!AD316</f>
        <v>426.38122174416441</v>
      </c>
      <c r="AC157" s="258">
        <f ca="1">'motor2(Tvi)'!H50</f>
        <v>3016.6489350449074</v>
      </c>
      <c r="AD157" s="218">
        <f ca="1">'motor2(Tvi)'!J50</f>
        <v>2262.4867012836803</v>
      </c>
      <c r="AE157" s="261">
        <f t="shared" ca="1" si="5"/>
        <v>2688.8679230278449</v>
      </c>
      <c r="AF157" s="78"/>
      <c r="AH157" s="90">
        <v>18</v>
      </c>
      <c r="AI157" s="108">
        <f ca="1">'motor1(shrimp)'!AG327</f>
        <v>1269.1212563049389</v>
      </c>
      <c r="AJ157" s="108">
        <f ca="1">'motor2(Tvi)'!O61</f>
        <v>6420.4798706195488</v>
      </c>
      <c r="AK157" s="100">
        <f ca="1">'motor1(shrimp)'!AH327</f>
        <v>2265.9209615263494</v>
      </c>
      <c r="AL157" s="228">
        <f ca="1">'motor1(shrimp)'!AI327</f>
        <v>2945.6972499842545</v>
      </c>
      <c r="AM157" s="263">
        <f ca="1">'motor2(Tvi)'!P61+AL157</f>
        <v>7761.0571529489171</v>
      </c>
      <c r="AN157" s="187">
        <f>'motor1(shrimp)'!AJ327</f>
        <v>16000</v>
      </c>
      <c r="AO157" s="187">
        <f>'motor1(shrimp)'!AK327</f>
        <v>2920</v>
      </c>
      <c r="AP157" s="267">
        <f t="shared" ca="1" si="6"/>
        <v>-11158.942847051083</v>
      </c>
      <c r="AQ157" s="94"/>
      <c r="AR157" s="185">
        <f ca="1">'motor1(shrimp)'!AO327</f>
        <v>16.476626635562386</v>
      </c>
      <c r="AS157" s="47"/>
      <c r="AW157" s="198">
        <v>18</v>
      </c>
      <c r="AX157" s="95">
        <f ca="1">'motor1(shrimp)'!AY327</f>
        <v>0.75054258204903646</v>
      </c>
      <c r="AY157" s="204">
        <f ca="1">'motor1(shrimp)'!AZ327</f>
        <v>0.15146931698321736</v>
      </c>
      <c r="AZ157" s="100">
        <f ca="1">'motor2(Tvi)'!R61</f>
        <v>5411.8939804898764</v>
      </c>
      <c r="BA157" s="213">
        <f ca="1">'motor2(Tvi)'!S61</f>
        <v>1.2717725438467815</v>
      </c>
      <c r="CH157" s="80">
        <f t="shared" si="7"/>
        <v>23.939743428339391</v>
      </c>
    </row>
    <row r="158" spans="1:86" x14ac:dyDescent="0.2">
      <c r="B158" s="6">
        <f>'motor1(shrimp)'!A317</f>
        <v>1</v>
      </c>
      <c r="C158">
        <f>'motor1(shrimp)'!B317</f>
        <v>8</v>
      </c>
      <c r="D158" s="78">
        <f ca="1">'motor1(shrimp)'!C317</f>
        <v>452.71781144258063</v>
      </c>
      <c r="E158" s="7">
        <f ca="1">IF('motor1(shrimp)'!D317=0,"",'motor1(shrimp)'!D317)</f>
        <v>26.293389798637936</v>
      </c>
      <c r="F158" s="78">
        <f ca="1">'motor1(shrimp)'!E317</f>
        <v>2203.9514646223593</v>
      </c>
      <c r="G158" s="7">
        <f ca="1">'motor1(shrimp)'!F317</f>
        <v>2865.1369040090672</v>
      </c>
      <c r="I158" s="90">
        <v>19</v>
      </c>
      <c r="J158" s="108">
        <f ca="1">'motor1(shrimp)'!I328</f>
        <v>5887.8695505626074</v>
      </c>
      <c r="K158" s="100">
        <f ca="1">'motor1(shrimp)'!J328</f>
        <v>27252.483620565847</v>
      </c>
      <c r="L158" s="111">
        <f ca="1">'motor1(shrimp)'!K328</f>
        <v>35428.228706735601</v>
      </c>
      <c r="M158" s="101">
        <f>'motor1(shrimp)'!L328</f>
        <v>50000</v>
      </c>
      <c r="N158" s="102">
        <f>'motor1(shrimp)'!M328</f>
        <v>10950</v>
      </c>
      <c r="O158" s="113">
        <f ca="1">'motor1(shrimp)'!N328</f>
        <v>-25521.771293264399</v>
      </c>
      <c r="P158" s="94"/>
      <c r="Q158" s="96">
        <f ca="1">'motor1(shrimp)'!Q328</f>
        <v>22.210759722207861</v>
      </c>
      <c r="R158" s="47"/>
      <c r="W158" s="6">
        <v>1</v>
      </c>
      <c r="X158">
        <v>8</v>
      </c>
      <c r="Y158" s="254">
        <f ca="1">'motor1(shrimp)'!AA317</f>
        <v>82.139031917232657</v>
      </c>
      <c r="Z158" s="218">
        <f ca="1">IF('motor1(shrimp)'!AB317=0,"",'motor1(shrimp)'!AB317)</f>
        <v>23.171160848966707</v>
      </c>
      <c r="AA158" s="126">
        <f ca="1">'motor1(shrimp)'!AC317</f>
        <v>182.5361709033601</v>
      </c>
      <c r="AB158" s="224">
        <f ca="1">'motor1(shrimp)'!AD317</f>
        <v>237.29702217436815</v>
      </c>
      <c r="AC158" s="258">
        <f ca="1">'motor2(Tvi)'!H51</f>
        <v>2841.1834802543767</v>
      </c>
      <c r="AD158" s="218">
        <f ca="1">'motor2(Tvi)'!J51</f>
        <v>2130.8876101907827</v>
      </c>
      <c r="AE158" s="261">
        <f t="shared" ca="1" si="5"/>
        <v>2368.1846323651507</v>
      </c>
      <c r="AF158" s="78"/>
      <c r="AH158" s="90">
        <v>19</v>
      </c>
      <c r="AI158" s="108">
        <f ca="1">'motor1(shrimp)'!AG328</f>
        <v>1475.4454321416952</v>
      </c>
      <c r="AJ158" s="108">
        <f ca="1">'motor2(Tvi)'!O62</f>
        <v>4873.0165485660373</v>
      </c>
      <c r="AK158" s="100">
        <f ca="1">'motor1(shrimp)'!AH328</f>
        <v>2699.2424457520124</v>
      </c>
      <c r="AL158" s="228">
        <f ca="1">'motor1(shrimp)'!AI328</f>
        <v>3509.0151794776161</v>
      </c>
      <c r="AM158" s="263">
        <f ca="1">'motor2(Tvi)'!P62+AL158</f>
        <v>7163.7775909021439</v>
      </c>
      <c r="AN158" s="187">
        <f>'motor1(shrimp)'!AJ328</f>
        <v>16000</v>
      </c>
      <c r="AO158" s="187">
        <f>'motor1(shrimp)'!AK328</f>
        <v>2920</v>
      </c>
      <c r="AP158" s="267">
        <f t="shared" ca="1" si="6"/>
        <v>-11756.222409097856</v>
      </c>
      <c r="AQ158" s="94"/>
      <c r="AR158" s="185">
        <f ca="1">'motor1(shrimp)'!AO328</f>
        <v>16.983304503357292</v>
      </c>
      <c r="AS158" s="47"/>
      <c r="AW158" s="198">
        <v>19</v>
      </c>
      <c r="AX158" s="95">
        <f ca="1">'motor1(shrimp)'!AY328</f>
        <v>0.6962360768292174</v>
      </c>
      <c r="AY158" s="204">
        <f ca="1">'motor1(shrimp)'!AZ328</f>
        <v>0.15906599129674912</v>
      </c>
      <c r="AZ158" s="100">
        <f ca="1">'motor2(Tvi)'!R62</f>
        <v>3827.0737559969748</v>
      </c>
      <c r="BA158" s="213">
        <f ca="1">'motor2(Tvi)'!S62</f>
        <v>1.2597840110728251</v>
      </c>
      <c r="CH158" s="80">
        <f t="shared" si="7"/>
        <v>23.939743428339391</v>
      </c>
    </row>
    <row r="159" spans="1:86" x14ac:dyDescent="0.2">
      <c r="B159" s="6">
        <f>'motor1(shrimp)'!A318</f>
        <v>1</v>
      </c>
      <c r="C159">
        <f>'motor1(shrimp)'!B318</f>
        <v>9</v>
      </c>
      <c r="D159" s="78">
        <f ca="1">'motor1(shrimp)'!C318</f>
        <v>275.98625425942271</v>
      </c>
      <c r="E159" s="7">
        <f ca="1">IF('motor1(shrimp)'!D318=0,"",'motor1(shrimp)'!D318)</f>
        <v>27.084208625361793</v>
      </c>
      <c r="F159" s="78">
        <f ca="1">'motor1(shrimp)'!E318</f>
        <v>1357.0873309809695</v>
      </c>
      <c r="G159" s="7">
        <f ca="1">'motor1(shrimp)'!F318</f>
        <v>1764.2135302752604</v>
      </c>
      <c r="I159" s="90">
        <v>20</v>
      </c>
      <c r="J159" s="109">
        <f ca="1">'motor1(shrimp)'!I329</f>
        <v>5199.9506197811652</v>
      </c>
      <c r="K159" s="103">
        <f ca="1">'motor1(shrimp)'!J329</f>
        <v>23836.281507872733</v>
      </c>
      <c r="L159" s="112">
        <f ca="1">'motor1(shrimp)'!K329</f>
        <v>30987.165960234553</v>
      </c>
      <c r="M159" s="104">
        <f>'motor1(shrimp)'!L329</f>
        <v>50000</v>
      </c>
      <c r="N159" s="105">
        <f>'motor1(shrimp)'!M329</f>
        <v>10950</v>
      </c>
      <c r="O159" s="114">
        <f ca="1">'motor1(shrimp)'!N329</f>
        <v>-29962.834039765447</v>
      </c>
      <c r="P159" s="98"/>
      <c r="Q159" s="97">
        <f ca="1">'motor1(shrimp)'!Q329</f>
        <v>21.507199347055977</v>
      </c>
      <c r="R159" s="182"/>
      <c r="W159" s="6">
        <v>1</v>
      </c>
      <c r="X159">
        <v>9</v>
      </c>
      <c r="Y159" s="254">
        <f ca="1">'motor1(shrimp)'!AA318</f>
        <v>85.622056741771459</v>
      </c>
      <c r="Z159" s="218">
        <f ca="1">IF('motor1(shrimp)'!AB318=0,"",'motor1(shrimp)'!AB318)</f>
        <v>22.8595373172523</v>
      </c>
      <c r="AA159" s="126">
        <f ca="1">'motor1(shrimp)'!AC318</f>
        <v>192.37365462680179</v>
      </c>
      <c r="AB159" s="224">
        <f ca="1">'motor1(shrimp)'!AD318</f>
        <v>250.08575101484234</v>
      </c>
      <c r="AC159" s="258">
        <f ca="1">'motor2(Tvi)'!H52</f>
        <v>2893.251975192672</v>
      </c>
      <c r="AD159" s="218">
        <f ca="1">'motor2(Tvi)'!J52</f>
        <v>2169.938981394504</v>
      </c>
      <c r="AE159" s="261">
        <f t="shared" ca="1" si="5"/>
        <v>2420.0247324093461</v>
      </c>
      <c r="AF159" s="78"/>
      <c r="AH159" s="90">
        <v>20</v>
      </c>
      <c r="AI159" s="109">
        <f ca="1">'motor1(shrimp)'!AG329</f>
        <v>1221.36268893494</v>
      </c>
      <c r="AJ159" s="109">
        <f ca="1">'motor2(Tvi)'!O63</f>
        <v>3738.0430081026602</v>
      </c>
      <c r="AK159" s="103">
        <f ca="1">'motor1(shrimp)'!AH329</f>
        <v>2165.2349978320249</v>
      </c>
      <c r="AL159" s="229">
        <f ca="1">'motor1(shrimp)'!AI329</f>
        <v>2814.8054971816323</v>
      </c>
      <c r="AM159" s="263">
        <f ca="1">'motor2(Tvi)'!P63+AL159</f>
        <v>5618.3377532586273</v>
      </c>
      <c r="AN159" s="190">
        <f>'motor1(shrimp)'!AJ329</f>
        <v>16000</v>
      </c>
      <c r="AO159" s="190">
        <f>'motor1(shrimp)'!AK329</f>
        <v>2920</v>
      </c>
      <c r="AP159" s="268">
        <f t="shared" ca="1" si="6"/>
        <v>-13301.662246741373</v>
      </c>
      <c r="AQ159" s="98"/>
      <c r="AR159" s="186">
        <f ca="1">'motor1(shrimp)'!AO329</f>
        <v>16.308943451696621</v>
      </c>
      <c r="AS159" s="182"/>
      <c r="AW159" s="196">
        <v>20</v>
      </c>
      <c r="AX159" s="99">
        <f ca="1">'motor1(shrimp)'!AY329</f>
        <v>0.8216074762411899</v>
      </c>
      <c r="AY159" s="201">
        <f ca="1">'motor1(shrimp)'!AZ329</f>
        <v>0.14187294749430931</v>
      </c>
      <c r="AZ159" s="103">
        <f ca="1">'motor2(Tvi)'!R63</f>
        <v>2877.4138439450812</v>
      </c>
      <c r="BA159" s="214">
        <f ca="1">'motor2(Tvi)'!S63</f>
        <v>1.2393372621595522</v>
      </c>
      <c r="CH159" s="80">
        <f t="shared" si="7"/>
        <v>23.939743428339391</v>
      </c>
    </row>
    <row r="160" spans="1:86" x14ac:dyDescent="0.2">
      <c r="B160" s="6">
        <f>'motor1(shrimp)'!A319</f>
        <v>1</v>
      </c>
      <c r="C160">
        <f>'motor1(shrimp)'!B319</f>
        <v>10</v>
      </c>
      <c r="D160" s="78">
        <f ca="1">'motor1(shrimp)'!C319</f>
        <v>287.02989586338975</v>
      </c>
      <c r="E160" s="7">
        <f ca="1">IF('motor1(shrimp)'!D319=0,"",'motor1(shrimp)'!D319)</f>
        <v>27.067014954238036</v>
      </c>
      <c r="F160" s="78">
        <f ca="1">'motor1(shrimp)'!E319</f>
        <v>1414.3906482401783</v>
      </c>
      <c r="G160" s="7">
        <f ca="1">'motor1(shrimp)'!F319</f>
        <v>1838.7078427122319</v>
      </c>
      <c r="J160" s="6">
        <f ca="1">SUM(J139:J159)</f>
        <v>125305.85662343036</v>
      </c>
      <c r="L160" s="25" t="s">
        <v>134</v>
      </c>
      <c r="Q160" t="s">
        <v>133</v>
      </c>
      <c r="W160" s="6">
        <v>1</v>
      </c>
      <c r="X160">
        <v>10</v>
      </c>
      <c r="Y160" s="254">
        <f ca="1">'motor1(shrimp)'!AA319</f>
        <v>76.609696215210661</v>
      </c>
      <c r="Z160" s="218">
        <f ca="1">IF('motor1(shrimp)'!AB319=0,"",'motor1(shrimp)'!AB319)</f>
        <v>21.145359920763489</v>
      </c>
      <c r="AA160" s="126">
        <f ca="1">'motor1(shrimp)'!AC319</f>
        <v>170.08716057646049</v>
      </c>
      <c r="AB160" s="224">
        <f ca="1">'motor1(shrimp)'!AD319</f>
        <v>221.11330874939864</v>
      </c>
      <c r="AC160" s="258">
        <f ca="1">'motor2(Tvi)'!H53</f>
        <v>2432.9882205839663</v>
      </c>
      <c r="AD160" s="218">
        <f ca="1">'motor2(Tvi)'!J53</f>
        <v>1824.7411654379748</v>
      </c>
      <c r="AE160" s="261">
        <f t="shared" ca="1" si="5"/>
        <v>2045.8544741873734</v>
      </c>
      <c r="AF160" s="78"/>
      <c r="AI160" s="6">
        <f ca="1">SUM(AI139:AI159)</f>
        <v>30690.685432447455</v>
      </c>
      <c r="AJ160" s="6">
        <f ca="1">SUM(AJ139:AJ159)</f>
        <v>445556.10196676163</v>
      </c>
      <c r="AL160" s="4" t="s">
        <v>134</v>
      </c>
      <c r="AM160" s="4"/>
      <c r="AR160" t="s">
        <v>133</v>
      </c>
      <c r="CH160" s="80">
        <f t="shared" si="7"/>
        <v>23.939743428339391</v>
      </c>
    </row>
    <row r="161" spans="2:86" x14ac:dyDescent="0.2">
      <c r="B161" s="6">
        <f>'motor1(shrimp)'!A320</f>
        <v>1</v>
      </c>
      <c r="C161">
        <f>'motor1(shrimp)'!B320</f>
        <v>11</v>
      </c>
      <c r="D161" s="78">
        <f ca="1">'motor1(shrimp)'!C320</f>
        <v>239.88690954259465</v>
      </c>
      <c r="E161" s="7">
        <f ca="1">IF('motor1(shrimp)'!D320=0,"",'motor1(shrimp)'!D320)</f>
        <v>26.825762503962807</v>
      </c>
      <c r="F161" s="78">
        <f ca="1">'motor1(shrimp)'!E320</f>
        <v>1180.4330868928744</v>
      </c>
      <c r="G161" s="7">
        <f ca="1">'motor1(shrimp)'!F320</f>
        <v>1534.5630129607368</v>
      </c>
      <c r="W161" s="6">
        <v>1</v>
      </c>
      <c r="X161">
        <v>11</v>
      </c>
      <c r="Y161" s="254">
        <f ca="1">'motor1(shrimp)'!AA320</f>
        <v>48.419182795335281</v>
      </c>
      <c r="Z161" s="218">
        <f ca="1">IF('motor1(shrimp)'!AB320=0,"",'motor1(shrimp)'!AB320)</f>
        <v>16.945855443053379</v>
      </c>
      <c r="AA161" s="126">
        <f ca="1">'motor1(shrimp)'!AC320</f>
        <v>99.441279816804169</v>
      </c>
      <c r="AB161" s="224">
        <f ca="1">'motor1(shrimp)'!AD320</f>
        <v>129.27366376184543</v>
      </c>
      <c r="AC161" s="258">
        <f ca="1">'motor2(Tvi)'!H54</f>
        <v>2708.4044789686513</v>
      </c>
      <c r="AD161" s="218">
        <f ca="1">'motor2(Tvi)'!J54</f>
        <v>2031.3033592264885</v>
      </c>
      <c r="AE161" s="261">
        <f t="shared" ca="1" si="5"/>
        <v>2160.5770229883337</v>
      </c>
      <c r="AF161" s="78"/>
      <c r="CH161" s="80">
        <f t="shared" si="7"/>
        <v>23.939743428339391</v>
      </c>
    </row>
    <row r="162" spans="2:86" x14ac:dyDescent="0.2">
      <c r="B162" s="59">
        <f>'motor1(shrimp)'!A321</f>
        <v>1</v>
      </c>
      <c r="C162" s="56">
        <f>'motor1(shrimp)'!B321</f>
        <v>12</v>
      </c>
      <c r="D162" s="78">
        <f ca="1">'motor1(shrimp)'!C321</f>
        <v>230.76010081395918</v>
      </c>
      <c r="E162" s="7">
        <f ca="1">IF('motor1(shrimp)'!D321=0,"",'motor1(shrimp)'!D321)</f>
        <v>24.370886031040612</v>
      </c>
      <c r="F162" s="78">
        <f ca="1">'motor1(shrimp)'!E321</f>
        <v>1107.0097223944097</v>
      </c>
      <c r="G162" s="7">
        <f ca="1">'motor1(shrimp)'!F321</f>
        <v>1439.1126391127327</v>
      </c>
      <c r="W162" s="59">
        <v>1</v>
      </c>
      <c r="X162" s="56">
        <v>12</v>
      </c>
      <c r="Y162" s="254">
        <f ca="1">'motor1(shrimp)'!AA321</f>
        <v>55.382726125408091</v>
      </c>
      <c r="Z162" s="218">
        <f ca="1">IF('motor1(shrimp)'!AB321=0,"",'motor1(shrimp)'!AB321)</f>
        <v>15.306055560637926</v>
      </c>
      <c r="AA162" s="126">
        <f ca="1">'motor1(shrimp)'!AC321</f>
        <v>102.92146850036156</v>
      </c>
      <c r="AB162" s="224">
        <f ca="1">'motor1(shrimp)'!AD321</f>
        <v>133.79790905047003</v>
      </c>
      <c r="AC162" s="258">
        <f ca="1">'motor2(Tvi)'!H55</f>
        <v>2574.4793255154032</v>
      </c>
      <c r="AD162" s="218">
        <f ca="1">'motor2(Tvi)'!J55</f>
        <v>1930.8594941365523</v>
      </c>
      <c r="AE162" s="261">
        <f t="shared" ca="1" si="5"/>
        <v>2064.6574031870223</v>
      </c>
      <c r="AF162" s="78"/>
      <c r="CH162" s="80">
        <f t="shared" si="7"/>
        <v>23.939743428339391</v>
      </c>
    </row>
    <row r="163" spans="2:86" x14ac:dyDescent="0.2">
      <c r="B163" s="7">
        <f>'motor1(shrimp)'!A322</f>
        <v>2</v>
      </c>
      <c r="C163">
        <f>'motor1(shrimp)'!B322</f>
        <v>1</v>
      </c>
      <c r="D163" s="78">
        <f ca="1">'motor1(shrimp)'!C322</f>
        <v>328.97127395225721</v>
      </c>
      <c r="E163" s="7">
        <f ca="1">IF('motor1(shrimp)'!D322=0,"",'motor1(shrimp)'!D322)</f>
        <v>21.813813401775338</v>
      </c>
      <c r="F163" s="78">
        <f ca="1">'motor1(shrimp)'!E322</f>
        <v>1522.9200536495348</v>
      </c>
      <c r="G163" s="7">
        <f ca="1">'motor1(shrimp)'!F322</f>
        <v>1979.7960697443953</v>
      </c>
      <c r="W163" s="221">
        <v>2</v>
      </c>
      <c r="X163">
        <v>1</v>
      </c>
      <c r="Y163" s="254">
        <f ca="1">'motor1(shrimp)'!AA322</f>
        <v>69.587679896027197</v>
      </c>
      <c r="Z163" s="218">
        <f ca="1">IF('motor1(shrimp)'!AB322=0,"",'motor1(shrimp)'!AB322)</f>
        <v>14.886483354276958</v>
      </c>
      <c r="AA163" s="126">
        <f ca="1">'motor1(shrimp)'!AC322</f>
        <v>122.25468769325101</v>
      </c>
      <c r="AB163" s="224">
        <f ca="1">'motor1(shrimp)'!AD322</f>
        <v>158.93109400122631</v>
      </c>
      <c r="AC163" s="258">
        <f ca="1">'motor2(Tvi)'!H56</f>
        <v>2869.6484421964674</v>
      </c>
      <c r="AD163" s="218">
        <f ca="1">'motor2(Tvi)'!J56</f>
        <v>2152.2363316473507</v>
      </c>
      <c r="AE163" s="261">
        <f t="shared" ca="1" si="5"/>
        <v>2311.1674256485771</v>
      </c>
      <c r="AF163" s="78"/>
      <c r="CH163" s="80">
        <f t="shared" si="7"/>
        <v>23.939743428339391</v>
      </c>
    </row>
    <row r="164" spans="2:86" x14ac:dyDescent="0.2">
      <c r="B164" s="7">
        <f>'motor1(shrimp)'!A323</f>
        <v>2</v>
      </c>
      <c r="C164">
        <f>'motor1(shrimp)'!B323</f>
        <v>2</v>
      </c>
      <c r="D164" s="78">
        <f ca="1">'motor1(shrimp)'!C323</f>
        <v>330.55270814916997</v>
      </c>
      <c r="E164" s="7">
        <f ca="1">IF('motor1(shrimp)'!D323=0,"",'motor1(shrimp)'!D323)</f>
        <v>21.911943835507472</v>
      </c>
      <c r="F164" s="78">
        <f ca="1">'motor1(shrimp)'!E323</f>
        <v>1526.2841610612654</v>
      </c>
      <c r="G164" s="7">
        <f ca="1">'motor1(shrimp)'!F323</f>
        <v>1984.169409379645</v>
      </c>
      <c r="W164" s="221">
        <v>2</v>
      </c>
      <c r="X164">
        <v>2</v>
      </c>
      <c r="Y164" s="254">
        <f ca="1">'motor1(shrimp)'!AA323</f>
        <v>155.02408079894968</v>
      </c>
      <c r="Z164" s="218">
        <f ca="1">IF('motor1(shrimp)'!AB323=0,"",'motor1(shrimp)'!AB323)</f>
        <v>11.676075469079478</v>
      </c>
      <c r="AA164" s="126">
        <f ca="1">'motor1(shrimp)'!AC323</f>
        <v>243.65259124607374</v>
      </c>
      <c r="AB164" s="224">
        <f ca="1">'motor1(shrimp)'!AD323</f>
        <v>316.74836861989587</v>
      </c>
      <c r="AC164" s="258">
        <f ca="1">'motor2(Tvi)'!H57</f>
        <v>2917.02405930952</v>
      </c>
      <c r="AD164" s="218">
        <f ca="1">'motor2(Tvi)'!J57</f>
        <v>2187.7680444821399</v>
      </c>
      <c r="AE164" s="261">
        <f t="shared" ca="1" si="5"/>
        <v>2504.5164131020356</v>
      </c>
      <c r="AF164" s="78"/>
      <c r="CH164" s="80">
        <f t="shared" si="7"/>
        <v>23.939743428339391</v>
      </c>
    </row>
    <row r="165" spans="2:86" x14ac:dyDescent="0.2">
      <c r="B165" s="7">
        <f>'motor1(shrimp)'!A324</f>
        <v>2</v>
      </c>
      <c r="C165">
        <f>'motor1(shrimp)'!B324</f>
        <v>3</v>
      </c>
      <c r="D165" s="78">
        <f ca="1">'motor1(shrimp)'!C324</f>
        <v>435.86324306055519</v>
      </c>
      <c r="E165" s="7">
        <f ca="1">IF('motor1(shrimp)'!D324=0,"",'motor1(shrimp)'!D324)</f>
        <v>21.940702111052794</v>
      </c>
      <c r="F165" s="78">
        <f ca="1">'motor1(shrimp)'!E324</f>
        <v>2011.9152684099413</v>
      </c>
      <c r="G165" s="7">
        <f ca="1">'motor1(shrimp)'!F324</f>
        <v>2615.4898489329239</v>
      </c>
      <c r="W165" s="221">
        <v>2</v>
      </c>
      <c r="X165">
        <v>3</v>
      </c>
      <c r="Y165" s="254">
        <f ca="1">'motor1(shrimp)'!AA324</f>
        <v>338.17396695383661</v>
      </c>
      <c r="Z165" s="218">
        <f ca="1">IF('motor1(shrimp)'!AB324=0,"",'motor1(shrimp)'!AB324)</f>
        <v>14.608672322731101</v>
      </c>
      <c r="AA165" s="126">
        <f ca="1">'motor1(shrimp)'!AC324</f>
        <v>560.2695667701247</v>
      </c>
      <c r="AB165" s="224">
        <f ca="1">'motor1(shrimp)'!AD324</f>
        <v>728.35043680116212</v>
      </c>
      <c r="AC165" s="258">
        <f ca="1">'motor2(Tvi)'!H58</f>
        <v>3073.7256433304619</v>
      </c>
      <c r="AD165" s="218">
        <f ca="1">'motor2(Tvi)'!J58</f>
        <v>2305.2942324978467</v>
      </c>
      <c r="AE165" s="261">
        <f t="shared" ca="1" si="5"/>
        <v>3033.6446692990089</v>
      </c>
      <c r="AF165" s="78"/>
      <c r="CH165" s="80">
        <f t="shared" si="7"/>
        <v>23.939743428339391</v>
      </c>
    </row>
    <row r="166" spans="2:86" x14ac:dyDescent="0.2">
      <c r="B166" s="7">
        <f>'motor1(shrimp)'!A325</f>
        <v>2</v>
      </c>
      <c r="C166">
        <f>'motor1(shrimp)'!B325</f>
        <v>4</v>
      </c>
      <c r="D166" s="78">
        <f ca="1">'motor1(shrimp)'!C325</f>
        <v>1134.3992765722744</v>
      </c>
      <c r="E166" s="7">
        <f ca="1">IF('motor1(shrimp)'!D325=0,"",'motor1(shrimp)'!D325)</f>
        <v>20.657646161463735</v>
      </c>
      <c r="F166" s="78">
        <f ca="1">'motor1(shrimp)'!E325</f>
        <v>5144.4435553149042</v>
      </c>
      <c r="G166" s="7">
        <f ca="1">'motor1(shrimp)'!F325</f>
        <v>6687.7766219093755</v>
      </c>
      <c r="W166" s="221">
        <v>2</v>
      </c>
      <c r="X166">
        <v>4</v>
      </c>
      <c r="Y166" s="254">
        <f ca="1">'motor1(shrimp)'!AA325</f>
        <v>195.28090358318428</v>
      </c>
      <c r="Z166" s="218">
        <f ca="1">IF('motor1(shrimp)'!AB325=0,"",'motor1(shrimp)'!AB325)</f>
        <v>18.307320753026183</v>
      </c>
      <c r="AA166" s="126">
        <f ca="1">'motor1(shrimp)'!AC325</f>
        <v>357.01917285009165</v>
      </c>
      <c r="AB166" s="224">
        <f ca="1">'motor1(shrimp)'!AD325</f>
        <v>464.12492470511916</v>
      </c>
      <c r="AC166" s="258">
        <f ca="1">'motor2(Tvi)'!H59</f>
        <v>3184.9997672762811</v>
      </c>
      <c r="AD166" s="218">
        <f ca="1">'motor2(Tvi)'!J59</f>
        <v>2388.749825457211</v>
      </c>
      <c r="AE166" s="261">
        <f t="shared" ca="1" si="5"/>
        <v>2852.8747501623302</v>
      </c>
      <c r="AF166" s="78"/>
      <c r="CH166" s="80">
        <f t="shared" si="7"/>
        <v>23.939743428339391</v>
      </c>
    </row>
    <row r="167" spans="2:86" x14ac:dyDescent="0.2">
      <c r="B167" s="7">
        <f>'motor1(shrimp)'!A326</f>
        <v>2</v>
      </c>
      <c r="C167">
        <f>'motor1(shrimp)'!B326</f>
        <v>5</v>
      </c>
      <c r="D167" s="78">
        <f ca="1">'motor1(shrimp)'!C326</f>
        <v>729.75808765802685</v>
      </c>
      <c r="E167" s="7">
        <f ca="1">IF('motor1(shrimp)'!D326=0,"",'motor1(shrimp)'!D326)</f>
        <v>23.086476078716991</v>
      </c>
      <c r="F167" s="78">
        <f ca="1">'motor1(shrimp)'!E326</f>
        <v>3406.314501298767</v>
      </c>
      <c r="G167" s="7">
        <f ca="1">'motor1(shrimp)'!F326</f>
        <v>4428.2088516883969</v>
      </c>
      <c r="W167" s="221">
        <v>2</v>
      </c>
      <c r="X167">
        <v>5</v>
      </c>
      <c r="Y167" s="254">
        <f ca="1">'motor1(shrimp)'!AA326</f>
        <v>253.26254474044262</v>
      </c>
      <c r="Z167" s="218">
        <f ca="1">IF('motor1(shrimp)'!AB326=0,"",'motor1(shrimp)'!AB326)</f>
        <v>20.140221949967174</v>
      </c>
      <c r="AA167" s="126">
        <f ca="1">'motor1(shrimp)'!AC326</f>
        <v>500.38248553942128</v>
      </c>
      <c r="AB167" s="224">
        <f ca="1">'motor1(shrimp)'!AD326</f>
        <v>650.4972312012477</v>
      </c>
      <c r="AC167" s="258">
        <f ca="1">'motor2(Tvi)'!H60</f>
        <v>3509.2726776904642</v>
      </c>
      <c r="AD167" s="218">
        <f ca="1">'motor2(Tvi)'!J60</f>
        <v>2631.9545082678483</v>
      </c>
      <c r="AE167" s="261">
        <f t="shared" ca="1" si="5"/>
        <v>3282.4517394690961</v>
      </c>
      <c r="AF167" s="78"/>
      <c r="CH167" s="80">
        <f t="shared" si="7"/>
        <v>23.939743428339391</v>
      </c>
    </row>
    <row r="168" spans="2:86" x14ac:dyDescent="0.2">
      <c r="B168" s="7">
        <f>'motor1(shrimp)'!A327</f>
        <v>2</v>
      </c>
      <c r="C168">
        <f>'motor1(shrimp)'!B327</f>
        <v>6</v>
      </c>
      <c r="D168" s="78">
        <f ca="1">'motor1(shrimp)'!C327</f>
        <v>817.4577403366651</v>
      </c>
      <c r="E168" s="7">
        <f ca="1">IF('motor1(shrimp)'!D327=0,"",'motor1(shrimp)'!D327)</f>
        <v>24.984362723392696</v>
      </c>
      <c r="F168" s="78">
        <f ca="1">'motor1(shrimp)'!E327</f>
        <v>3907.7116674419613</v>
      </c>
      <c r="G168" s="7">
        <f ca="1">'motor1(shrimp)'!F327</f>
        <v>5080.0251676745502</v>
      </c>
      <c r="W168" s="221">
        <v>2</v>
      </c>
      <c r="X168">
        <v>6</v>
      </c>
      <c r="Y168" s="254">
        <f ca="1">'motor1(shrimp)'!AA327</f>
        <v>177.24405732536832</v>
      </c>
      <c r="Z168" s="218">
        <f ca="1">IF('motor1(shrimp)'!AB327=0,"",'motor1(shrimp)'!AB327)</f>
        <v>22.199017049717195</v>
      </c>
      <c r="AA168" s="126">
        <f ca="1">'motor1(shrimp)'!AC327</f>
        <v>376.12871128970232</v>
      </c>
      <c r="AB168" s="224">
        <f ca="1">'motor1(shrimp)'!AD327</f>
        <v>488.96732467661303</v>
      </c>
      <c r="AC168" s="258">
        <f ca="1">'motor2(Tvi)'!H61</f>
        <v>3172.0773065588423</v>
      </c>
      <c r="AD168" s="218">
        <f ca="1">'motor2(Tvi)'!J61</f>
        <v>2379.0579799191319</v>
      </c>
      <c r="AE168" s="261">
        <f t="shared" ca="1" si="5"/>
        <v>2868.0253045957447</v>
      </c>
      <c r="AF168" s="78"/>
      <c r="CH168" s="80">
        <f t="shared" si="7"/>
        <v>23.939743428339391</v>
      </c>
    </row>
    <row r="169" spans="2:86" x14ac:dyDescent="0.2">
      <c r="B169" s="7">
        <f>'motor1(shrimp)'!A328</f>
        <v>2</v>
      </c>
      <c r="C169">
        <f>'motor1(shrimp)'!B328</f>
        <v>7</v>
      </c>
      <c r="D169" s="78">
        <f ca="1">'motor1(shrimp)'!C328</f>
        <v>569.17415968331966</v>
      </c>
      <c r="E169" s="7">
        <f ca="1">IF('motor1(shrimp)'!D328=0,"",'motor1(shrimp)'!D328)</f>
        <v>26.11928137395391</v>
      </c>
      <c r="F169" s="78">
        <f ca="1">'motor1(shrimp)'!E328</f>
        <v>2763.0457644233907</v>
      </c>
      <c r="G169" s="7">
        <f ca="1">'motor1(shrimp)'!F328</f>
        <v>3591.959493750408</v>
      </c>
      <c r="W169" s="221">
        <v>2</v>
      </c>
      <c r="X169">
        <v>7</v>
      </c>
      <c r="Y169" s="254">
        <f ca="1">'motor1(shrimp)'!AA328</f>
        <v>117.25975082565979</v>
      </c>
      <c r="Z169" s="218">
        <f ca="1">IF('motor1(shrimp)'!AB328=0,"",'motor1(shrimp)'!AB328)</f>
        <v>23.190402118203682</v>
      </c>
      <c r="AA169" s="126">
        <f ca="1">'motor1(shrimp)'!AC328</f>
        <v>258.64526379157928</v>
      </c>
      <c r="AB169" s="224">
        <f ca="1">'motor1(shrimp)'!AD328</f>
        <v>336.23884292905308</v>
      </c>
      <c r="AC169" s="258">
        <f ca="1">'motor2(Tvi)'!H62</f>
        <v>2787.6324652746798</v>
      </c>
      <c r="AD169" s="218">
        <f ca="1">'motor2(Tvi)'!J62</f>
        <v>2090.7243489560096</v>
      </c>
      <c r="AE169" s="261">
        <f t="shared" ca="1" si="5"/>
        <v>2426.9631918850628</v>
      </c>
      <c r="AF169" s="78"/>
      <c r="CH169" s="80">
        <f t="shared" si="7"/>
        <v>23.939743428339391</v>
      </c>
    </row>
    <row r="170" spans="2:86" x14ac:dyDescent="0.2">
      <c r="B170" s="7">
        <f>'motor1(shrimp)'!A329</f>
        <v>2</v>
      </c>
      <c r="C170">
        <f>'motor1(shrimp)'!B329</f>
        <v>8</v>
      </c>
      <c r="D170" s="78">
        <f ca="1">'motor1(shrimp)'!C329</f>
        <v>483.8493519602813</v>
      </c>
      <c r="E170" s="7">
        <f ca="1">IF('motor1(shrimp)'!D329=0,"",'motor1(shrimp)'!D329)</f>
        <v>26.663333469436363</v>
      </c>
      <c r="F170" s="78">
        <f ca="1">'motor1(shrimp)'!E329</f>
        <v>2368.6892699364894</v>
      </c>
      <c r="G170" s="7">
        <f ca="1">'motor1(shrimp)'!F329</f>
        <v>3079.2960509174363</v>
      </c>
      <c r="W170" s="221">
        <v>2</v>
      </c>
      <c r="X170">
        <v>8</v>
      </c>
      <c r="Y170" s="254">
        <f ca="1">'motor1(shrimp)'!AA329</f>
        <v>107.50204426271723</v>
      </c>
      <c r="Z170" s="218">
        <f ca="1">IF('motor1(shrimp)'!AB329=0,"",'motor1(shrimp)'!AB329)</f>
        <v>23.466603907993253</v>
      </c>
      <c r="AA170" s="126">
        <f ca="1">'motor1(shrimp)'!AC329</f>
        <v>242.19878787865665</v>
      </c>
      <c r="AB170" s="224">
        <f ca="1">'motor1(shrimp)'!AD329</f>
        <v>314.85842424225365</v>
      </c>
      <c r="AC170" s="258">
        <f ca="1">'motor2(Tvi)'!H63</f>
        <v>3302.390364133114</v>
      </c>
      <c r="AD170" s="218">
        <f ca="1">'motor2(Tvi)'!J63</f>
        <v>2476.7927730998354</v>
      </c>
      <c r="AE170" s="261">
        <f t="shared" ca="1" si="5"/>
        <v>2791.6511973420888</v>
      </c>
      <c r="AF170" s="78"/>
      <c r="CH170" s="80">
        <f t="shared" si="7"/>
        <v>23.939743428339391</v>
      </c>
    </row>
    <row r="171" spans="2:86" x14ac:dyDescent="0.2">
      <c r="B171" s="7">
        <f>'motor1(shrimp)'!A330</f>
        <v>2</v>
      </c>
      <c r="C171">
        <f>'motor1(shrimp)'!B330</f>
        <v>9</v>
      </c>
      <c r="D171" s="78">
        <f ca="1">'motor1(shrimp)'!C330</f>
        <v>391.55545833494108</v>
      </c>
      <c r="E171" s="7">
        <f ca="1">IF('motor1(shrimp)'!D330=0,"",'motor1(shrimp)'!D330)</f>
        <v>27.174813353438456</v>
      </c>
      <c r="F171" s="78">
        <f ca="1">'motor1(shrimp)'!E330</f>
        <v>1929.6962389483224</v>
      </c>
      <c r="G171" s="7">
        <f ca="1">'motor1(shrimp)'!F330</f>
        <v>2508.6051106328191</v>
      </c>
      <c r="W171" s="221">
        <v>2</v>
      </c>
      <c r="X171">
        <v>9</v>
      </c>
      <c r="Y171" s="254">
        <f ca="1">'motor1(shrimp)'!AA330</f>
        <v>62.785565906970469</v>
      </c>
      <c r="Z171" s="218">
        <f ca="1">IF('motor1(shrimp)'!AB330=0,"",'motor1(shrimp)'!AB330)</f>
        <v>21.742728106429038</v>
      </c>
      <c r="AA171" s="126">
        <f ca="1">'motor1(shrimp)'!AC330</f>
        <v>140.4987157230612</v>
      </c>
      <c r="AB171" s="224">
        <f ca="1">'motor1(shrimp)'!AD330</f>
        <v>182.64833043997956</v>
      </c>
      <c r="AC171" s="258">
        <f ca="1">'motor2(Tvi)'!H64</f>
        <v>2772.3433905006659</v>
      </c>
      <c r="AD171" s="218">
        <f ca="1">'motor2(Tvi)'!J64</f>
        <v>2079.2575428754994</v>
      </c>
      <c r="AE171" s="261">
        <f t="shared" ca="1" si="5"/>
        <v>2261.9058733154789</v>
      </c>
      <c r="AF171" s="78"/>
      <c r="CH171" s="80">
        <f t="shared" si="7"/>
        <v>23.939743428339391</v>
      </c>
    </row>
    <row r="172" spans="2:86" x14ac:dyDescent="0.2">
      <c r="B172" s="7">
        <f>'motor1(shrimp)'!A331</f>
        <v>2</v>
      </c>
      <c r="C172">
        <f>'motor1(shrimp)'!B331</f>
        <v>10</v>
      </c>
      <c r="D172" s="78">
        <f ca="1">'motor1(shrimp)'!C331</f>
        <v>183.94791723683326</v>
      </c>
      <c r="E172" s="7">
        <f ca="1">IF('motor1(shrimp)'!D331=0,"",'motor1(shrimp)'!D331)</f>
        <v>26.591378707330833</v>
      </c>
      <c r="F172" s="78">
        <f ca="1">'motor1(shrimp)'!E331</f>
        <v>903.05023074748101</v>
      </c>
      <c r="G172" s="7">
        <f ca="1">'motor1(shrimp)'!F331</f>
        <v>1173.9652999717252</v>
      </c>
      <c r="W172" s="221">
        <v>2</v>
      </c>
      <c r="X172">
        <v>10</v>
      </c>
      <c r="Y172" s="254">
        <f ca="1">'motor1(shrimp)'!AA331</f>
        <v>90.612773800863067</v>
      </c>
      <c r="Z172" s="218">
        <f ca="1">IF('motor1(shrimp)'!AB331=0,"",'motor1(shrimp)'!AB331)</f>
        <v>18.01441854126729</v>
      </c>
      <c r="AA172" s="126">
        <f ca="1">'motor1(shrimp)'!AC331</f>
        <v>187.21280739772999</v>
      </c>
      <c r="AB172" s="224">
        <f ca="1">'motor1(shrimp)'!AD331</f>
        <v>243.376649617049</v>
      </c>
      <c r="AC172" s="258">
        <f ca="1">'motor2(Tvi)'!H65</f>
        <v>2532.5002491405016</v>
      </c>
      <c r="AD172" s="218">
        <f ca="1">'motor2(Tvi)'!J65</f>
        <v>1899.3751868553763</v>
      </c>
      <c r="AE172" s="261">
        <f t="shared" ca="1" si="5"/>
        <v>2142.7518364724256</v>
      </c>
      <c r="AF172" s="78"/>
      <c r="CH172" s="80">
        <f t="shared" si="7"/>
        <v>23.939743428339391</v>
      </c>
    </row>
    <row r="173" spans="2:86" x14ac:dyDescent="0.2">
      <c r="B173" s="7">
        <f>'motor1(shrimp)'!A332</f>
        <v>2</v>
      </c>
      <c r="C173">
        <f>'motor1(shrimp)'!B332</f>
        <v>11</v>
      </c>
      <c r="D173" s="78">
        <f ca="1">'motor1(shrimp)'!C332</f>
        <v>188.08991443862271</v>
      </c>
      <c r="E173" s="7">
        <f ca="1">IF('motor1(shrimp)'!D332=0,"",'motor1(shrimp)'!D332)</f>
        <v>24.423752153278073</v>
      </c>
      <c r="F173" s="78">
        <f ca="1">'motor1(shrimp)'!E332</f>
        <v>902.5705732828302</v>
      </c>
      <c r="G173" s="7">
        <f ca="1">'motor1(shrimp)'!F332</f>
        <v>1173.3417452676792</v>
      </c>
      <c r="W173" s="221">
        <v>2</v>
      </c>
      <c r="X173">
        <v>11</v>
      </c>
      <c r="Y173" s="254">
        <f ca="1">'motor1(shrimp)'!AA332</f>
        <v>93.23624125234744</v>
      </c>
      <c r="Z173" s="218">
        <f ca="1">IF('motor1(shrimp)'!AB332=0,"",'motor1(shrimp)'!AB332)</f>
        <v>13.635747704711115</v>
      </c>
      <c r="AA173" s="126">
        <f ca="1">'motor1(shrimp)'!AC332</f>
        <v>168.82365561238922</v>
      </c>
      <c r="AB173" s="224">
        <f ca="1">'motor1(shrimp)'!AD332</f>
        <v>219.47075229610599</v>
      </c>
      <c r="AC173" s="258">
        <f ca="1">'motor2(Tvi)'!H66</f>
        <v>2605.9142694914908</v>
      </c>
      <c r="AD173" s="218">
        <f ca="1">'motor2(Tvi)'!J66</f>
        <v>1954.4357021186181</v>
      </c>
      <c r="AE173" s="261">
        <f t="shared" ca="1" si="5"/>
        <v>2173.9064544147241</v>
      </c>
      <c r="AF173" s="78"/>
      <c r="CH173" s="80">
        <f t="shared" si="7"/>
        <v>23.939743428339391</v>
      </c>
    </row>
    <row r="174" spans="2:86" x14ac:dyDescent="0.2">
      <c r="B174" s="63">
        <f>'motor1(shrimp)'!A333</f>
        <v>2</v>
      </c>
      <c r="C174" s="56">
        <f>'motor1(shrimp)'!B333</f>
        <v>12</v>
      </c>
      <c r="D174" s="78">
        <f ca="1">'motor1(shrimp)'!C333</f>
        <v>171.95120351164286</v>
      </c>
      <c r="E174" s="7">
        <f ca="1">IF('motor1(shrimp)'!D333=0,"",'motor1(shrimp)'!D333)</f>
        <v>23.759661198998547</v>
      </c>
      <c r="F174" s="78">
        <f ca="1">'motor1(shrimp)'!E333</f>
        <v>816.28405094692471</v>
      </c>
      <c r="G174" s="7">
        <f ca="1">'motor1(shrimp)'!F333</f>
        <v>1061.1692662310022</v>
      </c>
      <c r="W174" s="220">
        <v>2</v>
      </c>
      <c r="X174" s="56">
        <v>12</v>
      </c>
      <c r="Y174" s="254">
        <f ca="1">'motor1(shrimp)'!AA333</f>
        <v>102.94300139609574</v>
      </c>
      <c r="Z174" s="218">
        <f ca="1">IF('motor1(shrimp)'!AB333=0,"",'motor1(shrimp)'!AB333)</f>
        <v>13.09925661763009</v>
      </c>
      <c r="AA174" s="126">
        <f ca="1">'motor1(shrimp)'!AC333</f>
        <v>172.85426350524781</v>
      </c>
      <c r="AB174" s="224">
        <f ca="1">'motor1(shrimp)'!AD333</f>
        <v>224.71054255682216</v>
      </c>
      <c r="AC174" s="258">
        <f ca="1">'motor2(Tvi)'!H67</f>
        <v>2505.2179567388762</v>
      </c>
      <c r="AD174" s="218">
        <f ca="1">'motor2(Tvi)'!J67</f>
        <v>1878.9134675541573</v>
      </c>
      <c r="AE174" s="261">
        <f t="shared" ca="1" si="5"/>
        <v>2103.6240101109793</v>
      </c>
      <c r="AF174" s="78"/>
      <c r="CH174" s="80">
        <f t="shared" si="7"/>
        <v>23.939743428339391</v>
      </c>
    </row>
    <row r="175" spans="2:86" x14ac:dyDescent="0.2">
      <c r="B175" s="6">
        <f>'motor1(shrimp)'!A334</f>
        <v>3</v>
      </c>
      <c r="C175">
        <f>'motor1(shrimp)'!B334</f>
        <v>1</v>
      </c>
      <c r="D175" s="78">
        <f ca="1">'motor1(shrimp)'!C334</f>
        <v>448.78188421800763</v>
      </c>
      <c r="E175" s="7">
        <f ca="1">IF('motor1(shrimp)'!D334=0,"",'motor1(shrimp)'!D334)</f>
        <v>21.473725978175047</v>
      </c>
      <c r="F175" s="78">
        <f ca="1">'motor1(shrimp)'!E334</f>
        <v>2064.8695576615478</v>
      </c>
      <c r="G175" s="7">
        <f ca="1">'motor1(shrimp)'!F334</f>
        <v>2684.3304249600124</v>
      </c>
      <c r="W175" s="6">
        <v>3</v>
      </c>
      <c r="X175">
        <v>1</v>
      </c>
      <c r="Y175" s="254">
        <f ca="1">'motor1(shrimp)'!AA334</f>
        <v>117.20139289962323</v>
      </c>
      <c r="Z175" s="218">
        <f ca="1">IF('motor1(shrimp)'!AB334=0,"",'motor1(shrimp)'!AB334)</f>
        <v>14.297344578431614</v>
      </c>
      <c r="AA175" s="126">
        <f ca="1">'motor1(shrimp)'!AC334</f>
        <v>199.81723371033499</v>
      </c>
      <c r="AB175" s="224">
        <f ca="1">'motor1(shrimp)'!AD334</f>
        <v>259.76240382343548</v>
      </c>
      <c r="AC175" s="258">
        <f ca="1">'motor2(Tvi)'!H68</f>
        <v>2928.2590646660838</v>
      </c>
      <c r="AD175" s="218">
        <f ca="1">'motor2(Tvi)'!J68</f>
        <v>2196.194298499563</v>
      </c>
      <c r="AE175" s="261">
        <f t="shared" ca="1" si="5"/>
        <v>2455.9567023229984</v>
      </c>
      <c r="AF175" s="78"/>
      <c r="CH175" s="80">
        <f t="shared" si="7"/>
        <v>23.939743428339391</v>
      </c>
    </row>
    <row r="176" spans="2:86" x14ac:dyDescent="0.2">
      <c r="B176" s="6">
        <f>'motor1(shrimp)'!A335</f>
        <v>3</v>
      </c>
      <c r="C176">
        <f>'motor1(shrimp)'!B335</f>
        <v>2</v>
      </c>
      <c r="D176" s="78">
        <f ca="1">'motor1(shrimp)'!C335</f>
        <v>521.11101684769403</v>
      </c>
      <c r="E176" s="7">
        <f ca="1">IF('motor1(shrimp)'!D335=0,"",'motor1(shrimp)'!D335)</f>
        <v>21.731160698684334</v>
      </c>
      <c r="F176" s="78">
        <f ca="1">'motor1(shrimp)'!E335</f>
        <v>2398.5766952864201</v>
      </c>
      <c r="G176" s="7">
        <f ca="1">'motor1(shrimp)'!F335</f>
        <v>3118.1497038723464</v>
      </c>
      <c r="W176" s="6">
        <v>3</v>
      </c>
      <c r="X176">
        <v>2</v>
      </c>
      <c r="Y176" s="254">
        <f ca="1">'motor1(shrimp)'!AA335</f>
        <v>230.06701184541635</v>
      </c>
      <c r="Z176" s="218">
        <f ca="1">IF('motor1(shrimp)'!AB335=0,"",'motor1(shrimp)'!AB335)</f>
        <v>15.953231769323919</v>
      </c>
      <c r="AA176" s="126">
        <f ca="1">'motor1(shrimp)'!AC335</f>
        <v>404.81761184979405</v>
      </c>
      <c r="AB176" s="224">
        <f ca="1">'motor1(shrimp)'!AD335</f>
        <v>526.26289540473226</v>
      </c>
      <c r="AC176" s="258">
        <f ca="1">'motor2(Tvi)'!H69</f>
        <v>2812.8534915162309</v>
      </c>
      <c r="AD176" s="218">
        <f ca="1">'motor2(Tvi)'!J69</f>
        <v>2109.6401186371731</v>
      </c>
      <c r="AE176" s="261">
        <f t="shared" ca="1" si="5"/>
        <v>2635.9030140419054</v>
      </c>
      <c r="AF176" s="78"/>
      <c r="CH176" s="80">
        <f t="shared" si="7"/>
        <v>23.939743428339391</v>
      </c>
    </row>
    <row r="177" spans="2:86" x14ac:dyDescent="0.2">
      <c r="B177" s="6">
        <f>'motor1(shrimp)'!A336</f>
        <v>3</v>
      </c>
      <c r="C177">
        <f>'motor1(shrimp)'!B336</f>
        <v>3</v>
      </c>
      <c r="D177" s="78">
        <f ca="1">'motor1(shrimp)'!C336</f>
        <v>827.99275224653138</v>
      </c>
      <c r="E177" s="7">
        <f ca="1">IF('motor1(shrimp)'!D336=0,"",'motor1(shrimp)'!D336)</f>
        <v>21.952314056830684</v>
      </c>
      <c r="F177" s="78">
        <f ca="1">'motor1(shrimp)'!E336</f>
        <v>3820.9278472311721</v>
      </c>
      <c r="G177" s="7">
        <f ca="1">'motor1(shrimp)'!F336</f>
        <v>4967.2062014005242</v>
      </c>
      <c r="W177" s="6">
        <v>3</v>
      </c>
      <c r="X177">
        <v>3</v>
      </c>
      <c r="Y177" s="254">
        <f ca="1">'motor1(shrimp)'!AA336</f>
        <v>215.84666925809412</v>
      </c>
      <c r="Z177" s="218">
        <f ca="1">IF('motor1(shrimp)'!AB336=0,"",'motor1(shrimp)'!AB336)</f>
        <v>16.99424136004253</v>
      </c>
      <c r="AA177" s="126">
        <f ca="1">'motor1(shrimp)'!AC336</f>
        <v>397.71483108446398</v>
      </c>
      <c r="AB177" s="224">
        <f ca="1">'motor1(shrimp)'!AD336</f>
        <v>517.02928040980316</v>
      </c>
      <c r="AC177" s="258">
        <f ca="1">'motor2(Tvi)'!H70</f>
        <v>2965.5250799711857</v>
      </c>
      <c r="AD177" s="218">
        <f ca="1">'motor2(Tvi)'!J70</f>
        <v>2224.1438099783891</v>
      </c>
      <c r="AE177" s="261">
        <f t="shared" ca="1" si="5"/>
        <v>2741.1730903881921</v>
      </c>
      <c r="AF177" s="78"/>
      <c r="CH177" s="80">
        <f t="shared" si="7"/>
        <v>23.939743428339391</v>
      </c>
    </row>
    <row r="178" spans="2:86" x14ac:dyDescent="0.2">
      <c r="B178" s="6">
        <f>'motor1(shrimp)'!A337</f>
        <v>3</v>
      </c>
      <c r="C178">
        <f>'motor1(shrimp)'!B337</f>
        <v>4</v>
      </c>
      <c r="D178" s="78">
        <f ca="1">'motor1(shrimp)'!C337</f>
        <v>695.49971667084731</v>
      </c>
      <c r="E178" s="7">
        <f ca="1">IF('motor1(shrimp)'!D337=0,"",'motor1(shrimp)'!D337)</f>
        <v>23.408788616643474</v>
      </c>
      <c r="F178" s="78">
        <f ca="1">'motor1(shrimp)'!E337</f>
        <v>3266.3706838004159</v>
      </c>
      <c r="G178" s="7">
        <f ca="1">'motor1(shrimp)'!F337</f>
        <v>4246.2818889405407</v>
      </c>
      <c r="W178" s="6">
        <v>3</v>
      </c>
      <c r="X178">
        <v>4</v>
      </c>
      <c r="Y178" s="254">
        <f ca="1">'motor1(shrimp)'!AA337</f>
        <v>200.78658095583566</v>
      </c>
      <c r="Z178" s="218">
        <f ca="1">IF('motor1(shrimp)'!AB337=0,"",'motor1(shrimp)'!AB337)</f>
        <v>17.151209623723044</v>
      </c>
      <c r="AA178" s="126">
        <f ca="1">'motor1(shrimp)'!AC337</f>
        <v>378.8514051077525</v>
      </c>
      <c r="AB178" s="224">
        <f ca="1">'motor1(shrimp)'!AD337</f>
        <v>492.50682664007826</v>
      </c>
      <c r="AC178" s="258">
        <f ca="1">'motor2(Tvi)'!H71</f>
        <v>2784.1034797738703</v>
      </c>
      <c r="AD178" s="218">
        <f ca="1">'motor2(Tvi)'!J71</f>
        <v>2088.0776098304027</v>
      </c>
      <c r="AE178" s="261">
        <f t="shared" ca="1" si="5"/>
        <v>2580.5844364704808</v>
      </c>
      <c r="AF178" s="78"/>
      <c r="CH178" s="80">
        <f t="shared" si="7"/>
        <v>23.939743428339391</v>
      </c>
    </row>
    <row r="179" spans="2:86" x14ac:dyDescent="0.2">
      <c r="B179" s="6">
        <f>'motor1(shrimp)'!A338</f>
        <v>3</v>
      </c>
      <c r="C179">
        <f>'motor1(shrimp)'!B338</f>
        <v>5</v>
      </c>
      <c r="D179" s="78">
        <f ca="1">'motor1(shrimp)'!C338</f>
        <v>664.19560612879229</v>
      </c>
      <c r="E179" s="7">
        <f ca="1">IF('motor1(shrimp)'!D338=0,"",'motor1(shrimp)'!D338)</f>
        <v>23.273652524086355</v>
      </c>
      <c r="F179" s="78">
        <f ca="1">'motor1(shrimp)'!E338</f>
        <v>3122.0356263207341</v>
      </c>
      <c r="G179" s="7">
        <f ca="1">'motor1(shrimp)'!F338</f>
        <v>4058.6463142169546</v>
      </c>
      <c r="W179" s="6">
        <v>3</v>
      </c>
      <c r="X179">
        <v>5</v>
      </c>
      <c r="Y179" s="254">
        <f ca="1">'motor1(shrimp)'!AA338</f>
        <v>186.53425258773183</v>
      </c>
      <c r="Z179" s="218">
        <f ca="1">IF('motor1(shrimp)'!AB338=0,"",'motor1(shrimp)'!AB338)</f>
        <v>18.539188460854742</v>
      </c>
      <c r="AA179" s="126">
        <f ca="1">'motor1(shrimp)'!AC338</f>
        <v>361.35391420868535</v>
      </c>
      <c r="AB179" s="224">
        <f ca="1">'motor1(shrimp)'!AD338</f>
        <v>469.760088471291</v>
      </c>
      <c r="AC179" s="258">
        <f ca="1">'motor2(Tvi)'!H72</f>
        <v>2833.3938570264208</v>
      </c>
      <c r="AD179" s="218">
        <f ca="1">'motor2(Tvi)'!J72</f>
        <v>2125.0453927698154</v>
      </c>
      <c r="AE179" s="261">
        <f t="shared" ca="1" si="5"/>
        <v>2594.8054812411065</v>
      </c>
      <c r="AF179" s="78"/>
      <c r="CH179" s="80">
        <f t="shared" si="7"/>
        <v>23.939743428339391</v>
      </c>
    </row>
    <row r="180" spans="2:86" x14ac:dyDescent="0.2">
      <c r="B180" s="6">
        <f>'motor1(shrimp)'!A339</f>
        <v>3</v>
      </c>
      <c r="C180">
        <f>'motor1(shrimp)'!B339</f>
        <v>6</v>
      </c>
      <c r="D180" s="78">
        <f ca="1">'motor1(shrimp)'!C339</f>
        <v>948.47436266841351</v>
      </c>
      <c r="E180" s="7">
        <f ca="1">IF('motor1(shrimp)'!D339=0,"",'motor1(shrimp)'!D339)</f>
        <v>23.563408055235751</v>
      </c>
      <c r="F180" s="78">
        <f ca="1">'motor1(shrimp)'!E339</f>
        <v>4475.2386100708509</v>
      </c>
      <c r="G180" s="7">
        <f ca="1">'motor1(shrimp)'!F339</f>
        <v>5817.8101930921066</v>
      </c>
      <c r="W180" s="6">
        <v>3</v>
      </c>
      <c r="X180">
        <v>6</v>
      </c>
      <c r="Y180" s="254">
        <f ca="1">'motor1(shrimp)'!AA339</f>
        <v>168.57962967700468</v>
      </c>
      <c r="Z180" s="218">
        <f ca="1">IF('motor1(shrimp)'!AB339=0,"",'motor1(shrimp)'!AB339)</f>
        <v>21.038812164506435</v>
      </c>
      <c r="AA180" s="126">
        <f ca="1">'motor1(shrimp)'!AC339</f>
        <v>344.50348884756107</v>
      </c>
      <c r="AB180" s="224">
        <f ca="1">'motor1(shrimp)'!AD339</f>
        <v>447.85453550182939</v>
      </c>
      <c r="AC180" s="258">
        <f ca="1">'motor2(Tvi)'!H73</f>
        <v>2724.0073407128893</v>
      </c>
      <c r="AD180" s="218">
        <f ca="1">'motor2(Tvi)'!J73</f>
        <v>2043.005505534667</v>
      </c>
      <c r="AE180" s="261">
        <f t="shared" ca="1" si="5"/>
        <v>2490.8600410364966</v>
      </c>
      <c r="AF180" s="78"/>
      <c r="CH180" s="80">
        <f t="shared" si="7"/>
        <v>23.939743428339391</v>
      </c>
    </row>
    <row r="181" spans="2:86" x14ac:dyDescent="0.2">
      <c r="B181" s="6">
        <f>'motor1(shrimp)'!A340</f>
        <v>3</v>
      </c>
      <c r="C181">
        <f>'motor1(shrimp)'!B340</f>
        <v>7</v>
      </c>
      <c r="D181" s="78">
        <f ca="1">'motor1(shrimp)'!C340</f>
        <v>743.37416108733896</v>
      </c>
      <c r="E181" s="7">
        <f ca="1">IF('motor1(shrimp)'!D340=0,"",'motor1(shrimp)'!D340)</f>
        <v>24.801186090836094</v>
      </c>
      <c r="F181" s="78">
        <f ca="1">'motor1(shrimp)'!E340</f>
        <v>3556.6336143765575</v>
      </c>
      <c r="G181" s="7">
        <f ca="1">'motor1(shrimp)'!F340</f>
        <v>4623.6236986895246</v>
      </c>
      <c r="W181" s="6">
        <v>3</v>
      </c>
      <c r="X181">
        <v>7</v>
      </c>
      <c r="Y181" s="254">
        <f ca="1">'motor1(shrimp)'!AA340</f>
        <v>195.33002061230314</v>
      </c>
      <c r="Z181" s="218">
        <f ca="1">IF('motor1(shrimp)'!AB340=0,"",'motor1(shrimp)'!AB340)</f>
        <v>22.193041965652252</v>
      </c>
      <c r="AA181" s="126">
        <f ca="1">'motor1(shrimp)'!AC340</f>
        <v>416.55734064065928</v>
      </c>
      <c r="AB181" s="224">
        <f ca="1">'motor1(shrimp)'!AD340</f>
        <v>541.52454283285704</v>
      </c>
      <c r="AC181" s="258">
        <f ca="1">'motor2(Tvi)'!H74</f>
        <v>2570.0169146505955</v>
      </c>
      <c r="AD181" s="218">
        <f ca="1">'motor2(Tvi)'!J74</f>
        <v>1927.5126859879465</v>
      </c>
      <c r="AE181" s="261">
        <f t="shared" ca="1" si="5"/>
        <v>2469.0372288208036</v>
      </c>
      <c r="AF181" s="78"/>
      <c r="CH181" s="80">
        <f t="shared" si="7"/>
        <v>23.939743428339391</v>
      </c>
    </row>
    <row r="182" spans="2:86" x14ac:dyDescent="0.2">
      <c r="B182" s="6">
        <f>'motor1(shrimp)'!A341</f>
        <v>3</v>
      </c>
      <c r="C182">
        <f>'motor1(shrimp)'!B341</f>
        <v>8</v>
      </c>
      <c r="D182" s="78">
        <f ca="1">'motor1(shrimp)'!C341</f>
        <v>734.74519830981819</v>
      </c>
      <c r="E182" s="7">
        <f ca="1">IF('motor1(shrimp)'!D341=0,"",'motor1(shrimp)'!D341)</f>
        <v>26.480896185834489</v>
      </c>
      <c r="F182" s="78">
        <f ca="1">'motor1(shrimp)'!E341</f>
        <v>3580.9188487580532</v>
      </c>
      <c r="G182" s="7">
        <f ca="1">'motor1(shrimp)'!F341</f>
        <v>4655.194503385469</v>
      </c>
      <c r="W182" s="6">
        <v>3</v>
      </c>
      <c r="X182">
        <v>8</v>
      </c>
      <c r="Y182" s="254">
        <f ca="1">'motor1(shrimp)'!AA341</f>
        <v>121.58342349741289</v>
      </c>
      <c r="Z182" s="218">
        <f ca="1">IF('motor1(shrimp)'!AB341=0,"",'motor1(shrimp)'!AB341)</f>
        <v>24.098102212995311</v>
      </c>
      <c r="AA182" s="126">
        <f ca="1">'motor1(shrimp)'!AC341</f>
        <v>272.82396367429965</v>
      </c>
      <c r="AB182" s="224">
        <f ca="1">'motor1(shrimp)'!AD341</f>
        <v>354.67115277658957</v>
      </c>
      <c r="AC182" s="258">
        <f ca="1">'motor2(Tvi)'!H75</f>
        <v>2607.5350534277395</v>
      </c>
      <c r="AD182" s="218">
        <f ca="1">'motor2(Tvi)'!J75</f>
        <v>1955.6512900708046</v>
      </c>
      <c r="AE182" s="261">
        <f t="shared" ca="1" si="5"/>
        <v>2310.3224428473941</v>
      </c>
      <c r="AF182" s="78"/>
      <c r="CH182" s="80">
        <f t="shared" si="7"/>
        <v>23.939743428339391</v>
      </c>
    </row>
    <row r="183" spans="2:86" x14ac:dyDescent="0.2">
      <c r="B183" s="6">
        <f>'motor1(shrimp)'!A342</f>
        <v>3</v>
      </c>
      <c r="C183">
        <f>'motor1(shrimp)'!B342</f>
        <v>9</v>
      </c>
      <c r="D183" s="78">
        <f ca="1">'motor1(shrimp)'!C342</f>
        <v>372.46786610979308</v>
      </c>
      <c r="E183" s="7">
        <f ca="1">IF('motor1(shrimp)'!D342=0,"",'motor1(shrimp)'!D342)</f>
        <v>26.757921397461729</v>
      </c>
      <c r="F183" s="78">
        <f ca="1">'motor1(shrimp)'!E342</f>
        <v>1826.3176792632762</v>
      </c>
      <c r="G183" s="7">
        <f ca="1">'motor1(shrimp)'!F342</f>
        <v>2374.2129830422591</v>
      </c>
      <c r="W183" s="6">
        <v>3</v>
      </c>
      <c r="X183">
        <v>9</v>
      </c>
      <c r="Y183" s="254">
        <f ca="1">'motor1(shrimp)'!AA342</f>
        <v>70.833026117886746</v>
      </c>
      <c r="Z183" s="218">
        <f ca="1">IF('motor1(shrimp)'!AB342=0,"",'motor1(shrimp)'!AB342)</f>
        <v>22.589539067041162</v>
      </c>
      <c r="AA183" s="126">
        <f ca="1">'motor1(shrimp)'!AC342</f>
        <v>158.92286138818298</v>
      </c>
      <c r="AB183" s="224">
        <f ca="1">'motor1(shrimp)'!AD342</f>
        <v>206.59971980463789</v>
      </c>
      <c r="AC183" s="258">
        <f ca="1">'motor2(Tvi)'!H76</f>
        <v>2392.8815491488094</v>
      </c>
      <c r="AD183" s="218">
        <f ca="1">'motor2(Tvi)'!J76</f>
        <v>1794.6611618616071</v>
      </c>
      <c r="AE183" s="261">
        <f t="shared" ca="1" si="5"/>
        <v>2001.260881666245</v>
      </c>
      <c r="AF183" s="78"/>
      <c r="CH183" s="80">
        <f t="shared" si="7"/>
        <v>23.939743428339391</v>
      </c>
    </row>
    <row r="184" spans="2:86" x14ac:dyDescent="0.2">
      <c r="B184" s="6">
        <f>'motor1(shrimp)'!A343</f>
        <v>3</v>
      </c>
      <c r="C184">
        <f>'motor1(shrimp)'!B343</f>
        <v>10</v>
      </c>
      <c r="D184" s="78">
        <f ca="1">'motor1(shrimp)'!C343</f>
        <v>239.17112801388481</v>
      </c>
      <c r="E184" s="7">
        <f ca="1">IF('motor1(shrimp)'!D343=0,"",'motor1(shrimp)'!D343)</f>
        <v>27.643232089985958</v>
      </c>
      <c r="F184" s="78">
        <f ca="1">'motor1(shrimp)'!E343</f>
        <v>1184.0279957081405</v>
      </c>
      <c r="G184" s="7">
        <f ca="1">'motor1(shrimp)'!F343</f>
        <v>1539.2363944205827</v>
      </c>
      <c r="W184" s="6">
        <v>3</v>
      </c>
      <c r="X184">
        <v>10</v>
      </c>
      <c r="Y184" s="254">
        <f ca="1">'motor1(shrimp)'!AA343</f>
        <v>76.095050756621077</v>
      </c>
      <c r="Z184" s="218">
        <f ca="1">IF('motor1(shrimp)'!AB343=0,"",'motor1(shrimp)'!AB343)</f>
        <v>20.698625930329367</v>
      </c>
      <c r="AA184" s="126">
        <f ca="1">'motor1(shrimp)'!AC343</f>
        <v>167.69375638431379</v>
      </c>
      <c r="AB184" s="224">
        <f ca="1">'motor1(shrimp)'!AD343</f>
        <v>218.00188329960793</v>
      </c>
      <c r="AC184" s="258">
        <f ca="1">'motor2(Tvi)'!H77</f>
        <v>2145.5537509300543</v>
      </c>
      <c r="AD184" s="218">
        <f ca="1">'motor2(Tvi)'!J77</f>
        <v>1609.1653131975409</v>
      </c>
      <c r="AE184" s="261">
        <f t="shared" ca="1" si="5"/>
        <v>1827.1671964971488</v>
      </c>
      <c r="AF184" s="78"/>
      <c r="CH184" s="80">
        <f t="shared" si="7"/>
        <v>23.939743428339391</v>
      </c>
    </row>
    <row r="185" spans="2:86" x14ac:dyDescent="0.2">
      <c r="B185" s="6">
        <f>'motor1(shrimp)'!A344</f>
        <v>3</v>
      </c>
      <c r="C185">
        <f>'motor1(shrimp)'!B344</f>
        <v>11</v>
      </c>
      <c r="D185" s="78">
        <f ca="1">'motor1(shrimp)'!C344</f>
        <v>253.80288901092254</v>
      </c>
      <c r="E185" s="7">
        <f ca="1">IF('motor1(shrimp)'!D344=0,"",'motor1(shrimp)'!D344)</f>
        <v>26.203664615646041</v>
      </c>
      <c r="F185" s="78">
        <f ca="1">'motor1(shrimp)'!E344</f>
        <v>1242.2932748235987</v>
      </c>
      <c r="G185" s="7">
        <f ca="1">'motor1(shrimp)'!F344</f>
        <v>1614.9812572706785</v>
      </c>
      <c r="W185" s="6">
        <v>3</v>
      </c>
      <c r="X185">
        <v>11</v>
      </c>
      <c r="Y185" s="254">
        <f ca="1">'motor1(shrimp)'!AA344</f>
        <v>66.59572118983678</v>
      </c>
      <c r="Z185" s="218">
        <f ca="1">IF('motor1(shrimp)'!AB344=0,"",'motor1(shrimp)'!AB344)</f>
        <v>17.611425447343358</v>
      </c>
      <c r="AA185" s="126">
        <f ca="1">'motor1(shrimp)'!AC344</f>
        <v>137.66321346344822</v>
      </c>
      <c r="AB185" s="224">
        <f ca="1">'motor1(shrimp)'!AD344</f>
        <v>178.96217750248269</v>
      </c>
      <c r="AC185" s="258">
        <f ca="1">'motor2(Tvi)'!H78</f>
        <v>2268.2895040320263</v>
      </c>
      <c r="AD185" s="218">
        <f ca="1">'motor2(Tvi)'!J78</f>
        <v>1701.2171280240198</v>
      </c>
      <c r="AE185" s="261">
        <f t="shared" ca="1" si="5"/>
        <v>1880.1793055265025</v>
      </c>
      <c r="AF185" s="78"/>
      <c r="CH185" s="80">
        <f t="shared" si="7"/>
        <v>23.939743428339391</v>
      </c>
    </row>
    <row r="186" spans="2:86" x14ac:dyDescent="0.2">
      <c r="B186" s="59">
        <f>'motor1(shrimp)'!A345</f>
        <v>3</v>
      </c>
      <c r="C186" s="56">
        <f>'motor1(shrimp)'!B345</f>
        <v>12</v>
      </c>
      <c r="D186" s="78">
        <f ca="1">'motor1(shrimp)'!C345</f>
        <v>232.28215645398814</v>
      </c>
      <c r="E186" s="7">
        <f ca="1">IF('motor1(shrimp)'!D345=0,"",'motor1(shrimp)'!D345)</f>
        <v>25.0078657224418</v>
      </c>
      <c r="F186" s="78">
        <f ca="1">'motor1(shrimp)'!E345</f>
        <v>1121.5669386940995</v>
      </c>
      <c r="G186" s="7">
        <f ca="1">'motor1(shrimp)'!F345</f>
        <v>1458.0370203023294</v>
      </c>
      <c r="W186" s="59">
        <v>3</v>
      </c>
      <c r="X186" s="56">
        <v>12</v>
      </c>
      <c r="Y186" s="254">
        <f ca="1">'motor1(shrimp)'!AA345</f>
        <v>112.79263272243558</v>
      </c>
      <c r="Z186" s="218">
        <f ca="1">IF('motor1(shrimp)'!AB345=0,"",'motor1(shrimp)'!AB345)</f>
        <v>13.25835681793246</v>
      </c>
      <c r="AA186" s="126">
        <f ca="1">'motor1(shrimp)'!AC345</f>
        <v>201.12700429689377</v>
      </c>
      <c r="AB186" s="224">
        <f ca="1">'motor1(shrimp)'!AD345</f>
        <v>261.46510558596191</v>
      </c>
      <c r="AC186" s="258">
        <f ca="1">'motor2(Tvi)'!H79</f>
        <v>2311.1030412667542</v>
      </c>
      <c r="AD186" s="218">
        <f ca="1">'motor2(Tvi)'!J79</f>
        <v>1733.3272809500656</v>
      </c>
      <c r="AE186" s="261">
        <f t="shared" ca="1" si="5"/>
        <v>1994.7923865360276</v>
      </c>
      <c r="AF186" s="78"/>
      <c r="CH186" s="80">
        <f t="shared" si="7"/>
        <v>23.939743428339391</v>
      </c>
    </row>
    <row r="187" spans="2:86" x14ac:dyDescent="0.2">
      <c r="B187" s="7">
        <f>'motor1(shrimp)'!A346</f>
        <v>4</v>
      </c>
      <c r="C187">
        <f>'motor1(shrimp)'!B346</f>
        <v>1</v>
      </c>
      <c r="D187" s="78">
        <f ca="1">'motor1(shrimp)'!C346</f>
        <v>295.83881015945491</v>
      </c>
      <c r="E187" s="7">
        <f ca="1">IF('motor1(shrimp)'!D346=0,"",'motor1(shrimp)'!D346)</f>
        <v>22.86140476455726</v>
      </c>
      <c r="F187" s="78">
        <f ca="1">'motor1(shrimp)'!E346</f>
        <v>1389.9644798884096</v>
      </c>
      <c r="G187" s="7">
        <f ca="1">'motor1(shrimp)'!F346</f>
        <v>1806.9538238549326</v>
      </c>
      <c r="W187" s="7">
        <v>4</v>
      </c>
      <c r="X187">
        <v>1</v>
      </c>
      <c r="Y187" s="254">
        <f ca="1">'motor1(shrimp)'!AA346</f>
        <v>94.025723308292314</v>
      </c>
      <c r="Z187" s="218">
        <f ca="1">IF('motor1(shrimp)'!AB346=0,"",'motor1(shrimp)'!AB346)</f>
        <v>14.796279114659834</v>
      </c>
      <c r="AA187" s="126">
        <f ca="1">'motor1(shrimp)'!AC346</f>
        <v>164.20162421215099</v>
      </c>
      <c r="AB187" s="224">
        <f ca="1">'motor1(shrimp)'!AD346</f>
        <v>213.46211147579629</v>
      </c>
      <c r="AC187" s="258">
        <f ca="1">'motor2(Tvi)'!H80</f>
        <v>2411.9948327470902</v>
      </c>
      <c r="AD187" s="218">
        <f ca="1">'motor2(Tvi)'!J80</f>
        <v>1808.9961245603176</v>
      </c>
      <c r="AE187" s="261">
        <f t="shared" ca="1" si="5"/>
        <v>2022.4582360361139</v>
      </c>
      <c r="AF187" s="78"/>
      <c r="CH187" s="80">
        <f t="shared" si="7"/>
        <v>23.939743428339391</v>
      </c>
    </row>
    <row r="188" spans="2:86" x14ac:dyDescent="0.2">
      <c r="B188" s="7">
        <f>'motor1(shrimp)'!A347</f>
        <v>4</v>
      </c>
      <c r="C188">
        <f>'motor1(shrimp)'!B347</f>
        <v>2</v>
      </c>
      <c r="D188" s="78">
        <f ca="1">'motor1(shrimp)'!C347</f>
        <v>493.7716495131653</v>
      </c>
      <c r="E188" s="7">
        <f ca="1">IF('motor1(shrimp)'!D347=0,"",'motor1(shrimp)'!D347)</f>
        <v>21.217165594323045</v>
      </c>
      <c r="F188" s="78">
        <f ca="1">'motor1(shrimp)'!E347</f>
        <v>2261.6217752301636</v>
      </c>
      <c r="G188" s="7">
        <f ca="1">'motor1(shrimp)'!F347</f>
        <v>2940.108307799213</v>
      </c>
      <c r="W188" s="7">
        <v>4</v>
      </c>
      <c r="X188">
        <v>2</v>
      </c>
      <c r="Y188" s="254">
        <f ca="1">'motor1(shrimp)'!AA347</f>
        <v>147.32236327450411</v>
      </c>
      <c r="Z188" s="218">
        <f ca="1">IF('motor1(shrimp)'!AB347=0,"",'motor1(shrimp)'!AB347)</f>
        <v>15.458579621739307</v>
      </c>
      <c r="AA188" s="126">
        <f ca="1">'motor1(shrimp)'!AC347</f>
        <v>258.62480117890931</v>
      </c>
      <c r="AB188" s="224">
        <f ca="1">'motor1(shrimp)'!AD347</f>
        <v>336.21224153258214</v>
      </c>
      <c r="AC188" s="258">
        <f ca="1">'motor2(Tvi)'!H81</f>
        <v>2685.9333913752434</v>
      </c>
      <c r="AD188" s="218">
        <f ca="1">'motor2(Tvi)'!J81</f>
        <v>2014.4500435314326</v>
      </c>
      <c r="AE188" s="261">
        <f t="shared" ca="1" si="5"/>
        <v>2350.6622850640147</v>
      </c>
      <c r="AF188" s="78"/>
      <c r="CH188" s="80">
        <f t="shared" si="7"/>
        <v>23.939743428339391</v>
      </c>
    </row>
    <row r="189" spans="2:86" x14ac:dyDescent="0.2">
      <c r="B189" s="7">
        <f>'motor1(shrimp)'!A348</f>
        <v>4</v>
      </c>
      <c r="C189">
        <f>'motor1(shrimp)'!B348</f>
        <v>3</v>
      </c>
      <c r="D189" s="78">
        <f ca="1">'motor1(shrimp)'!C348</f>
        <v>621.03633568009252</v>
      </c>
      <c r="E189" s="7">
        <f ca="1">IF('motor1(shrimp)'!D348=0,"",'motor1(shrimp)'!D348)</f>
        <v>22.681006096179978</v>
      </c>
      <c r="F189" s="78">
        <f ca="1">'motor1(shrimp)'!E348</f>
        <v>2890.4198289579172</v>
      </c>
      <c r="G189" s="7">
        <f ca="1">'motor1(shrimp)'!F348</f>
        <v>3757.5457776452922</v>
      </c>
      <c r="W189" s="7">
        <v>4</v>
      </c>
      <c r="X189">
        <v>3</v>
      </c>
      <c r="Y189" s="254">
        <f ca="1">'motor1(shrimp)'!AA348</f>
        <v>196.45618714918317</v>
      </c>
      <c r="Z189" s="218">
        <f ca="1">IF('motor1(shrimp)'!AB348=0,"",'motor1(shrimp)'!AB348)</f>
        <v>15.35555248483969</v>
      </c>
      <c r="AA189" s="126">
        <f ca="1">'motor1(shrimp)'!AC348</f>
        <v>351.50476883390212</v>
      </c>
      <c r="AB189" s="224">
        <f ca="1">'motor1(shrimp)'!AD348</f>
        <v>456.95619948407278</v>
      </c>
      <c r="AC189" s="258">
        <f ca="1">'motor2(Tvi)'!H82</f>
        <v>2914.5281594363073</v>
      </c>
      <c r="AD189" s="218">
        <f ca="1">'motor2(Tvi)'!J82</f>
        <v>2185.8961195772304</v>
      </c>
      <c r="AE189" s="261">
        <f t="shared" ca="1" si="5"/>
        <v>2642.8523190613032</v>
      </c>
      <c r="AF189" s="78"/>
      <c r="CH189" s="80">
        <f t="shared" si="7"/>
        <v>23.939743428339391</v>
      </c>
    </row>
    <row r="190" spans="2:86" x14ac:dyDescent="0.2">
      <c r="B190" s="7">
        <f>'motor1(shrimp)'!A349</f>
        <v>4</v>
      </c>
      <c r="C190">
        <f>'motor1(shrimp)'!B349</f>
        <v>4</v>
      </c>
      <c r="D190" s="78">
        <f ca="1">'motor1(shrimp)'!C349</f>
        <v>773.04896742043536</v>
      </c>
      <c r="E190" s="7">
        <f ca="1">IF('motor1(shrimp)'!D349=0,"",'motor1(shrimp)'!D349)</f>
        <v>22.754198498918079</v>
      </c>
      <c r="F190" s="78">
        <f ca="1">'motor1(shrimp)'!E349</f>
        <v>3607.103303207874</v>
      </c>
      <c r="G190" s="7">
        <f ca="1">'motor1(shrimp)'!F349</f>
        <v>4689.2342941702364</v>
      </c>
      <c r="W190" s="7">
        <v>4</v>
      </c>
      <c r="X190">
        <v>4</v>
      </c>
      <c r="Y190" s="254">
        <f ca="1">'motor1(shrimp)'!AA349</f>
        <v>238.14084764270936</v>
      </c>
      <c r="Z190" s="218">
        <f ca="1">IF('motor1(shrimp)'!AB349=0,"",'motor1(shrimp)'!AB349)</f>
        <v>17.51047356736094</v>
      </c>
      <c r="AA190" s="126">
        <f ca="1">'motor1(shrimp)'!AC349</f>
        <v>443.43797747537326</v>
      </c>
      <c r="AB190" s="224">
        <f ca="1">'motor1(shrimp)'!AD349</f>
        <v>576.46937071798527</v>
      </c>
      <c r="AC190" s="258">
        <f ca="1">'motor2(Tvi)'!H83</f>
        <v>2931.0096864416073</v>
      </c>
      <c r="AD190" s="218">
        <f ca="1">'motor2(Tvi)'!J83</f>
        <v>2198.2572648312052</v>
      </c>
      <c r="AE190" s="261">
        <f t="shared" ca="1" si="5"/>
        <v>2774.7266355491906</v>
      </c>
      <c r="AF190" s="78"/>
      <c r="CH190" s="80">
        <f t="shared" si="7"/>
        <v>23.939743428339391</v>
      </c>
    </row>
    <row r="191" spans="2:86" x14ac:dyDescent="0.2">
      <c r="B191" s="7">
        <f>'motor1(shrimp)'!A350</f>
        <v>4</v>
      </c>
      <c r="C191">
        <f>'motor1(shrimp)'!B350</f>
        <v>5</v>
      </c>
      <c r="D191" s="78">
        <f ca="1">'motor1(shrimp)'!C350</f>
        <v>1111.6349771995506</v>
      </c>
      <c r="E191" s="7">
        <f ca="1">IF('motor1(shrimp)'!D350=0,"",'motor1(shrimp)'!D350)</f>
        <v>22.324030614848411</v>
      </c>
      <c r="F191" s="78">
        <f ca="1">'motor1(shrimp)'!E350</f>
        <v>5162.3479674373739</v>
      </c>
      <c r="G191" s="7">
        <f ca="1">'motor1(shrimp)'!F350</f>
        <v>6711.0523576685864</v>
      </c>
      <c r="W191" s="7">
        <v>4</v>
      </c>
      <c r="X191">
        <v>5</v>
      </c>
      <c r="Y191" s="254">
        <f ca="1">'motor1(shrimp)'!AA350</f>
        <v>158.19179067403437</v>
      </c>
      <c r="Z191" s="218">
        <f ca="1">IF('motor1(shrimp)'!AB350=0,"",'motor1(shrimp)'!AB350)</f>
        <v>19.616155467701681</v>
      </c>
      <c r="AA191" s="126">
        <f ca="1">'motor1(shrimp)'!AC350</f>
        <v>308.59283971442659</v>
      </c>
      <c r="AB191" s="224">
        <f ca="1">'motor1(shrimp)'!AD350</f>
        <v>401.17069162875458</v>
      </c>
      <c r="AC191" s="258">
        <f ca="1">'motor2(Tvi)'!H84</f>
        <v>2722.9125806845263</v>
      </c>
      <c r="AD191" s="218">
        <f ca="1">'motor2(Tvi)'!J84</f>
        <v>2042.1844355133949</v>
      </c>
      <c r="AE191" s="261">
        <f t="shared" ca="1" si="5"/>
        <v>2443.3551271421493</v>
      </c>
      <c r="AF191" s="78"/>
      <c r="CH191" s="80">
        <f t="shared" si="7"/>
        <v>23.939743428339391</v>
      </c>
    </row>
    <row r="192" spans="2:86" x14ac:dyDescent="0.2">
      <c r="B192" s="7">
        <f>'motor1(shrimp)'!A351</f>
        <v>4</v>
      </c>
      <c r="C192">
        <f>'motor1(shrimp)'!B351</f>
        <v>6</v>
      </c>
      <c r="D192" s="78">
        <f ca="1">'motor1(shrimp)'!C351</f>
        <v>1046.5019284847981</v>
      </c>
      <c r="E192" s="7">
        <f ca="1">IF('motor1(shrimp)'!D351=0,"",'motor1(shrimp)'!D351)</f>
        <v>24.002289816404453</v>
      </c>
      <c r="F192" s="78">
        <f ca="1">'motor1(shrimp)'!E351</f>
        <v>4952.3848930552422</v>
      </c>
      <c r="G192" s="7">
        <f ca="1">'motor1(shrimp)'!F351</f>
        <v>6438.1003609718155</v>
      </c>
      <c r="W192" s="7">
        <v>4</v>
      </c>
      <c r="X192">
        <v>6</v>
      </c>
      <c r="Y192" s="254">
        <f ca="1">'motor1(shrimp)'!AA351</f>
        <v>162.93295729826801</v>
      </c>
      <c r="Z192" s="218">
        <f ca="1">IF('motor1(shrimp)'!AB351=0,"",'motor1(shrimp)'!AB351)</f>
        <v>21.681307907073847</v>
      </c>
      <c r="AA192" s="126">
        <f ca="1">'motor1(shrimp)'!AC351</f>
        <v>337.29333786743643</v>
      </c>
      <c r="AB192" s="224">
        <f ca="1">'motor1(shrimp)'!AD351</f>
        <v>438.48133922766738</v>
      </c>
      <c r="AC192" s="258">
        <f ca="1">'motor2(Tvi)'!H85</f>
        <v>2772.9474010974177</v>
      </c>
      <c r="AD192" s="218">
        <f ca="1">'motor2(Tvi)'!J85</f>
        <v>2079.7105508230634</v>
      </c>
      <c r="AE192" s="261">
        <f t="shared" ca="1" si="5"/>
        <v>2518.1918900507308</v>
      </c>
      <c r="AF192" s="78"/>
      <c r="CH192" s="80">
        <f t="shared" si="7"/>
        <v>23.939743428339391</v>
      </c>
    </row>
    <row r="193" spans="2:86" x14ac:dyDescent="0.2">
      <c r="B193" s="7">
        <f>'motor1(shrimp)'!A352</f>
        <v>4</v>
      </c>
      <c r="C193">
        <f>'motor1(shrimp)'!B352</f>
        <v>7</v>
      </c>
      <c r="D193" s="78">
        <f ca="1">'motor1(shrimp)'!C352</f>
        <v>647.83426464582806</v>
      </c>
      <c r="E193" s="7">
        <f ca="1">IF('motor1(shrimp)'!D352=0,"",'motor1(shrimp)'!D352)</f>
        <v>24.944294167448245</v>
      </c>
      <c r="F193" s="78">
        <f ca="1">'motor1(shrimp)'!E352</f>
        <v>3104.3985318703362</v>
      </c>
      <c r="G193" s="7">
        <f ca="1">'motor1(shrimp)'!F352</f>
        <v>4035.7180914314372</v>
      </c>
      <c r="W193" s="7">
        <v>4</v>
      </c>
      <c r="X193">
        <v>7</v>
      </c>
      <c r="Y193" s="254">
        <f ca="1">'motor1(shrimp)'!AA352</f>
        <v>170.72305287632815</v>
      </c>
      <c r="Z193" s="218">
        <f ca="1">IF('motor1(shrimp)'!AB352=0,"",'motor1(shrimp)'!AB352)</f>
        <v>21.948565756816752</v>
      </c>
      <c r="AA193" s="126">
        <f ca="1">'motor1(shrimp)'!AC352</f>
        <v>364.11916417345282</v>
      </c>
      <c r="AB193" s="224">
        <f ca="1">'motor1(shrimp)'!AD352</f>
        <v>473.35491342548869</v>
      </c>
      <c r="AC193" s="258">
        <f ca="1">'motor2(Tvi)'!H86</f>
        <v>2527.3980007853434</v>
      </c>
      <c r="AD193" s="218">
        <f ca="1">'motor2(Tvi)'!J86</f>
        <v>1895.5485005890075</v>
      </c>
      <c r="AE193" s="261">
        <f t="shared" ca="1" si="5"/>
        <v>2368.9034140144963</v>
      </c>
      <c r="AF193" s="78"/>
      <c r="CH193" s="80">
        <f t="shared" si="7"/>
        <v>23.939743428339391</v>
      </c>
    </row>
    <row r="194" spans="2:86" x14ac:dyDescent="0.2">
      <c r="B194" s="7">
        <f>'motor1(shrimp)'!A353</f>
        <v>4</v>
      </c>
      <c r="C194">
        <f>'motor1(shrimp)'!B353</f>
        <v>8</v>
      </c>
      <c r="D194" s="78">
        <f ca="1">'motor1(shrimp)'!C353</f>
        <v>368.84389742394023</v>
      </c>
      <c r="E194" s="7">
        <f ca="1">IF('motor1(shrimp)'!D353=0,"",'motor1(shrimp)'!D353)</f>
        <v>26.410696320388549</v>
      </c>
      <c r="F194" s="78">
        <f ca="1">'motor1(shrimp)'!E353</f>
        <v>1797.0451584182986</v>
      </c>
      <c r="G194" s="7">
        <f ca="1">'motor1(shrimp)'!F353</f>
        <v>2336.1587059437884</v>
      </c>
      <c r="W194" s="7">
        <v>4</v>
      </c>
      <c r="X194">
        <v>8</v>
      </c>
      <c r="Y194" s="254">
        <f ca="1">'motor1(shrimp)'!AA353</f>
        <v>97.058914761942546</v>
      </c>
      <c r="Z194" s="218">
        <f ca="1">IF('motor1(shrimp)'!AB353=0,"",'motor1(shrimp)'!AB353)</f>
        <v>21.869538231709395</v>
      </c>
      <c r="AA194" s="126">
        <f ca="1">'motor1(shrimp)'!AC353</f>
        <v>211.94644539155345</v>
      </c>
      <c r="AB194" s="224">
        <f ca="1">'motor1(shrimp)'!AD353</f>
        <v>275.5303790090195</v>
      </c>
      <c r="AC194" s="258">
        <f ca="1">'motor2(Tvi)'!H87</f>
        <v>2138.3249675552747</v>
      </c>
      <c r="AD194" s="218">
        <f ca="1">'motor2(Tvi)'!J87</f>
        <v>1603.7437256664562</v>
      </c>
      <c r="AE194" s="261">
        <f t="shared" ca="1" si="5"/>
        <v>1879.2741046754757</v>
      </c>
      <c r="AF194" s="78"/>
      <c r="CH194" s="80">
        <f t="shared" si="7"/>
        <v>23.939743428339391</v>
      </c>
    </row>
    <row r="195" spans="2:86" x14ac:dyDescent="0.2">
      <c r="B195" s="7">
        <f>'motor1(shrimp)'!A354</f>
        <v>4</v>
      </c>
      <c r="C195">
        <f>'motor1(shrimp)'!B354</f>
        <v>9</v>
      </c>
      <c r="D195" s="78">
        <f ca="1">'motor1(shrimp)'!C354</f>
        <v>493.81933201685513</v>
      </c>
      <c r="E195" s="7">
        <f ca="1">IF('motor1(shrimp)'!D354=0,"",'motor1(shrimp)'!D354)</f>
        <v>26.538143904331225</v>
      </c>
      <c r="F195" s="78">
        <f ca="1">'motor1(shrimp)'!E354</f>
        <v>2416.4945754060377</v>
      </c>
      <c r="G195" s="7">
        <f ca="1">'motor1(shrimp)'!F354</f>
        <v>3141.4429480278491</v>
      </c>
      <c r="W195" s="7">
        <v>4</v>
      </c>
      <c r="X195">
        <v>9</v>
      </c>
      <c r="Y195" s="254">
        <f ca="1">'motor1(shrimp)'!AA354</f>
        <v>83.795980333630354</v>
      </c>
      <c r="Z195" s="218">
        <f ca="1">IF('motor1(shrimp)'!AB354=0,"",'motor1(shrimp)'!AB354)</f>
        <v>22.690671460650975</v>
      </c>
      <c r="AA195" s="126">
        <f ca="1">'motor1(shrimp)'!AC354</f>
        <v>186.51976809837743</v>
      </c>
      <c r="AB195" s="224">
        <f ca="1">'motor1(shrimp)'!AD354</f>
        <v>242.47569852789067</v>
      </c>
      <c r="AC195" s="258">
        <f ca="1">'motor2(Tvi)'!H88</f>
        <v>2283.6549050251065</v>
      </c>
      <c r="AD195" s="218">
        <f ca="1">'motor2(Tvi)'!J88</f>
        <v>1712.7411787688297</v>
      </c>
      <c r="AE195" s="261">
        <f t="shared" ca="1" si="5"/>
        <v>1955.2168772967204</v>
      </c>
      <c r="AF195" s="78"/>
      <c r="CH195" s="80">
        <f t="shared" si="7"/>
        <v>23.939743428339391</v>
      </c>
    </row>
    <row r="196" spans="2:86" x14ac:dyDescent="0.2">
      <c r="B196" s="7">
        <f>'motor1(shrimp)'!A355</f>
        <v>4</v>
      </c>
      <c r="C196">
        <f>'motor1(shrimp)'!B355</f>
        <v>10</v>
      </c>
      <c r="D196" s="78">
        <f ca="1">'motor1(shrimp)'!C355</f>
        <v>281.55891909472672</v>
      </c>
      <c r="E196" s="7">
        <f ca="1">IF('motor1(shrimp)'!D355=0,"",'motor1(shrimp)'!D355)</f>
        <v>25.789639964889808</v>
      </c>
      <c r="F196" s="78">
        <f ca="1">'motor1(shrimp)'!E355</f>
        <v>1369.7100809629223</v>
      </c>
      <c r="G196" s="7">
        <f ca="1">'motor1(shrimp)'!F355</f>
        <v>1780.6231052517992</v>
      </c>
      <c r="W196" s="7">
        <v>4</v>
      </c>
      <c r="X196">
        <v>10</v>
      </c>
      <c r="Y196" s="254">
        <f ca="1">'motor1(shrimp)'!AA355</f>
        <v>63.858017297670074</v>
      </c>
      <c r="Z196" s="218">
        <f ca="1">IF('motor1(shrimp)'!AB355=0,"",'motor1(shrimp)'!AB355)</f>
        <v>17.843356815631267</v>
      </c>
      <c r="AA196" s="126">
        <f ca="1">'motor1(shrimp)'!AC355</f>
        <v>132.11295198186403</v>
      </c>
      <c r="AB196" s="224">
        <f ca="1">'motor1(shrimp)'!AD355</f>
        <v>171.74683757642325</v>
      </c>
      <c r="AC196" s="258">
        <f ca="1">'motor2(Tvi)'!H89</f>
        <v>2386.5960208540396</v>
      </c>
      <c r="AD196" s="218">
        <f ca="1">'motor2(Tvi)'!J89</f>
        <v>1789.9470156405296</v>
      </c>
      <c r="AE196" s="261">
        <f t="shared" ca="1" si="5"/>
        <v>1961.6938532169529</v>
      </c>
      <c r="AF196" s="78"/>
      <c r="CH196" s="80">
        <f t="shared" si="7"/>
        <v>23.939743428339391</v>
      </c>
    </row>
    <row r="197" spans="2:86" x14ac:dyDescent="0.2">
      <c r="B197" s="7">
        <f>'motor1(shrimp)'!A356</f>
        <v>4</v>
      </c>
      <c r="C197">
        <f>'motor1(shrimp)'!B356</f>
        <v>11</v>
      </c>
      <c r="D197" s="78">
        <f ca="1">'motor1(shrimp)'!C356</f>
        <v>211.25201135019</v>
      </c>
      <c r="E197" s="7">
        <f ca="1">IF('motor1(shrimp)'!D356=0,"",'motor1(shrimp)'!D356)</f>
        <v>25.716616573415038</v>
      </c>
      <c r="F197" s="78">
        <f ca="1">'motor1(shrimp)'!E356</f>
        <v>1026.2400987871933</v>
      </c>
      <c r="G197" s="7">
        <f ca="1">'motor1(shrimp)'!F356</f>
        <v>1334.1121284233514</v>
      </c>
      <c r="W197" s="7">
        <v>4</v>
      </c>
      <c r="X197">
        <v>11</v>
      </c>
      <c r="Y197" s="254">
        <f ca="1">'motor1(shrimp)'!AA356</f>
        <v>59.047742260918504</v>
      </c>
      <c r="Z197" s="218">
        <f ca="1">IF('motor1(shrimp)'!AB356=0,"",'motor1(shrimp)'!AB356)</f>
        <v>16.849003768829096</v>
      </c>
      <c r="AA197" s="126">
        <f ca="1">'motor1(shrimp)'!AC356</f>
        <v>115.5958877129752</v>
      </c>
      <c r="AB197" s="224">
        <f ca="1">'motor1(shrimp)'!AD356</f>
        <v>150.27465402686775</v>
      </c>
      <c r="AC197" s="258">
        <f ca="1">'motor2(Tvi)'!H90</f>
        <v>2414.9746141805899</v>
      </c>
      <c r="AD197" s="218">
        <f ca="1">'motor2(Tvi)'!J90</f>
        <v>1811.2309606354424</v>
      </c>
      <c r="AE197" s="261">
        <f t="shared" ca="1" si="5"/>
        <v>1961.5056146623101</v>
      </c>
      <c r="AF197" s="78"/>
      <c r="CH197" s="80">
        <f t="shared" si="7"/>
        <v>23.939743428339391</v>
      </c>
    </row>
    <row r="198" spans="2:86" x14ac:dyDescent="0.2">
      <c r="B198" s="63">
        <f>'motor1(shrimp)'!A357</f>
        <v>4</v>
      </c>
      <c r="C198" s="56">
        <f>'motor1(shrimp)'!B357</f>
        <v>12</v>
      </c>
      <c r="D198" s="78">
        <f ca="1">'motor1(shrimp)'!C357</f>
        <v>340.60230414990752</v>
      </c>
      <c r="E198" s="7">
        <f ca="1">IF('motor1(shrimp)'!D357=0,"",'motor1(shrimp)'!D357)</f>
        <v>22.688258577435878</v>
      </c>
      <c r="F198" s="78">
        <f ca="1">'motor1(shrimp)'!E357</f>
        <v>1597.456442296455</v>
      </c>
      <c r="G198" s="7">
        <f ca="1">'motor1(shrimp)'!F357</f>
        <v>2076.6933749853915</v>
      </c>
      <c r="W198" s="63">
        <v>4</v>
      </c>
      <c r="X198" s="56">
        <v>12</v>
      </c>
      <c r="Y198" s="254">
        <f ca="1">'motor1(shrimp)'!AA357</f>
        <v>68.568058385726118</v>
      </c>
      <c r="Z198" s="218">
        <f ca="1">IF('motor1(shrimp)'!AB357=0,"",'motor1(shrimp)'!AB357)</f>
        <v>16.069228515581049</v>
      </c>
      <c r="AA198" s="126">
        <f ca="1">'motor1(shrimp)'!AC357</f>
        <v>127.63862909201679</v>
      </c>
      <c r="AB198" s="224">
        <f ca="1">'motor1(shrimp)'!AD357</f>
        <v>165.93021781962182</v>
      </c>
      <c r="AC198" s="258">
        <f ca="1">'motor2(Tvi)'!H91</f>
        <v>2326.4376333362811</v>
      </c>
      <c r="AD198" s="218">
        <f ca="1">'motor2(Tvi)'!J91</f>
        <v>1744.8282250022107</v>
      </c>
      <c r="AE198" s="261">
        <f t="shared" ca="1" si="5"/>
        <v>1910.7584428218324</v>
      </c>
      <c r="AF198" s="78"/>
      <c r="CH198" s="80">
        <f t="shared" si="7"/>
        <v>23.939743428339391</v>
      </c>
    </row>
    <row r="199" spans="2:86" x14ac:dyDescent="0.2">
      <c r="B199" s="6">
        <f>'motor1(shrimp)'!A358</f>
        <v>5</v>
      </c>
      <c r="C199">
        <f>'motor1(shrimp)'!B358</f>
        <v>1</v>
      </c>
      <c r="D199" s="78">
        <f ca="1">'motor1(shrimp)'!C358</f>
        <v>302.26865523329718</v>
      </c>
      <c r="E199" s="7">
        <f ca="1">IF('motor1(shrimp)'!D358=0,"",'motor1(shrimp)'!D358)</f>
        <v>23.028951486568392</v>
      </c>
      <c r="F199" s="78">
        <f ca="1">'motor1(shrimp)'!E358</f>
        <v>1417.8422529810753</v>
      </c>
      <c r="G199" s="7">
        <f ca="1">'motor1(shrimp)'!F358</f>
        <v>1843.1949288753979</v>
      </c>
      <c r="W199" s="6">
        <v>5</v>
      </c>
      <c r="X199">
        <v>1</v>
      </c>
      <c r="Y199" s="254">
        <f ca="1">'motor1(shrimp)'!AA358</f>
        <v>105.2770301098444</v>
      </c>
      <c r="Z199" s="218">
        <f ca="1">IF('motor1(shrimp)'!AB358=0,"",'motor1(shrimp)'!AB358)</f>
        <v>14.366804791334392</v>
      </c>
      <c r="AA199" s="126">
        <f ca="1">'motor1(shrimp)'!AC358</f>
        <v>185.31199549393148</v>
      </c>
      <c r="AB199" s="224">
        <f ca="1">'motor1(shrimp)'!AD358</f>
        <v>240.90559414211091</v>
      </c>
      <c r="AC199" s="258">
        <f ca="1">'motor2(Tvi)'!H92</f>
        <v>2658.0062236057811</v>
      </c>
      <c r="AD199" s="218">
        <f ca="1">'motor2(Tvi)'!J92</f>
        <v>1993.5046677043358</v>
      </c>
      <c r="AE199" s="261">
        <f t="shared" ca="1" si="5"/>
        <v>2234.4102618464467</v>
      </c>
      <c r="AF199" s="78"/>
      <c r="CH199" s="80">
        <f t="shared" si="7"/>
        <v>23.939743428339391</v>
      </c>
    </row>
    <row r="200" spans="2:86" x14ac:dyDescent="0.2">
      <c r="B200" s="6">
        <f>'motor1(shrimp)'!A359</f>
        <v>5</v>
      </c>
      <c r="C200">
        <f>'motor1(shrimp)'!B359</f>
        <v>2</v>
      </c>
      <c r="D200" s="78">
        <f ca="1">'motor1(shrimp)'!C359</f>
        <v>472.15827687075421</v>
      </c>
      <c r="E200" s="7">
        <f ca="1">IF('motor1(shrimp)'!D359=0,"",'motor1(shrimp)'!D359)</f>
        <v>22.37072482568658</v>
      </c>
      <c r="F200" s="78">
        <f ca="1">'motor1(shrimp)'!E359</f>
        <v>2195.663946344243</v>
      </c>
      <c r="G200" s="7">
        <f ca="1">'motor1(shrimp)'!F359</f>
        <v>2854.363130247516</v>
      </c>
      <c r="W200" s="6">
        <v>5</v>
      </c>
      <c r="X200">
        <v>2</v>
      </c>
      <c r="Y200" s="254">
        <f ca="1">'motor1(shrimp)'!AA359</f>
        <v>126.19320350142807</v>
      </c>
      <c r="Z200" s="218">
        <f ca="1">IF('motor1(shrimp)'!AB359=0,"",'motor1(shrimp)'!AB359)</f>
        <v>14.656361317948521</v>
      </c>
      <c r="AA200" s="126">
        <f ca="1">'motor1(shrimp)'!AC359</f>
        <v>220.28907045605311</v>
      </c>
      <c r="AB200" s="224">
        <f ca="1">'motor1(shrimp)'!AD359</f>
        <v>286.37579159286906</v>
      </c>
      <c r="AC200" s="258">
        <f ca="1">'motor2(Tvi)'!H93</f>
        <v>2509.8059334075515</v>
      </c>
      <c r="AD200" s="218">
        <f ca="1">'motor2(Tvi)'!J93</f>
        <v>1882.3544500556636</v>
      </c>
      <c r="AE200" s="261">
        <f t="shared" ca="1" si="5"/>
        <v>2168.7302416485327</v>
      </c>
      <c r="AF200" s="78"/>
      <c r="CH200" s="80">
        <f t="shared" si="7"/>
        <v>23.939743428339391</v>
      </c>
    </row>
    <row r="201" spans="2:86" x14ac:dyDescent="0.2">
      <c r="B201" s="6">
        <f>'motor1(shrimp)'!A360</f>
        <v>5</v>
      </c>
      <c r="C201">
        <f>'motor1(shrimp)'!B360</f>
        <v>3</v>
      </c>
      <c r="D201" s="78">
        <f ca="1">'motor1(shrimp)'!C360</f>
        <v>604.25813982593206</v>
      </c>
      <c r="E201" s="7">
        <f ca="1">IF('motor1(shrimp)'!D360=0,"",'motor1(shrimp)'!D360)</f>
        <v>21.778269633958722</v>
      </c>
      <c r="F201" s="78">
        <f ca="1">'motor1(shrimp)'!E360</f>
        <v>2785.7482395248571</v>
      </c>
      <c r="G201" s="7">
        <f ca="1">'motor1(shrimp)'!F360</f>
        <v>3621.4727113823142</v>
      </c>
      <c r="W201" s="6">
        <v>5</v>
      </c>
      <c r="X201">
        <v>3</v>
      </c>
      <c r="Y201" s="254">
        <f ca="1">'motor1(shrimp)'!AA360</f>
        <v>195.31795286630228</v>
      </c>
      <c r="Z201" s="218">
        <f ca="1">IF('motor1(shrimp)'!AB360=0,"",'motor1(shrimp)'!AB360)</f>
        <v>16.41191480917005</v>
      </c>
      <c r="AA201" s="126">
        <f ca="1">'motor1(shrimp)'!AC360</f>
        <v>349.08614751180579</v>
      </c>
      <c r="AB201" s="224">
        <f ca="1">'motor1(shrimp)'!AD360</f>
        <v>453.81199176534756</v>
      </c>
      <c r="AC201" s="258">
        <f ca="1">'motor2(Tvi)'!H94</f>
        <v>3071.1950752589441</v>
      </c>
      <c r="AD201" s="218">
        <f ca="1">'motor2(Tvi)'!J94</f>
        <v>2303.3963064442082</v>
      </c>
      <c r="AE201" s="261">
        <f t="shared" ca="1" si="5"/>
        <v>2757.2082982095558</v>
      </c>
      <c r="AF201" s="78"/>
      <c r="CH201" s="80">
        <f t="shared" si="7"/>
        <v>23.939743428339391</v>
      </c>
    </row>
    <row r="202" spans="2:86" x14ac:dyDescent="0.2">
      <c r="B202" s="6">
        <f>'motor1(shrimp)'!A361</f>
        <v>5</v>
      </c>
      <c r="C202">
        <f>'motor1(shrimp)'!B361</f>
        <v>4</v>
      </c>
      <c r="D202" s="78">
        <f ca="1">'motor1(shrimp)'!C361</f>
        <v>747.07778777398562</v>
      </c>
      <c r="E202" s="7">
        <f ca="1">IF('motor1(shrimp)'!D361=0,"",'motor1(shrimp)'!D361)</f>
        <v>21.902903407400498</v>
      </c>
      <c r="F202" s="78">
        <f ca="1">'motor1(shrimp)'!E361</f>
        <v>3446.3400201258542</v>
      </c>
      <c r="G202" s="7">
        <f ca="1">'motor1(shrimp)'!F361</f>
        <v>4480.2420261636107</v>
      </c>
      <c r="W202" s="6">
        <v>5</v>
      </c>
      <c r="X202">
        <v>4</v>
      </c>
      <c r="Y202" s="254">
        <f ca="1">'motor1(shrimp)'!AA361</f>
        <v>171.73191487812306</v>
      </c>
      <c r="Z202" s="218">
        <f ca="1">IF('motor1(shrimp)'!AB361=0,"",'motor1(shrimp)'!AB361)</f>
        <v>18.607141779299134</v>
      </c>
      <c r="AA202" s="126">
        <f ca="1">'motor1(shrimp)'!AC361</f>
        <v>324.37410867157723</v>
      </c>
      <c r="AB202" s="224">
        <f ca="1">'motor1(shrimp)'!AD361</f>
        <v>421.6863412730504</v>
      </c>
      <c r="AC202" s="258">
        <f ca="1">'motor2(Tvi)'!H95</f>
        <v>2452.5706009017686</v>
      </c>
      <c r="AD202" s="218">
        <f ca="1">'motor2(Tvi)'!J95</f>
        <v>1839.4279506763264</v>
      </c>
      <c r="AE202" s="261">
        <f t="shared" ca="1" si="5"/>
        <v>2261.1142919493768</v>
      </c>
      <c r="AF202" s="78"/>
      <c r="CH202" s="80">
        <f t="shared" si="7"/>
        <v>23.939743428339391</v>
      </c>
    </row>
    <row r="203" spans="2:86" x14ac:dyDescent="0.2">
      <c r="B203" s="6">
        <f>'motor1(shrimp)'!A362</f>
        <v>5</v>
      </c>
      <c r="C203">
        <f>'motor1(shrimp)'!B362</f>
        <v>5</v>
      </c>
      <c r="D203" s="78">
        <f ca="1">'motor1(shrimp)'!C362</f>
        <v>811.57206494254353</v>
      </c>
      <c r="E203" s="7">
        <f ca="1">IF('motor1(shrimp)'!D362=0,"",'motor1(shrimp)'!D362)</f>
        <v>23.476700047502646</v>
      </c>
      <c r="F203" s="78">
        <f ca="1">'motor1(shrimp)'!E362</f>
        <v>3814.2873533100606</v>
      </c>
      <c r="G203" s="7">
        <f ca="1">'motor1(shrimp)'!F362</f>
        <v>4958.5735593030786</v>
      </c>
      <c r="W203" s="6">
        <v>5</v>
      </c>
      <c r="X203">
        <v>5</v>
      </c>
      <c r="Y203" s="254">
        <f ca="1">'motor1(shrimp)'!AA362</f>
        <v>139.51216150907538</v>
      </c>
      <c r="Z203" s="218">
        <f ca="1">IF('motor1(shrimp)'!AB362=0,"",'motor1(shrimp)'!AB362)</f>
        <v>19.745650686512416</v>
      </c>
      <c r="AA203" s="126">
        <f ca="1">'motor1(shrimp)'!AC362</f>
        <v>278.57603539198504</v>
      </c>
      <c r="AB203" s="224">
        <f ca="1">'motor1(shrimp)'!AD362</f>
        <v>362.14884600958055</v>
      </c>
      <c r="AC203" s="258">
        <f ca="1">'motor2(Tvi)'!H96</f>
        <v>2716.7088187552554</v>
      </c>
      <c r="AD203" s="218">
        <f ca="1">'motor2(Tvi)'!J96</f>
        <v>2037.5316140664415</v>
      </c>
      <c r="AE203" s="261">
        <f t="shared" ca="1" si="5"/>
        <v>2399.680460076022</v>
      </c>
      <c r="AF203" s="78"/>
      <c r="CH203" s="80">
        <f t="shared" si="7"/>
        <v>23.939743428339391</v>
      </c>
    </row>
    <row r="204" spans="2:86" x14ac:dyDescent="0.2">
      <c r="B204" s="6">
        <f>'motor1(shrimp)'!A363</f>
        <v>5</v>
      </c>
      <c r="C204">
        <f>'motor1(shrimp)'!B363</f>
        <v>6</v>
      </c>
      <c r="D204" s="78">
        <f ca="1">'motor1(shrimp)'!C363</f>
        <v>764.04031090214414</v>
      </c>
      <c r="E204" s="7">
        <f ca="1">IF('motor1(shrimp)'!D363=0,"",'motor1(shrimp)'!D363)</f>
        <v>24.824022437696605</v>
      </c>
      <c r="F204" s="78">
        <f ca="1">'motor1(shrimp)'!E363</f>
        <v>3652.2426798055981</v>
      </c>
      <c r="G204" s="7">
        <f ca="1">'motor1(shrimp)'!F363</f>
        <v>4747.9154837472779</v>
      </c>
      <c r="W204" s="6">
        <v>5</v>
      </c>
      <c r="X204">
        <v>6</v>
      </c>
      <c r="Y204" s="254">
        <f ca="1">'motor1(shrimp)'!AA363</f>
        <v>128.19460945888468</v>
      </c>
      <c r="Z204" s="218">
        <f ca="1">IF('motor1(shrimp)'!AB363=0,"",'motor1(shrimp)'!AB363)</f>
        <v>21.376614914942007</v>
      </c>
      <c r="AA204" s="126">
        <f ca="1">'motor1(shrimp)'!AC363</f>
        <v>267.82283103000782</v>
      </c>
      <c r="AB204" s="224">
        <f ca="1">'motor1(shrimp)'!AD363</f>
        <v>348.1696803390102</v>
      </c>
      <c r="AC204" s="258">
        <f ca="1">'motor2(Tvi)'!H97</f>
        <v>2799.357445090071</v>
      </c>
      <c r="AD204" s="218">
        <f ca="1">'motor2(Tvi)'!J97</f>
        <v>2099.5180838175534</v>
      </c>
      <c r="AE204" s="261">
        <f t="shared" ref="AE204:AE267" ca="1" si="8">AB204+AD204</f>
        <v>2447.6877641565634</v>
      </c>
      <c r="AF204" s="78"/>
      <c r="CH204" s="80">
        <f t="shared" si="7"/>
        <v>23.939743428339391</v>
      </c>
    </row>
    <row r="205" spans="2:86" x14ac:dyDescent="0.2">
      <c r="B205" s="6">
        <f>'motor1(shrimp)'!A364</f>
        <v>5</v>
      </c>
      <c r="C205">
        <f>'motor1(shrimp)'!B364</f>
        <v>7</v>
      </c>
      <c r="D205" s="78">
        <f ca="1">'motor1(shrimp)'!C364</f>
        <v>721.14271454600305</v>
      </c>
      <c r="E205" s="7">
        <f ca="1">IF('motor1(shrimp)'!D364=0,"",'motor1(shrimp)'!D364)</f>
        <v>24.355005366890147</v>
      </c>
      <c r="F205" s="78">
        <f ca="1">'motor1(shrimp)'!E364</f>
        <v>3440.4496588157367</v>
      </c>
      <c r="G205" s="7">
        <f ca="1">'motor1(shrimp)'!F364</f>
        <v>4472.5845564604579</v>
      </c>
      <c r="W205" s="6">
        <v>5</v>
      </c>
      <c r="X205">
        <v>7</v>
      </c>
      <c r="Y205" s="254">
        <f ca="1">'motor1(shrimp)'!AA364</f>
        <v>112.02607705817499</v>
      </c>
      <c r="Z205" s="218">
        <f ca="1">IF('motor1(shrimp)'!AB364=0,"",'motor1(shrimp)'!AB364)</f>
        <v>21.62714270789899</v>
      </c>
      <c r="AA205" s="126">
        <f ca="1">'motor1(shrimp)'!AC364</f>
        <v>236.49952425327362</v>
      </c>
      <c r="AB205" s="224">
        <f ca="1">'motor1(shrimp)'!AD364</f>
        <v>307.44938152925573</v>
      </c>
      <c r="AC205" s="258">
        <f ca="1">'motor2(Tvi)'!H98</f>
        <v>2367.3172267104178</v>
      </c>
      <c r="AD205" s="218">
        <f ca="1">'motor2(Tvi)'!J98</f>
        <v>1775.4879200328132</v>
      </c>
      <c r="AE205" s="261">
        <f t="shared" ca="1" si="8"/>
        <v>2082.937301562069</v>
      </c>
      <c r="AF205" s="78"/>
      <c r="CH205" s="80">
        <f t="shared" ref="CH205:CH268" si="9">CH204</f>
        <v>23.939743428339391</v>
      </c>
    </row>
    <row r="206" spans="2:86" x14ac:dyDescent="0.2">
      <c r="B206" s="6">
        <f>'motor1(shrimp)'!A365</f>
        <v>5</v>
      </c>
      <c r="C206">
        <f>'motor1(shrimp)'!B365</f>
        <v>8</v>
      </c>
      <c r="D206" s="78">
        <f ca="1">'motor1(shrimp)'!C365</f>
        <v>401.13467657917374</v>
      </c>
      <c r="E206" s="7">
        <f ca="1">IF('motor1(shrimp)'!D365=0,"",'motor1(shrimp)'!D365)</f>
        <v>25.387122254357195</v>
      </c>
      <c r="F206" s="78">
        <f ca="1">'motor1(shrimp)'!E365</f>
        <v>1934.7483508219618</v>
      </c>
      <c r="G206" s="7">
        <f ca="1">'motor1(shrimp)'!F365</f>
        <v>2515.1728560685506</v>
      </c>
      <c r="W206" s="6">
        <v>5</v>
      </c>
      <c r="X206">
        <v>8</v>
      </c>
      <c r="Y206" s="254">
        <f ca="1">'motor1(shrimp)'!AA365</f>
        <v>97.714710718768728</v>
      </c>
      <c r="Z206" s="218">
        <f ca="1">IF('motor1(shrimp)'!AB365=0,"",'motor1(shrimp)'!AB365)</f>
        <v>21.058145333731542</v>
      </c>
      <c r="AA206" s="126">
        <f ca="1">'motor1(shrimp)'!AC365</f>
        <v>207.69984463570481</v>
      </c>
      <c r="AB206" s="224">
        <f ca="1">'motor1(shrimp)'!AD365</f>
        <v>270.00979802641626</v>
      </c>
      <c r="AC206" s="258">
        <f ca="1">'motor2(Tvi)'!H99</f>
        <v>2480.2779128639681</v>
      </c>
      <c r="AD206" s="218">
        <f ca="1">'motor2(Tvi)'!J99</f>
        <v>1860.208434647976</v>
      </c>
      <c r="AE206" s="261">
        <f t="shared" ca="1" si="8"/>
        <v>2130.2182326743923</v>
      </c>
      <c r="AF206" s="78"/>
      <c r="CH206" s="80">
        <f t="shared" si="9"/>
        <v>23.939743428339391</v>
      </c>
    </row>
    <row r="207" spans="2:86" x14ac:dyDescent="0.2">
      <c r="B207" s="6">
        <f>'motor1(shrimp)'!A366</f>
        <v>5</v>
      </c>
      <c r="C207">
        <f>'motor1(shrimp)'!B366</f>
        <v>9</v>
      </c>
      <c r="D207" s="78">
        <f ca="1">'motor1(shrimp)'!C366</f>
        <v>301.60402022600999</v>
      </c>
      <c r="E207" s="7">
        <f ca="1">IF('motor1(shrimp)'!D366=0,"",'motor1(shrimp)'!D366)</f>
        <v>25.330926094535894</v>
      </c>
      <c r="F207" s="78">
        <f ca="1">'motor1(shrimp)'!E366</f>
        <v>1456.3480120651977</v>
      </c>
      <c r="G207" s="7">
        <f ca="1">'motor1(shrimp)'!F366</f>
        <v>1893.2524156847571</v>
      </c>
      <c r="W207" s="6">
        <v>5</v>
      </c>
      <c r="X207">
        <v>9</v>
      </c>
      <c r="Y207" s="254">
        <f ca="1">'motor1(shrimp)'!AA366</f>
        <v>68.775344553550795</v>
      </c>
      <c r="Z207" s="218">
        <f ca="1">IF('motor1(shrimp)'!AB366=0,"",'motor1(shrimp)'!AB366)</f>
        <v>19.409808401876695</v>
      </c>
      <c r="AA207" s="126">
        <f ca="1">'motor1(shrimp)'!AC366</f>
        <v>143.28846099430265</v>
      </c>
      <c r="AB207" s="224">
        <f ca="1">'motor1(shrimp)'!AD366</f>
        <v>186.27499929259346</v>
      </c>
      <c r="AC207" s="258">
        <f ca="1">'motor2(Tvi)'!H100</f>
        <v>2117.6851061979273</v>
      </c>
      <c r="AD207" s="218">
        <f ca="1">'motor2(Tvi)'!J100</f>
        <v>1588.2638296484456</v>
      </c>
      <c r="AE207" s="261">
        <f t="shared" ca="1" si="8"/>
        <v>1774.5388289410391</v>
      </c>
      <c r="AF207" s="78"/>
      <c r="CH207" s="80">
        <f t="shared" si="9"/>
        <v>23.939743428339391</v>
      </c>
    </row>
    <row r="208" spans="2:86" x14ac:dyDescent="0.2">
      <c r="B208" s="6">
        <f>'motor1(shrimp)'!A367</f>
        <v>5</v>
      </c>
      <c r="C208">
        <f>'motor1(shrimp)'!B367</f>
        <v>10</v>
      </c>
      <c r="D208" s="78">
        <f ca="1">'motor1(shrimp)'!C367</f>
        <v>228.56689078785789</v>
      </c>
      <c r="E208" s="7">
        <f ca="1">IF('motor1(shrimp)'!D367=0,"",'motor1(shrimp)'!D367)</f>
        <v>24.94865055281068</v>
      </c>
      <c r="F208" s="78">
        <f ca="1">'motor1(shrimp)'!E367</f>
        <v>1099.855878997382</v>
      </c>
      <c r="G208" s="7">
        <f ca="1">'motor1(shrimp)'!F367</f>
        <v>1429.8126426965966</v>
      </c>
      <c r="W208" s="6">
        <v>5</v>
      </c>
      <c r="X208">
        <v>10</v>
      </c>
      <c r="Y208" s="254">
        <f ca="1">'motor1(shrimp)'!AA367</f>
        <v>61.893446772289337</v>
      </c>
      <c r="Z208" s="218">
        <f ca="1">IF('motor1(shrimp)'!AB367=0,"",'motor1(shrimp)'!AB367)</f>
        <v>16.139206978662493</v>
      </c>
      <c r="AA208" s="126">
        <f ca="1">'motor1(shrimp)'!AC367</f>
        <v>119.96019981498793</v>
      </c>
      <c r="AB208" s="224">
        <f ca="1">'motor1(shrimp)'!AD367</f>
        <v>155.9482597594843</v>
      </c>
      <c r="AC208" s="258">
        <f ca="1">'motor2(Tvi)'!H101</f>
        <v>2120.6935135192839</v>
      </c>
      <c r="AD208" s="218">
        <f ca="1">'motor2(Tvi)'!J101</f>
        <v>1590.520135139463</v>
      </c>
      <c r="AE208" s="261">
        <f t="shared" ca="1" si="8"/>
        <v>1746.4683948989473</v>
      </c>
      <c r="AF208" s="78"/>
      <c r="CH208" s="80">
        <f t="shared" si="9"/>
        <v>23.939743428339391</v>
      </c>
    </row>
    <row r="209" spans="2:86" x14ac:dyDescent="0.2">
      <c r="B209" s="6">
        <f>'motor1(shrimp)'!A368</f>
        <v>5</v>
      </c>
      <c r="C209">
        <f>'motor1(shrimp)'!B368</f>
        <v>11</v>
      </c>
      <c r="D209" s="78">
        <f ca="1">'motor1(shrimp)'!C368</f>
        <v>186.7649344919333</v>
      </c>
      <c r="E209" s="7">
        <f ca="1">IF('motor1(shrimp)'!D368=0,"",'motor1(shrimp)'!D368)</f>
        <v>23.658216622070579</v>
      </c>
      <c r="F209" s="78">
        <f ca="1">'motor1(shrimp)'!E368</f>
        <v>885.50310548228538</v>
      </c>
      <c r="G209" s="7">
        <f ca="1">'motor1(shrimp)'!F368</f>
        <v>1151.1540371269709</v>
      </c>
      <c r="W209" s="6">
        <v>5</v>
      </c>
      <c r="X209">
        <v>11</v>
      </c>
      <c r="Y209" s="254">
        <f ca="1">'motor1(shrimp)'!AA368</f>
        <v>92.046240339398963</v>
      </c>
      <c r="Z209" s="218">
        <f ca="1">IF('motor1(shrimp)'!AB368=0,"",'motor1(shrimp)'!AB368)</f>
        <v>14.05982563190309</v>
      </c>
      <c r="AA209" s="126">
        <f ca="1">'motor1(shrimp)'!AC368</f>
        <v>162.25755800217544</v>
      </c>
      <c r="AB209" s="224">
        <f ca="1">'motor1(shrimp)'!AD368</f>
        <v>210.9348254028281</v>
      </c>
      <c r="AC209" s="258">
        <f ca="1">'motor2(Tvi)'!H102</f>
        <v>2431.3107320215609</v>
      </c>
      <c r="AD209" s="218">
        <f ca="1">'motor2(Tvi)'!J102</f>
        <v>1823.4830490161708</v>
      </c>
      <c r="AE209" s="261">
        <f t="shared" ca="1" si="8"/>
        <v>2034.417874418999</v>
      </c>
      <c r="AF209" s="78"/>
      <c r="CH209" s="80">
        <f t="shared" si="9"/>
        <v>23.939743428339391</v>
      </c>
    </row>
    <row r="210" spans="2:86" x14ac:dyDescent="0.2">
      <c r="B210" s="59">
        <f>'motor1(shrimp)'!A369</f>
        <v>5</v>
      </c>
      <c r="C210" s="56">
        <f>'motor1(shrimp)'!B369</f>
        <v>12</v>
      </c>
      <c r="D210" s="78">
        <f ca="1">'motor1(shrimp)'!C369</f>
        <v>302.54871494812426</v>
      </c>
      <c r="E210" s="7">
        <f ca="1">IF('motor1(shrimp)'!D369=0,"",'motor1(shrimp)'!D369)</f>
        <v>22.271439727422635</v>
      </c>
      <c r="F210" s="78">
        <f ca="1">'motor1(shrimp)'!E369</f>
        <v>1407.2986432420923</v>
      </c>
      <c r="G210" s="7">
        <f ca="1">'motor1(shrimp)'!F369</f>
        <v>1829.48823621472</v>
      </c>
      <c r="W210" s="59">
        <v>5</v>
      </c>
      <c r="X210" s="56">
        <v>12</v>
      </c>
      <c r="Y210" s="254">
        <f ca="1">'motor1(shrimp)'!AA369</f>
        <v>111.15989671623063</v>
      </c>
      <c r="Z210" s="218">
        <f ca="1">IF('motor1(shrimp)'!AB369=0,"",'motor1(shrimp)'!AB369)</f>
        <v>15.03415026063157</v>
      </c>
      <c r="AA210" s="126">
        <f ca="1">'motor1(shrimp)'!AC369</f>
        <v>195.59036761692184</v>
      </c>
      <c r="AB210" s="224">
        <f ca="1">'motor1(shrimp)'!AD369</f>
        <v>254.2674779019984</v>
      </c>
      <c r="AC210" s="258">
        <f ca="1">'motor2(Tvi)'!H103</f>
        <v>2296.9412607839945</v>
      </c>
      <c r="AD210" s="218">
        <f ca="1">'motor2(Tvi)'!J103</f>
        <v>1722.7059455879958</v>
      </c>
      <c r="AE210" s="261">
        <f t="shared" ca="1" si="8"/>
        <v>1976.9734234899943</v>
      </c>
      <c r="AF210" s="78"/>
      <c r="CH210" s="80">
        <f t="shared" si="9"/>
        <v>23.939743428339391</v>
      </c>
    </row>
    <row r="211" spans="2:86" x14ac:dyDescent="0.2">
      <c r="B211" s="7">
        <f>'motor1(shrimp)'!A370</f>
        <v>6</v>
      </c>
      <c r="C211">
        <f>'motor1(shrimp)'!B370</f>
        <v>1</v>
      </c>
      <c r="D211" s="78">
        <f ca="1">'motor1(shrimp)'!C370</f>
        <v>515.66604504198961</v>
      </c>
      <c r="E211" s="7">
        <f ca="1">IF('motor1(shrimp)'!D370=0,"",'motor1(shrimp)'!D370)</f>
        <v>21.93111670490827</v>
      </c>
      <c r="F211" s="78">
        <f ca="1">'motor1(shrimp)'!E370</f>
        <v>2382.5447819999226</v>
      </c>
      <c r="G211" s="7">
        <f ca="1">'motor1(shrimp)'!F370</f>
        <v>3097.3082165998994</v>
      </c>
      <c r="W211" s="7">
        <v>6</v>
      </c>
      <c r="X211">
        <v>1</v>
      </c>
      <c r="Y211" s="254">
        <f ca="1">'motor1(shrimp)'!AA370</f>
        <v>114.50167624950564</v>
      </c>
      <c r="Z211" s="218">
        <f ca="1">IF('motor1(shrimp)'!AB370=0,"",'motor1(shrimp)'!AB370)</f>
        <v>15.136575453973084</v>
      </c>
      <c r="AA211" s="126">
        <f ca="1">'motor1(shrimp)'!AC370</f>
        <v>202.30549012437368</v>
      </c>
      <c r="AB211" s="224">
        <f ca="1">'motor1(shrimp)'!AD370</f>
        <v>262.99713716168577</v>
      </c>
      <c r="AC211" s="258">
        <f ca="1">'motor2(Tvi)'!H104</f>
        <v>2303.9228867457045</v>
      </c>
      <c r="AD211" s="218">
        <f ca="1">'motor2(Tvi)'!J104</f>
        <v>1727.9421650592785</v>
      </c>
      <c r="AE211" s="261">
        <f t="shared" ca="1" si="8"/>
        <v>1990.9393022209642</v>
      </c>
      <c r="AF211" s="78"/>
      <c r="CH211" s="80">
        <f t="shared" si="9"/>
        <v>23.939743428339391</v>
      </c>
    </row>
    <row r="212" spans="2:86" x14ac:dyDescent="0.2">
      <c r="B212" s="7">
        <f>'motor1(shrimp)'!A371</f>
        <v>6</v>
      </c>
      <c r="C212">
        <f>'motor1(shrimp)'!B371</f>
        <v>2</v>
      </c>
      <c r="D212" s="78">
        <f ca="1">'motor1(shrimp)'!C371</f>
        <v>518.3894888234139</v>
      </c>
      <c r="E212" s="7">
        <f ca="1">IF('motor1(shrimp)'!D371=0,"",'motor1(shrimp)'!D371)</f>
        <v>22.301265684660375</v>
      </c>
      <c r="F212" s="78">
        <f ca="1">'motor1(shrimp)'!E371</f>
        <v>2404.0636453722009</v>
      </c>
      <c r="G212" s="7">
        <f ca="1">'motor1(shrimp)'!F371</f>
        <v>3125.2827389838612</v>
      </c>
      <c r="W212" s="7">
        <v>6</v>
      </c>
      <c r="X212">
        <v>2</v>
      </c>
      <c r="Y212" s="254">
        <f ca="1">'motor1(shrimp)'!AA371</f>
        <v>154.12620021605642</v>
      </c>
      <c r="Z212" s="218">
        <f ca="1">IF('motor1(shrimp)'!AB371=0,"",'motor1(shrimp)'!AB371)</f>
        <v>14.687463106386073</v>
      </c>
      <c r="AA212" s="126">
        <f ca="1">'motor1(shrimp)'!AC371</f>
        <v>267.76513514404479</v>
      </c>
      <c r="AB212" s="224">
        <f ca="1">'motor1(shrimp)'!AD371</f>
        <v>348.09467568725825</v>
      </c>
      <c r="AC212" s="258">
        <f ca="1">'motor2(Tvi)'!H105</f>
        <v>2517.2487911580188</v>
      </c>
      <c r="AD212" s="218">
        <f ca="1">'motor2(Tvi)'!J105</f>
        <v>1887.936593368514</v>
      </c>
      <c r="AE212" s="261">
        <f t="shared" ca="1" si="8"/>
        <v>2236.0312690557721</v>
      </c>
      <c r="AF212" s="78"/>
      <c r="CH212" s="80">
        <f t="shared" si="9"/>
        <v>23.939743428339391</v>
      </c>
    </row>
    <row r="213" spans="2:86" x14ac:dyDescent="0.2">
      <c r="B213" s="7">
        <f>'motor1(shrimp)'!A372</f>
        <v>6</v>
      </c>
      <c r="C213">
        <f>'motor1(shrimp)'!B372</f>
        <v>3</v>
      </c>
      <c r="D213" s="78">
        <f ca="1">'motor1(shrimp)'!C372</f>
        <v>649.9365288035516</v>
      </c>
      <c r="E213" s="7">
        <f ca="1">IF('motor1(shrimp)'!D372=0,"",'motor1(shrimp)'!D372)</f>
        <v>21.82269076102417</v>
      </c>
      <c r="F213" s="78">
        <f ca="1">'motor1(shrimp)'!E372</f>
        <v>2996.7037104814494</v>
      </c>
      <c r="G213" s="7">
        <f ca="1">'motor1(shrimp)'!F372</f>
        <v>3895.7148236258845</v>
      </c>
      <c r="W213" s="7">
        <v>6</v>
      </c>
      <c r="X213">
        <v>3</v>
      </c>
      <c r="Y213" s="254">
        <f ca="1">'motor1(shrimp)'!AA372</f>
        <v>169.06209638302821</v>
      </c>
      <c r="Z213" s="218">
        <f ca="1">IF('motor1(shrimp)'!AB372=0,"",'motor1(shrimp)'!AB372)</f>
        <v>16.429684480901113</v>
      </c>
      <c r="AA213" s="126">
        <f ca="1">'motor1(shrimp)'!AC372</f>
        <v>302.83176074044968</v>
      </c>
      <c r="AB213" s="224">
        <f ca="1">'motor1(shrimp)'!AD372</f>
        <v>393.68128896258457</v>
      </c>
      <c r="AC213" s="258">
        <f ca="1">'motor2(Tvi)'!H106</f>
        <v>2859.3313575966636</v>
      </c>
      <c r="AD213" s="218">
        <f ca="1">'motor2(Tvi)'!J106</f>
        <v>2144.4985181974976</v>
      </c>
      <c r="AE213" s="261">
        <f t="shared" ca="1" si="8"/>
        <v>2538.179807160082</v>
      </c>
      <c r="AF213" s="78"/>
      <c r="CH213" s="80">
        <f t="shared" si="9"/>
        <v>23.939743428339391</v>
      </c>
    </row>
    <row r="214" spans="2:86" x14ac:dyDescent="0.2">
      <c r="B214" s="7">
        <f>'motor1(shrimp)'!A373</f>
        <v>6</v>
      </c>
      <c r="C214">
        <f>'motor1(shrimp)'!B373</f>
        <v>4</v>
      </c>
      <c r="D214" s="78">
        <f ca="1">'motor1(shrimp)'!C373</f>
        <v>732.16480980133656</v>
      </c>
      <c r="E214" s="7">
        <f ca="1">IF('motor1(shrimp)'!D373=0,"",'motor1(shrimp)'!D373)</f>
        <v>22.028613006326303</v>
      </c>
      <c r="F214" s="78">
        <f ca="1">'motor1(shrimp)'!E373</f>
        <v>3382.8766776613411</v>
      </c>
      <c r="G214" s="7">
        <f ca="1">'motor1(shrimp)'!F373</f>
        <v>4397.739680959744</v>
      </c>
      <c r="W214" s="7">
        <v>6</v>
      </c>
      <c r="X214">
        <v>4</v>
      </c>
      <c r="Y214" s="254">
        <f ca="1">'motor1(shrimp)'!AA373</f>
        <v>271.48982403026531</v>
      </c>
      <c r="Z214" s="218">
        <f ca="1">IF('motor1(shrimp)'!AB373=0,"",'motor1(shrimp)'!AB373)</f>
        <v>17.757258671441754</v>
      </c>
      <c r="AA214" s="126">
        <f ca="1">'motor1(shrimp)'!AC373</f>
        <v>506.27436587938502</v>
      </c>
      <c r="AB214" s="224">
        <f ca="1">'motor1(shrimp)'!AD373</f>
        <v>658.15667564320051</v>
      </c>
      <c r="AC214" s="258">
        <f ca="1">'motor2(Tvi)'!H107</f>
        <v>2713.0401460608459</v>
      </c>
      <c r="AD214" s="218">
        <f ca="1">'motor2(Tvi)'!J107</f>
        <v>2034.7801095456343</v>
      </c>
      <c r="AE214" s="261">
        <f t="shared" ca="1" si="8"/>
        <v>2692.9367851888346</v>
      </c>
      <c r="AF214" s="78"/>
      <c r="CH214" s="80">
        <f t="shared" si="9"/>
        <v>23.939743428339391</v>
      </c>
    </row>
    <row r="215" spans="2:86" x14ac:dyDescent="0.2">
      <c r="B215" s="7">
        <f>'motor1(shrimp)'!A374</f>
        <v>6</v>
      </c>
      <c r="C215">
        <f>'motor1(shrimp)'!B374</f>
        <v>5</v>
      </c>
      <c r="D215" s="78">
        <f ca="1">'motor1(shrimp)'!C374</f>
        <v>799.70944472284816</v>
      </c>
      <c r="E215" s="7">
        <f ca="1">IF('motor1(shrimp)'!D374=0,"",'motor1(shrimp)'!D374)</f>
        <v>23.502395975545912</v>
      </c>
      <c r="F215" s="78">
        <f ca="1">'motor1(shrimp)'!E374</f>
        <v>3760.4764856678689</v>
      </c>
      <c r="G215" s="7">
        <f ca="1">'motor1(shrimp)'!F374</f>
        <v>4888.6194313682299</v>
      </c>
      <c r="W215" s="7">
        <v>6</v>
      </c>
      <c r="X215">
        <v>5</v>
      </c>
      <c r="Y215" s="254">
        <f ca="1">'motor1(shrimp)'!AA374</f>
        <v>247.64730486133692</v>
      </c>
      <c r="Z215" s="218">
        <f ca="1">IF('motor1(shrimp)'!AB374=0,"",'motor1(shrimp)'!AB374)</f>
        <v>19.553744082747912</v>
      </c>
      <c r="AA215" s="126">
        <f ca="1">'motor1(shrimp)'!AC374</f>
        <v>490.7624928868396</v>
      </c>
      <c r="AB215" s="224">
        <f ca="1">'motor1(shrimp)'!AD374</f>
        <v>637.99124075289149</v>
      </c>
      <c r="AC215" s="258">
        <f ca="1">'motor2(Tvi)'!H108</f>
        <v>2547.8999727456217</v>
      </c>
      <c r="AD215" s="218">
        <f ca="1">'motor2(Tvi)'!J108</f>
        <v>1910.9249795592164</v>
      </c>
      <c r="AE215" s="261">
        <f t="shared" ca="1" si="8"/>
        <v>2548.9162203121077</v>
      </c>
      <c r="AF215" s="78"/>
      <c r="CH215" s="80">
        <f t="shared" si="9"/>
        <v>23.939743428339391</v>
      </c>
    </row>
    <row r="216" spans="2:86" x14ac:dyDescent="0.2">
      <c r="B216" s="7">
        <f>'motor1(shrimp)'!A375</f>
        <v>6</v>
      </c>
      <c r="C216">
        <f>'motor1(shrimp)'!B375</f>
        <v>6</v>
      </c>
      <c r="D216" s="78">
        <f ca="1">'motor1(shrimp)'!C375</f>
        <v>735.27089240437465</v>
      </c>
      <c r="E216" s="7">
        <f ca="1">IF('motor1(shrimp)'!D375=0,"",'motor1(shrimp)'!D375)</f>
        <v>24.414241002899956</v>
      </c>
      <c r="F216" s="78">
        <f ca="1">'motor1(shrimp)'!E375</f>
        <v>3500.4430963013447</v>
      </c>
      <c r="G216" s="7">
        <f ca="1">'motor1(shrimp)'!F375</f>
        <v>4550.5760251917482</v>
      </c>
      <c r="W216" s="7">
        <v>6</v>
      </c>
      <c r="X216">
        <v>6</v>
      </c>
      <c r="Y216" s="254">
        <f ca="1">'motor1(shrimp)'!AA375</f>
        <v>219.9183954710781</v>
      </c>
      <c r="Z216" s="218">
        <f ca="1">IF('motor1(shrimp)'!AB375=0,"",'motor1(shrimp)'!AB375)</f>
        <v>21.704120490733068</v>
      </c>
      <c r="AA216" s="126">
        <f ca="1">'motor1(shrimp)'!AC375</f>
        <v>459.02481669512133</v>
      </c>
      <c r="AB216" s="224">
        <f ca="1">'motor1(shrimp)'!AD375</f>
        <v>596.73226170365774</v>
      </c>
      <c r="AC216" s="258">
        <f ca="1">'motor2(Tvi)'!H109</f>
        <v>2415.1925142891373</v>
      </c>
      <c r="AD216" s="218">
        <f ca="1">'motor2(Tvi)'!J109</f>
        <v>1811.3943857168529</v>
      </c>
      <c r="AE216" s="261">
        <f t="shared" ca="1" si="8"/>
        <v>2408.1266474205104</v>
      </c>
      <c r="AF216" s="78"/>
      <c r="CH216" s="80">
        <f t="shared" si="9"/>
        <v>23.939743428339391</v>
      </c>
    </row>
    <row r="217" spans="2:86" x14ac:dyDescent="0.2">
      <c r="B217" s="7">
        <f>'motor1(shrimp)'!A376</f>
        <v>6</v>
      </c>
      <c r="C217">
        <f>'motor1(shrimp)'!B376</f>
        <v>7</v>
      </c>
      <c r="D217" s="78">
        <f ca="1">'motor1(shrimp)'!C376</f>
        <v>592.78302272399401</v>
      </c>
      <c r="E217" s="7">
        <f ca="1">IF('motor1(shrimp)'!D376=0,"",'motor1(shrimp)'!D376)</f>
        <v>25.231132927191659</v>
      </c>
      <c r="F217" s="78">
        <f ca="1">'motor1(shrimp)'!E376</f>
        <v>2852.3027229019162</v>
      </c>
      <c r="G217" s="7">
        <f ca="1">'motor1(shrimp)'!F376</f>
        <v>3707.9935397724912</v>
      </c>
      <c r="W217" s="7">
        <v>6</v>
      </c>
      <c r="X217">
        <v>7</v>
      </c>
      <c r="Y217" s="254">
        <f ca="1">'motor1(shrimp)'!AA376</f>
        <v>165.58077945516953</v>
      </c>
      <c r="Z217" s="218">
        <f ca="1">IF('motor1(shrimp)'!AB376=0,"",'motor1(shrimp)'!AB376)</f>
        <v>23.152556797574167</v>
      </c>
      <c r="AA217" s="126">
        <f ca="1">'motor1(shrimp)'!AC376</f>
        <v>361.0325235788618</v>
      </c>
      <c r="AB217" s="224">
        <f ca="1">'motor1(shrimp)'!AD376</f>
        <v>469.34228065252034</v>
      </c>
      <c r="AC217" s="258">
        <f ca="1">'motor2(Tvi)'!H110</f>
        <v>2284.0243731558649</v>
      </c>
      <c r="AD217" s="218">
        <f ca="1">'motor2(Tvi)'!J110</f>
        <v>1713.0182798668986</v>
      </c>
      <c r="AE217" s="261">
        <f t="shared" ca="1" si="8"/>
        <v>2182.3605605194189</v>
      </c>
      <c r="AF217" s="78"/>
      <c r="CH217" s="80">
        <f t="shared" si="9"/>
        <v>23.939743428339391</v>
      </c>
    </row>
    <row r="218" spans="2:86" x14ac:dyDescent="0.2">
      <c r="B218" s="7">
        <f>'motor1(shrimp)'!A377</f>
        <v>6</v>
      </c>
      <c r="C218">
        <f>'motor1(shrimp)'!B377</f>
        <v>8</v>
      </c>
      <c r="D218" s="78">
        <f ca="1">'motor1(shrimp)'!C377</f>
        <v>627.64072973010127</v>
      </c>
      <c r="E218" s="7">
        <f ca="1">IF('motor1(shrimp)'!D377=0,"",'motor1(shrimp)'!D377)</f>
        <v>27.12622892731406</v>
      </c>
      <c r="F218" s="78">
        <f ca="1">'motor1(shrimp)'!E377</f>
        <v>3080.3605641215777</v>
      </c>
      <c r="G218" s="7">
        <f ca="1">'motor1(shrimp)'!F377</f>
        <v>4004.4687333580509</v>
      </c>
      <c r="W218" s="7">
        <v>6</v>
      </c>
      <c r="X218">
        <v>8</v>
      </c>
      <c r="Y218" s="254">
        <f ca="1">'motor1(shrimp)'!AA377</f>
        <v>93.392122202658669</v>
      </c>
      <c r="Z218" s="218">
        <f ca="1">IF('motor1(shrimp)'!AB377=0,"",'motor1(shrimp)'!AB377)</f>
        <v>24.092911597479695</v>
      </c>
      <c r="AA218" s="126">
        <f ca="1">'motor1(shrimp)'!AC377</f>
        <v>212.87274706826483</v>
      </c>
      <c r="AB218" s="224">
        <f ca="1">'motor1(shrimp)'!AD377</f>
        <v>276.73457118874427</v>
      </c>
      <c r="AC218" s="258">
        <f ca="1">'motor2(Tvi)'!H111</f>
        <v>2395.0604247264287</v>
      </c>
      <c r="AD218" s="218">
        <f ca="1">'motor2(Tvi)'!J111</f>
        <v>1796.2953185448214</v>
      </c>
      <c r="AE218" s="261">
        <f t="shared" ca="1" si="8"/>
        <v>2073.0298897335656</v>
      </c>
      <c r="AF218" s="78"/>
      <c r="CH218" s="80">
        <f t="shared" si="9"/>
        <v>23.939743428339391</v>
      </c>
    </row>
    <row r="219" spans="2:86" x14ac:dyDescent="0.2">
      <c r="B219" s="7">
        <f>'motor1(shrimp)'!A378</f>
        <v>6</v>
      </c>
      <c r="C219">
        <f>'motor1(shrimp)'!B378</f>
        <v>9</v>
      </c>
      <c r="D219" s="78">
        <f ca="1">'motor1(shrimp)'!C378</f>
        <v>335.54244663030744</v>
      </c>
      <c r="E219" s="7">
        <f ca="1">IF('motor1(shrimp)'!D378=0,"",'motor1(shrimp)'!D378)</f>
        <v>27.639158514059261</v>
      </c>
      <c r="F219" s="78">
        <f ca="1">'motor1(shrimp)'!E378</f>
        <v>1660.439610665693</v>
      </c>
      <c r="G219" s="7">
        <f ca="1">'motor1(shrimp)'!F378</f>
        <v>2158.571493865401</v>
      </c>
      <c r="W219" s="7">
        <v>6</v>
      </c>
      <c r="X219">
        <v>9</v>
      </c>
      <c r="Y219" s="254">
        <f ca="1">'motor1(shrimp)'!AA378</f>
        <v>88.363134539660948</v>
      </c>
      <c r="Z219" s="218">
        <f ca="1">IF('motor1(shrimp)'!AB378=0,"",'motor1(shrimp)'!AB378)</f>
        <v>19.781071579963935</v>
      </c>
      <c r="AA219" s="126">
        <f ca="1">'motor1(shrimp)'!AC378</f>
        <v>193.30946038127036</v>
      </c>
      <c r="AB219" s="224">
        <f ca="1">'motor1(shrimp)'!AD378</f>
        <v>251.30229849565148</v>
      </c>
      <c r="AC219" s="258">
        <f ca="1">'motor2(Tvi)'!H112</f>
        <v>1910.4257378148175</v>
      </c>
      <c r="AD219" s="218">
        <f ca="1">'motor2(Tvi)'!J112</f>
        <v>1432.819303361113</v>
      </c>
      <c r="AE219" s="261">
        <f t="shared" ca="1" si="8"/>
        <v>1684.1216018567645</v>
      </c>
      <c r="AF219" s="78"/>
      <c r="CH219" s="80">
        <f t="shared" si="9"/>
        <v>23.939743428339391</v>
      </c>
    </row>
    <row r="220" spans="2:86" x14ac:dyDescent="0.2">
      <c r="B220" s="7">
        <f>'motor1(shrimp)'!A379</f>
        <v>6</v>
      </c>
      <c r="C220">
        <f>'motor1(shrimp)'!B379</f>
        <v>10</v>
      </c>
      <c r="D220" s="78">
        <f ca="1">'motor1(shrimp)'!C379</f>
        <v>195.28336748606284</v>
      </c>
      <c r="E220" s="7">
        <f ca="1">IF('motor1(shrimp)'!D379=0,"",'motor1(shrimp)'!D379)</f>
        <v>26.114035630115406</v>
      </c>
      <c r="F220" s="78">
        <f ca="1">'motor1(shrimp)'!E379</f>
        <v>954.91063894090018</v>
      </c>
      <c r="G220" s="7">
        <f ca="1">'motor1(shrimp)'!F379</f>
        <v>1241.3838306231703</v>
      </c>
      <c r="W220" s="7">
        <v>6</v>
      </c>
      <c r="X220">
        <v>10</v>
      </c>
      <c r="Y220" s="254">
        <f ca="1">'motor1(shrimp)'!AA379</f>
        <v>68.356612491841744</v>
      </c>
      <c r="Z220" s="218">
        <f ca="1">IF('motor1(shrimp)'!AB379=0,"",'motor1(shrimp)'!AB379)</f>
        <v>18.020607172844581</v>
      </c>
      <c r="AA220" s="126">
        <f ca="1">'motor1(shrimp)'!AC379</f>
        <v>139.12282813555876</v>
      </c>
      <c r="AB220" s="224">
        <f ca="1">'motor1(shrimp)'!AD379</f>
        <v>180.85967657622641</v>
      </c>
      <c r="AC220" s="258">
        <f ca="1">'motor2(Tvi)'!H113</f>
        <v>2267.1244405043976</v>
      </c>
      <c r="AD220" s="218">
        <f ca="1">'motor2(Tvi)'!J113</f>
        <v>1700.3433303782981</v>
      </c>
      <c r="AE220" s="261">
        <f t="shared" ca="1" si="8"/>
        <v>1881.2030069545244</v>
      </c>
      <c r="AF220" s="78"/>
      <c r="CH220" s="80">
        <f t="shared" si="9"/>
        <v>23.939743428339391</v>
      </c>
    </row>
    <row r="221" spans="2:86" x14ac:dyDescent="0.2">
      <c r="B221" s="7">
        <f>'motor1(shrimp)'!A380</f>
        <v>6</v>
      </c>
      <c r="C221">
        <f>'motor1(shrimp)'!B380</f>
        <v>11</v>
      </c>
      <c r="D221" s="78">
        <f ca="1">'motor1(shrimp)'!C380</f>
        <v>302.98915462052793</v>
      </c>
      <c r="E221" s="7">
        <f ca="1">IF('motor1(shrimp)'!D380=0,"",'motor1(shrimp)'!D380)</f>
        <v>23.295132765737904</v>
      </c>
      <c r="F221" s="78">
        <f ca="1">'motor1(shrimp)'!E380</f>
        <v>1433.7945232245479</v>
      </c>
      <c r="G221" s="7">
        <f ca="1">'motor1(shrimp)'!F380</f>
        <v>1863.9328801919123</v>
      </c>
      <c r="W221" s="7">
        <v>6</v>
      </c>
      <c r="X221">
        <v>11</v>
      </c>
      <c r="Y221" s="254">
        <f ca="1">'motor1(shrimp)'!AA380</f>
        <v>61.790854302043343</v>
      </c>
      <c r="Z221" s="218">
        <f ca="1">IF('motor1(shrimp)'!AB380=0,"",'motor1(shrimp)'!AB380)</f>
        <v>16.673173524231064</v>
      </c>
      <c r="AA221" s="126">
        <f ca="1">'motor1(shrimp)'!AC380</f>
        <v>118.83759402279983</v>
      </c>
      <c r="AB221" s="224">
        <f ca="1">'motor1(shrimp)'!AD380</f>
        <v>154.48887222963978</v>
      </c>
      <c r="AC221" s="258">
        <f ca="1">'motor2(Tvi)'!H114</f>
        <v>1957.7365920029836</v>
      </c>
      <c r="AD221" s="218">
        <f ca="1">'motor2(Tvi)'!J114</f>
        <v>1468.3024440022377</v>
      </c>
      <c r="AE221" s="261">
        <f t="shared" ca="1" si="8"/>
        <v>1622.7913162318775</v>
      </c>
      <c r="AF221" s="78"/>
      <c r="CH221" s="80">
        <f t="shared" si="9"/>
        <v>23.939743428339391</v>
      </c>
    </row>
    <row r="222" spans="2:86" x14ac:dyDescent="0.2">
      <c r="B222" s="63">
        <f>'motor1(shrimp)'!A381</f>
        <v>6</v>
      </c>
      <c r="C222" s="56">
        <f>'motor1(shrimp)'!B381</f>
        <v>12</v>
      </c>
      <c r="D222" s="78">
        <f ca="1">'motor1(shrimp)'!C381</f>
        <v>275.01911725773988</v>
      </c>
      <c r="E222" s="7">
        <f ca="1">IF('motor1(shrimp)'!D381=0,"",'motor1(shrimp)'!D381)</f>
        <v>23.569544811495589</v>
      </c>
      <c r="F222" s="78">
        <f ca="1">'motor1(shrimp)'!E381</f>
        <v>1300.0766671517135</v>
      </c>
      <c r="G222" s="7">
        <f ca="1">'motor1(shrimp)'!F381</f>
        <v>1690.0996672972276</v>
      </c>
      <c r="W222" s="63">
        <v>6</v>
      </c>
      <c r="X222" s="56">
        <v>12</v>
      </c>
      <c r="Y222" s="254">
        <f ca="1">'motor1(shrimp)'!AA381</f>
        <v>73.306584119209475</v>
      </c>
      <c r="Z222" s="218">
        <f ca="1">IF('motor1(shrimp)'!AB381=0,"",'motor1(shrimp)'!AB381)</f>
        <v>15.596347507049275</v>
      </c>
      <c r="AA222" s="126">
        <f ca="1">'motor1(shrimp)'!AC381</f>
        <v>134.67416666750785</v>
      </c>
      <c r="AB222" s="224">
        <f ca="1">'motor1(shrimp)'!AD381</f>
        <v>175.07641666776021</v>
      </c>
      <c r="AC222" s="258">
        <f ca="1">'motor2(Tvi)'!H115</f>
        <v>2003.476621856466</v>
      </c>
      <c r="AD222" s="218">
        <f ca="1">'motor2(Tvi)'!J115</f>
        <v>1502.6074663923496</v>
      </c>
      <c r="AE222" s="261">
        <f t="shared" ca="1" si="8"/>
        <v>1677.6838830601098</v>
      </c>
      <c r="AF222" s="78"/>
      <c r="CH222" s="80">
        <f t="shared" si="9"/>
        <v>23.939743428339391</v>
      </c>
    </row>
    <row r="223" spans="2:86" x14ac:dyDescent="0.2">
      <c r="B223" s="6">
        <f>'motor1(shrimp)'!A382</f>
        <v>7</v>
      </c>
      <c r="C223">
        <f>'motor1(shrimp)'!B382</f>
        <v>1</v>
      </c>
      <c r="D223" s="78">
        <f ca="1">'motor1(shrimp)'!C382</f>
        <v>510.71801443007382</v>
      </c>
      <c r="E223" s="7">
        <f ca="1">IF('motor1(shrimp)'!D382=0,"",'motor1(shrimp)'!D382)</f>
        <v>22.119929454825368</v>
      </c>
      <c r="F223" s="78">
        <f ca="1">'motor1(shrimp)'!E382</f>
        <v>2369.5383726028813</v>
      </c>
      <c r="G223" s="7">
        <f ca="1">'motor1(shrimp)'!F382</f>
        <v>3080.3998843837458</v>
      </c>
      <c r="W223" s="6">
        <v>7</v>
      </c>
      <c r="X223">
        <v>1</v>
      </c>
      <c r="Y223" s="254">
        <f ca="1">'motor1(shrimp)'!AA382</f>
        <v>106.13482505091345</v>
      </c>
      <c r="Z223" s="218">
        <f ca="1">IF('motor1(shrimp)'!AB382=0,"",'motor1(shrimp)'!AB382)</f>
        <v>13.742317036502129</v>
      </c>
      <c r="AA223" s="126">
        <f ca="1">'motor1(shrimp)'!AC382</f>
        <v>182.40917542924765</v>
      </c>
      <c r="AB223" s="224">
        <f ca="1">'motor1(shrimp)'!AD382</f>
        <v>237.13192805802197</v>
      </c>
      <c r="AC223" s="258">
        <f ca="1">'motor2(Tvi)'!H116</f>
        <v>2408.8924474460914</v>
      </c>
      <c r="AD223" s="218">
        <f ca="1">'motor2(Tvi)'!J116</f>
        <v>1806.6693355845687</v>
      </c>
      <c r="AE223" s="261">
        <f t="shared" ca="1" si="8"/>
        <v>2043.8012636425906</v>
      </c>
      <c r="AF223" s="78"/>
      <c r="CH223" s="80">
        <f t="shared" si="9"/>
        <v>23.939743428339391</v>
      </c>
    </row>
    <row r="224" spans="2:86" x14ac:dyDescent="0.2">
      <c r="B224" s="6">
        <f>'motor1(shrimp)'!A383</f>
        <v>7</v>
      </c>
      <c r="C224">
        <f>'motor1(shrimp)'!B383</f>
        <v>2</v>
      </c>
      <c r="D224" s="78">
        <f ca="1">'motor1(shrimp)'!C383</f>
        <v>340.9123241793726</v>
      </c>
      <c r="E224" s="7">
        <f ca="1">IF('motor1(shrimp)'!D383=0,"",'motor1(shrimp)'!D383)</f>
        <v>21.528123727396743</v>
      </c>
      <c r="F224" s="78">
        <f ca="1">'motor1(shrimp)'!E383</f>
        <v>1566.1798164852141</v>
      </c>
      <c r="G224" s="7">
        <f ca="1">'motor1(shrimp)'!F383</f>
        <v>2036.0337614307784</v>
      </c>
      <c r="W224" s="6">
        <v>7</v>
      </c>
      <c r="X224">
        <v>2</v>
      </c>
      <c r="Y224" s="254">
        <f ca="1">'motor1(shrimp)'!AA383</f>
        <v>100.98002673454754</v>
      </c>
      <c r="Z224" s="218">
        <f ca="1">IF('motor1(shrimp)'!AB383=0,"",'motor1(shrimp)'!AB383)</f>
        <v>14.624714439636012</v>
      </c>
      <c r="AA224" s="126">
        <f ca="1">'motor1(shrimp)'!AC383</f>
        <v>168.68541515170051</v>
      </c>
      <c r="AB224" s="224">
        <f ca="1">'motor1(shrimp)'!AD383</f>
        <v>219.29103969721066</v>
      </c>
      <c r="AC224" s="258">
        <f ca="1">'motor2(Tvi)'!H117</f>
        <v>2325.2373840972818</v>
      </c>
      <c r="AD224" s="218">
        <f ca="1">'motor2(Tvi)'!J117</f>
        <v>1743.9280380729615</v>
      </c>
      <c r="AE224" s="261">
        <f t="shared" ca="1" si="8"/>
        <v>1963.2190777701721</v>
      </c>
      <c r="AF224" s="78"/>
      <c r="CH224" s="80">
        <f t="shared" si="9"/>
        <v>23.939743428339391</v>
      </c>
    </row>
    <row r="225" spans="2:86" x14ac:dyDescent="0.2">
      <c r="B225" s="6">
        <f>'motor1(shrimp)'!A384</f>
        <v>7</v>
      </c>
      <c r="C225">
        <f>'motor1(shrimp)'!B384</f>
        <v>3</v>
      </c>
      <c r="D225" s="78">
        <f ca="1">'motor1(shrimp)'!C384</f>
        <v>858.49613220789274</v>
      </c>
      <c r="E225" s="7">
        <f ca="1">IF('motor1(shrimp)'!D384=0,"",'motor1(shrimp)'!D384)</f>
        <v>20.61052341736475</v>
      </c>
      <c r="F225" s="78">
        <f ca="1">'motor1(shrimp)'!E384</f>
        <v>3889.4499089151195</v>
      </c>
      <c r="G225" s="7">
        <f ca="1">'motor1(shrimp)'!F384</f>
        <v>5056.2848815896559</v>
      </c>
      <c r="W225" s="6">
        <v>7</v>
      </c>
      <c r="X225">
        <v>3</v>
      </c>
      <c r="Y225" s="254">
        <f ca="1">'motor1(shrimp)'!AA384</f>
        <v>148.71712761756211</v>
      </c>
      <c r="Z225" s="218">
        <f ca="1">IF('motor1(shrimp)'!AB384=0,"",'motor1(shrimp)'!AB384)</f>
        <v>16.635627005732466</v>
      </c>
      <c r="AA225" s="126">
        <f ca="1">'motor1(shrimp)'!AC384</f>
        <v>263.38245973019298</v>
      </c>
      <c r="AB225" s="224">
        <f ca="1">'motor1(shrimp)'!AD384</f>
        <v>342.39719764925087</v>
      </c>
      <c r="AC225" s="258">
        <f ca="1">'motor2(Tvi)'!H118</f>
        <v>2536.7978535103912</v>
      </c>
      <c r="AD225" s="218">
        <f ca="1">'motor2(Tvi)'!J118</f>
        <v>1902.5983901327934</v>
      </c>
      <c r="AE225" s="261">
        <f t="shared" ca="1" si="8"/>
        <v>2244.9955877820444</v>
      </c>
      <c r="AF225" s="78"/>
      <c r="CH225" s="80">
        <f t="shared" si="9"/>
        <v>23.939743428339391</v>
      </c>
    </row>
    <row r="226" spans="2:86" x14ac:dyDescent="0.2">
      <c r="B226" s="6">
        <f>'motor1(shrimp)'!A385</f>
        <v>7</v>
      </c>
      <c r="C226">
        <f>'motor1(shrimp)'!B385</f>
        <v>4</v>
      </c>
      <c r="D226" s="78">
        <f ca="1">'motor1(shrimp)'!C385</f>
        <v>596.89638651804728</v>
      </c>
      <c r="E226" s="7">
        <f ca="1">IF('motor1(shrimp)'!D385=0,"",'motor1(shrimp)'!D385)</f>
        <v>22.358150820093538</v>
      </c>
      <c r="F226" s="78">
        <f ca="1">'motor1(shrimp)'!E385</f>
        <v>2762.7679461018961</v>
      </c>
      <c r="G226" s="7">
        <f ca="1">'motor1(shrimp)'!F385</f>
        <v>3591.5983299324648</v>
      </c>
      <c r="W226" s="6">
        <v>7</v>
      </c>
      <c r="X226">
        <v>4</v>
      </c>
      <c r="Y226" s="254">
        <f ca="1">'motor1(shrimp)'!AA385</f>
        <v>148.33884389238418</v>
      </c>
      <c r="Z226" s="218">
        <f ca="1">IF('motor1(shrimp)'!AB385=0,"",'motor1(shrimp)'!AB385)</f>
        <v>16.710353480038126</v>
      </c>
      <c r="AA226" s="126">
        <f ca="1">'motor1(shrimp)'!AC385</f>
        <v>270.85626338390432</v>
      </c>
      <c r="AB226" s="224">
        <f ca="1">'motor1(shrimp)'!AD385</f>
        <v>352.11314239907563</v>
      </c>
      <c r="AC226" s="258">
        <f ca="1">'motor2(Tvi)'!H119</f>
        <v>2586.3282732211524</v>
      </c>
      <c r="AD226" s="218">
        <f ca="1">'motor2(Tvi)'!J119</f>
        <v>1939.7462049158644</v>
      </c>
      <c r="AE226" s="261">
        <f t="shared" ca="1" si="8"/>
        <v>2291.8593473149399</v>
      </c>
      <c r="AF226" s="78"/>
      <c r="CH226" s="80">
        <f t="shared" si="9"/>
        <v>23.939743428339391</v>
      </c>
    </row>
    <row r="227" spans="2:86" x14ac:dyDescent="0.2">
      <c r="B227" s="6">
        <f>'motor1(shrimp)'!A386</f>
        <v>7</v>
      </c>
      <c r="C227">
        <f>'motor1(shrimp)'!B386</f>
        <v>5</v>
      </c>
      <c r="D227" s="78">
        <f ca="1">'motor1(shrimp)'!C386</f>
        <v>720.09334334274058</v>
      </c>
      <c r="E227" s="7">
        <f ca="1">IF('motor1(shrimp)'!D386=0,"",'motor1(shrimp)'!D386)</f>
        <v>22.769907008858073</v>
      </c>
      <c r="F227" s="78">
        <f ca="1">'motor1(shrimp)'!E386</f>
        <v>3357.7106975880452</v>
      </c>
      <c r="G227" s="7">
        <f ca="1">'motor1(shrimp)'!F386</f>
        <v>4365.0239068644587</v>
      </c>
      <c r="W227" s="6">
        <v>7</v>
      </c>
      <c r="X227">
        <v>5</v>
      </c>
      <c r="Y227" s="254">
        <f ca="1">'motor1(shrimp)'!AA386</f>
        <v>173.68723284728</v>
      </c>
      <c r="Z227" s="218">
        <f ca="1">IF('motor1(shrimp)'!AB386=0,"",'motor1(shrimp)'!AB386)</f>
        <v>18.759586339342562</v>
      </c>
      <c r="AA227" s="126">
        <f ca="1">'motor1(shrimp)'!AC386</f>
        <v>333.01004998488048</v>
      </c>
      <c r="AB227" s="224">
        <f ca="1">'motor1(shrimp)'!AD386</f>
        <v>432.91306498034464</v>
      </c>
      <c r="AC227" s="258">
        <f ca="1">'motor2(Tvi)'!H120</f>
        <v>2622.9290858913077</v>
      </c>
      <c r="AD227" s="218">
        <f ca="1">'motor2(Tvi)'!J120</f>
        <v>1967.1968144184807</v>
      </c>
      <c r="AE227" s="261">
        <f t="shared" ca="1" si="8"/>
        <v>2400.1098793988253</v>
      </c>
      <c r="AF227" s="78"/>
      <c r="CH227" s="80">
        <f t="shared" si="9"/>
        <v>23.939743428339391</v>
      </c>
    </row>
    <row r="228" spans="2:86" x14ac:dyDescent="0.2">
      <c r="B228" s="6">
        <f>'motor1(shrimp)'!A387</f>
        <v>7</v>
      </c>
      <c r="C228">
        <f>'motor1(shrimp)'!B387</f>
        <v>6</v>
      </c>
      <c r="D228" s="78">
        <f ca="1">'motor1(shrimp)'!C387</f>
        <v>637.5336949599324</v>
      </c>
      <c r="E228" s="7">
        <f ca="1">IF('motor1(shrimp)'!D387=0,"",'motor1(shrimp)'!D387)</f>
        <v>22.974347164380649</v>
      </c>
      <c r="F228" s="78">
        <f ca="1">'motor1(shrimp)'!E387</f>
        <v>2983.6917148775683</v>
      </c>
      <c r="G228" s="7">
        <f ca="1">'motor1(shrimp)'!F387</f>
        <v>3878.7992293408388</v>
      </c>
      <c r="W228" s="6">
        <v>7</v>
      </c>
      <c r="X228">
        <v>6</v>
      </c>
      <c r="Y228" s="254">
        <f ca="1">'motor1(shrimp)'!AA387</f>
        <v>123.34294119367844</v>
      </c>
      <c r="Z228" s="218">
        <f ca="1">IF('motor1(shrimp)'!AB387=0,"",'motor1(shrimp)'!AB387)</f>
        <v>20.438250071056874</v>
      </c>
      <c r="AA228" s="126">
        <f ca="1">'motor1(shrimp)'!AC387</f>
        <v>246.58435294279164</v>
      </c>
      <c r="AB228" s="224">
        <f ca="1">'motor1(shrimp)'!AD387</f>
        <v>320.55965882562913</v>
      </c>
      <c r="AC228" s="258">
        <f ca="1">'motor2(Tvi)'!H121</f>
        <v>2584.995822150911</v>
      </c>
      <c r="AD228" s="218">
        <f ca="1">'motor2(Tvi)'!J121</f>
        <v>1938.7468666131831</v>
      </c>
      <c r="AE228" s="261">
        <f t="shared" ca="1" si="8"/>
        <v>2259.3065254388121</v>
      </c>
      <c r="AF228" s="78"/>
      <c r="CH228" s="80">
        <f t="shared" si="9"/>
        <v>23.939743428339391</v>
      </c>
    </row>
    <row r="229" spans="2:86" x14ac:dyDescent="0.2">
      <c r="B229" s="6">
        <f>'motor1(shrimp)'!A388</f>
        <v>7</v>
      </c>
      <c r="C229">
        <f>'motor1(shrimp)'!B388</f>
        <v>7</v>
      </c>
      <c r="D229" s="78">
        <f ca="1">'motor1(shrimp)'!C388</f>
        <v>607.70816798925739</v>
      </c>
      <c r="E229" s="7">
        <f ca="1">IF('motor1(shrimp)'!D388=0,"",'motor1(shrimp)'!D388)</f>
        <v>24.665216641916654</v>
      </c>
      <c r="F229" s="78">
        <f ca="1">'motor1(shrimp)'!E388</f>
        <v>2899.1911066230391</v>
      </c>
      <c r="G229" s="7">
        <f ca="1">'motor1(shrimp)'!F388</f>
        <v>3768.9484386099512</v>
      </c>
      <c r="W229" s="6">
        <v>7</v>
      </c>
      <c r="X229">
        <v>7</v>
      </c>
      <c r="Y229" s="254">
        <f ca="1">'motor1(shrimp)'!AA388</f>
        <v>139.77469588342578</v>
      </c>
      <c r="Z229" s="218">
        <f ca="1">IF('motor1(shrimp)'!AB388=0,"",'motor1(shrimp)'!AB388)</f>
        <v>22.193985548436672</v>
      </c>
      <c r="AA229" s="126">
        <f ca="1">'motor1(shrimp)'!AC388</f>
        <v>296.04107941401134</v>
      </c>
      <c r="AB229" s="224">
        <f ca="1">'motor1(shrimp)'!AD388</f>
        <v>384.85340323821475</v>
      </c>
      <c r="AC229" s="258">
        <f ca="1">'motor2(Tvi)'!H122</f>
        <v>2251.5362697186661</v>
      </c>
      <c r="AD229" s="218">
        <f ca="1">'motor2(Tvi)'!J122</f>
        <v>1688.6522022889994</v>
      </c>
      <c r="AE229" s="261">
        <f t="shared" ca="1" si="8"/>
        <v>2073.5056055272144</v>
      </c>
      <c r="AF229" s="78"/>
      <c r="CH229" s="80">
        <f t="shared" si="9"/>
        <v>23.939743428339391</v>
      </c>
    </row>
    <row r="230" spans="2:86" x14ac:dyDescent="0.2">
      <c r="B230" s="6">
        <f>'motor1(shrimp)'!A389</f>
        <v>7</v>
      </c>
      <c r="C230">
        <f>'motor1(shrimp)'!B389</f>
        <v>8</v>
      </c>
      <c r="D230" s="78">
        <f ca="1">'motor1(shrimp)'!C389</f>
        <v>577.55421467135898</v>
      </c>
      <c r="E230" s="7">
        <f ca="1">IF('motor1(shrimp)'!D389=0,"",'motor1(shrimp)'!D389)</f>
        <v>26.058479508861996</v>
      </c>
      <c r="F230" s="78">
        <f ca="1">'motor1(shrimp)'!E389</f>
        <v>2801.8031967183379</v>
      </c>
      <c r="G230" s="7">
        <f ca="1">'motor1(shrimp)'!F389</f>
        <v>3642.3441557338392</v>
      </c>
      <c r="W230" s="6">
        <v>7</v>
      </c>
      <c r="X230">
        <v>8</v>
      </c>
      <c r="Y230" s="254">
        <f ca="1">'motor1(shrimp)'!AA389</f>
        <v>121.52036805189468</v>
      </c>
      <c r="Z230" s="218">
        <f ca="1">IF('motor1(shrimp)'!AB389=0,"",'motor1(shrimp)'!AB389)</f>
        <v>22.67555476996743</v>
      </c>
      <c r="AA230" s="126">
        <f ca="1">'motor1(shrimp)'!AC389</f>
        <v>266.98284494318239</v>
      </c>
      <c r="AB230" s="224">
        <f ca="1">'motor1(shrimp)'!AD389</f>
        <v>347.07769842613709</v>
      </c>
      <c r="AC230" s="258">
        <f ca="1">'motor2(Tvi)'!H123</f>
        <v>1988.5342903058042</v>
      </c>
      <c r="AD230" s="218">
        <f ca="1">'motor2(Tvi)'!J123</f>
        <v>1491.4007177293531</v>
      </c>
      <c r="AE230" s="261">
        <f t="shared" ca="1" si="8"/>
        <v>1838.4784161554903</v>
      </c>
      <c r="AF230" s="78"/>
      <c r="CH230" s="80">
        <f t="shared" si="9"/>
        <v>23.939743428339391</v>
      </c>
    </row>
    <row r="231" spans="2:86" x14ac:dyDescent="0.2">
      <c r="B231" s="6">
        <f>'motor1(shrimp)'!A390</f>
        <v>7</v>
      </c>
      <c r="C231">
        <f>'motor1(shrimp)'!B390</f>
        <v>9</v>
      </c>
      <c r="D231" s="78">
        <f ca="1">'motor1(shrimp)'!C390</f>
        <v>257.79792005785754</v>
      </c>
      <c r="E231" s="7">
        <f ca="1">IF('motor1(shrimp)'!D390=0,"",'motor1(shrimp)'!D390)</f>
        <v>26.394582498384608</v>
      </c>
      <c r="F231" s="78">
        <f ca="1">'motor1(shrimp)'!E390</f>
        <v>1258.736066044771</v>
      </c>
      <c r="G231" s="7">
        <f ca="1">'motor1(shrimp)'!F390</f>
        <v>1636.3568858582023</v>
      </c>
      <c r="W231" s="6">
        <v>7</v>
      </c>
      <c r="X231">
        <v>9</v>
      </c>
      <c r="Y231" s="254">
        <f ca="1">'motor1(shrimp)'!AA390</f>
        <v>76.503464631932644</v>
      </c>
      <c r="Z231" s="218">
        <f ca="1">IF('motor1(shrimp)'!AB390=0,"",'motor1(shrimp)'!AB390)</f>
        <v>21.51077270578925</v>
      </c>
      <c r="AA231" s="126">
        <f ca="1">'motor1(shrimp)'!AC390</f>
        <v>166.48482287139657</v>
      </c>
      <c r="AB231" s="224">
        <f ca="1">'motor1(shrimp)'!AD390</f>
        <v>216.43026973281556</v>
      </c>
      <c r="AC231" s="258">
        <f ca="1">'motor2(Tvi)'!H124</f>
        <v>2038.0188283191251</v>
      </c>
      <c r="AD231" s="218">
        <f ca="1">'motor2(Tvi)'!J124</f>
        <v>1528.5141212393437</v>
      </c>
      <c r="AE231" s="261">
        <f t="shared" ca="1" si="8"/>
        <v>1744.9443909721592</v>
      </c>
      <c r="AF231" s="78"/>
      <c r="CH231" s="80">
        <f t="shared" si="9"/>
        <v>23.939743428339391</v>
      </c>
    </row>
    <row r="232" spans="2:86" x14ac:dyDescent="0.2">
      <c r="B232" s="6">
        <f>'motor1(shrimp)'!A391</f>
        <v>7</v>
      </c>
      <c r="C232">
        <f>'motor1(shrimp)'!B391</f>
        <v>10</v>
      </c>
      <c r="D232" s="78">
        <f ca="1">'motor1(shrimp)'!C391</f>
        <v>210.079643676111</v>
      </c>
      <c r="E232" s="7">
        <f ca="1">IF('motor1(shrimp)'!D391=0,"",'motor1(shrimp)'!D391)</f>
        <v>25.446936763776083</v>
      </c>
      <c r="F232" s="78">
        <f ca="1">'motor1(shrimp)'!E391</f>
        <v>1017.9523197970883</v>
      </c>
      <c r="G232" s="7">
        <f ca="1">'motor1(shrimp)'!F391</f>
        <v>1323.3380157362149</v>
      </c>
      <c r="W232" s="6">
        <v>7</v>
      </c>
      <c r="X232">
        <v>10</v>
      </c>
      <c r="Y232" s="254">
        <f ca="1">'motor1(shrimp)'!AA391</f>
        <v>55.568472377383927</v>
      </c>
      <c r="Z232" s="218">
        <f ca="1">IF('motor1(shrimp)'!AB391=0,"",'motor1(shrimp)'!AB391)</f>
        <v>17.5064672000575</v>
      </c>
      <c r="AA232" s="126">
        <f ca="1">'motor1(shrimp)'!AC391</f>
        <v>113.47718636701924</v>
      </c>
      <c r="AB232" s="224">
        <f ca="1">'motor1(shrimp)'!AD391</f>
        <v>147.52034227712502</v>
      </c>
      <c r="AC232" s="258">
        <f ca="1">'motor2(Tvi)'!H125</f>
        <v>1902.2515806868546</v>
      </c>
      <c r="AD232" s="218">
        <f ca="1">'motor2(Tvi)'!J125</f>
        <v>1426.6886855151411</v>
      </c>
      <c r="AE232" s="261">
        <f t="shared" ca="1" si="8"/>
        <v>1574.2090277922662</v>
      </c>
      <c r="AF232" s="78"/>
      <c r="CH232" s="80">
        <f t="shared" si="9"/>
        <v>23.939743428339391</v>
      </c>
    </row>
    <row r="233" spans="2:86" x14ac:dyDescent="0.2">
      <c r="B233" s="6">
        <f>'motor1(shrimp)'!A392</f>
        <v>7</v>
      </c>
      <c r="C233">
        <f>'motor1(shrimp)'!B392</f>
        <v>11</v>
      </c>
      <c r="D233" s="78">
        <f ca="1">'motor1(shrimp)'!C392</f>
        <v>162.05890791374665</v>
      </c>
      <c r="E233" s="7">
        <f ca="1">IF('motor1(shrimp)'!D392=0,"",'motor1(shrimp)'!D392)</f>
        <v>25.442324316701072</v>
      </c>
      <c r="F233" s="78">
        <f ca="1">'motor1(shrimp)'!E392</f>
        <v>784.54776473221386</v>
      </c>
      <c r="G233" s="7">
        <f ca="1">'motor1(shrimp)'!F392</f>
        <v>1019.912094151878</v>
      </c>
      <c r="W233" s="6">
        <v>7</v>
      </c>
      <c r="X233">
        <v>11</v>
      </c>
      <c r="Y233" s="254">
        <f ca="1">'motor1(shrimp)'!AA392</f>
        <v>64.37512848466325</v>
      </c>
      <c r="Z233" s="218">
        <f ca="1">IF('motor1(shrimp)'!AB392=0,"",'motor1(shrimp)'!AB392)</f>
        <v>14.379353323202121</v>
      </c>
      <c r="AA233" s="126">
        <f ca="1">'motor1(shrimp)'!AC392</f>
        <v>118.38270738436252</v>
      </c>
      <c r="AB233" s="224">
        <f ca="1">'motor1(shrimp)'!AD392</f>
        <v>153.89751959967128</v>
      </c>
      <c r="AC233" s="258">
        <f ca="1">'motor2(Tvi)'!H126</f>
        <v>1930.2051019388307</v>
      </c>
      <c r="AD233" s="218">
        <f ca="1">'motor2(Tvi)'!J126</f>
        <v>1447.653826454123</v>
      </c>
      <c r="AE233" s="261">
        <f t="shared" ca="1" si="8"/>
        <v>1601.5513460537943</v>
      </c>
      <c r="AF233" s="78"/>
      <c r="CH233" s="80">
        <f t="shared" si="9"/>
        <v>23.939743428339391</v>
      </c>
    </row>
    <row r="234" spans="2:86" x14ac:dyDescent="0.2">
      <c r="B234" s="59">
        <f>'motor1(shrimp)'!A393</f>
        <v>7</v>
      </c>
      <c r="C234" s="56">
        <f>'motor1(shrimp)'!B393</f>
        <v>12</v>
      </c>
      <c r="D234" s="78">
        <f ca="1">'motor1(shrimp)'!C393</f>
        <v>201.29420091275708</v>
      </c>
      <c r="E234" s="7">
        <f ca="1">IF('motor1(shrimp)'!D393=0,"",'motor1(shrimp)'!D393)</f>
        <v>22.405885127751532</v>
      </c>
      <c r="F234" s="78">
        <f ca="1">'motor1(shrimp)'!E393</f>
        <v>940.12411683069456</v>
      </c>
      <c r="G234" s="7">
        <f ca="1">'motor1(shrimp)'!F393</f>
        <v>1222.1613518799029</v>
      </c>
      <c r="W234" s="59">
        <v>7</v>
      </c>
      <c r="X234" s="56">
        <v>12</v>
      </c>
      <c r="Y234" s="254">
        <f ca="1">'motor1(shrimp)'!AA393</f>
        <v>77.841390438336617</v>
      </c>
      <c r="Z234" s="218">
        <f ca="1">IF('motor1(shrimp)'!AB393=0,"",'motor1(shrimp)'!AB393)</f>
        <v>14.00449656403902</v>
      </c>
      <c r="AA234" s="126">
        <f ca="1">'motor1(shrimp)'!AC393</f>
        <v>133.77168520196088</v>
      </c>
      <c r="AB234" s="224">
        <f ca="1">'motor1(shrimp)'!AD393</f>
        <v>173.90319076254914</v>
      </c>
      <c r="AC234" s="258">
        <f ca="1">'motor2(Tvi)'!H127</f>
        <v>2198.9393335957366</v>
      </c>
      <c r="AD234" s="218">
        <f ca="1">'motor2(Tvi)'!J127</f>
        <v>1649.2045001968024</v>
      </c>
      <c r="AE234" s="261">
        <f t="shared" ca="1" si="8"/>
        <v>1823.1076909593517</v>
      </c>
      <c r="AF234" s="78"/>
      <c r="CH234" s="80">
        <f t="shared" si="9"/>
        <v>23.939743428339391</v>
      </c>
    </row>
    <row r="235" spans="2:86" x14ac:dyDescent="0.2">
      <c r="B235" s="7">
        <f>'motor1(shrimp)'!A394</f>
        <v>8</v>
      </c>
      <c r="C235">
        <f>'motor1(shrimp)'!B394</f>
        <v>1</v>
      </c>
      <c r="D235" s="78">
        <f ca="1">'motor1(shrimp)'!C394</f>
        <v>393.66415891626394</v>
      </c>
      <c r="E235" s="7">
        <f ca="1">IF('motor1(shrimp)'!D394=0,"",'motor1(shrimp)'!D394)</f>
        <v>21.661488855886983</v>
      </c>
      <c r="F235" s="78">
        <f ca="1">'motor1(shrimp)'!E394</f>
        <v>1813.4637835499404</v>
      </c>
      <c r="G235" s="7">
        <f ca="1">'motor1(shrimp)'!F394</f>
        <v>2357.5029186149227</v>
      </c>
      <c r="W235" s="7">
        <v>8</v>
      </c>
      <c r="X235">
        <v>1</v>
      </c>
      <c r="Y235" s="254">
        <f ca="1">'motor1(shrimp)'!AA394</f>
        <v>85.141353556659169</v>
      </c>
      <c r="Z235" s="218">
        <f ca="1">IF('motor1(shrimp)'!AB394=0,"",'motor1(shrimp)'!AB394)</f>
        <v>14.015252536085519</v>
      </c>
      <c r="AA235" s="126">
        <f ca="1">'motor1(shrimp)'!AC394</f>
        <v>144.86963454541558</v>
      </c>
      <c r="AB235" s="224">
        <f ca="1">'motor1(shrimp)'!AD394</f>
        <v>188.33052490904026</v>
      </c>
      <c r="AC235" s="258">
        <f ca="1">'motor2(Tvi)'!H128</f>
        <v>2055.7831162041703</v>
      </c>
      <c r="AD235" s="218">
        <f ca="1">'motor2(Tvi)'!J128</f>
        <v>1541.8373371531277</v>
      </c>
      <c r="AE235" s="261">
        <f t="shared" ca="1" si="8"/>
        <v>1730.1678620621678</v>
      </c>
      <c r="AF235" s="78"/>
      <c r="CH235" s="80">
        <f t="shared" si="9"/>
        <v>23.939743428339391</v>
      </c>
    </row>
    <row r="236" spans="2:86" x14ac:dyDescent="0.2">
      <c r="B236" s="7">
        <f>'motor1(shrimp)'!A395</f>
        <v>8</v>
      </c>
      <c r="C236">
        <f>'motor1(shrimp)'!B395</f>
        <v>2</v>
      </c>
      <c r="D236" s="78">
        <f ca="1">'motor1(shrimp)'!C395</f>
        <v>523.44494241792256</v>
      </c>
      <c r="E236" s="7">
        <f ca="1">IF('motor1(shrimp)'!D395=0,"",'motor1(shrimp)'!D395)</f>
        <v>21.688026515016805</v>
      </c>
      <c r="F236" s="78">
        <f ca="1">'motor1(shrimp)'!E395</f>
        <v>2407.9312847408401</v>
      </c>
      <c r="G236" s="7">
        <f ca="1">'motor1(shrimp)'!F395</f>
        <v>3130.3106701630923</v>
      </c>
      <c r="W236" s="7">
        <v>8</v>
      </c>
      <c r="X236">
        <v>2</v>
      </c>
      <c r="Y236" s="254">
        <f ca="1">'motor1(shrimp)'!AA395</f>
        <v>131.572793346054</v>
      </c>
      <c r="Z236" s="218">
        <f ca="1">IF('motor1(shrimp)'!AB395=0,"",'motor1(shrimp)'!AB395)</f>
        <v>13.585233615096907</v>
      </c>
      <c r="AA236" s="126">
        <f ca="1">'motor1(shrimp)'!AC395</f>
        <v>218.59741323495484</v>
      </c>
      <c r="AB236" s="224">
        <f ca="1">'motor1(shrimp)'!AD395</f>
        <v>284.1766372054413</v>
      </c>
      <c r="AC236" s="258">
        <f ca="1">'motor2(Tvi)'!H129</f>
        <v>2244.7310118331188</v>
      </c>
      <c r="AD236" s="218">
        <f ca="1">'motor2(Tvi)'!J129</f>
        <v>1683.5482588748391</v>
      </c>
      <c r="AE236" s="261">
        <f t="shared" ca="1" si="8"/>
        <v>1967.7248960802804</v>
      </c>
      <c r="AF236" s="78"/>
      <c r="CH236" s="80">
        <f t="shared" si="9"/>
        <v>23.939743428339391</v>
      </c>
    </row>
    <row r="237" spans="2:86" x14ac:dyDescent="0.2">
      <c r="B237" s="7">
        <f>'motor1(shrimp)'!A396</f>
        <v>8</v>
      </c>
      <c r="C237">
        <f>'motor1(shrimp)'!B396</f>
        <v>3</v>
      </c>
      <c r="D237" s="78">
        <f ca="1">'motor1(shrimp)'!C396</f>
        <v>643.51798644950111</v>
      </c>
      <c r="E237" s="7">
        <f ca="1">IF('motor1(shrimp)'!D396=0,"",'motor1(shrimp)'!D396)</f>
        <v>21.136931287717072</v>
      </c>
      <c r="F237" s="78">
        <f ca="1">'motor1(shrimp)'!E396</f>
        <v>2937.5458219965612</v>
      </c>
      <c r="G237" s="7">
        <f ca="1">'motor1(shrimp)'!F396</f>
        <v>3818.8095685955295</v>
      </c>
      <c r="W237" s="7">
        <v>8</v>
      </c>
      <c r="X237">
        <v>3</v>
      </c>
      <c r="Y237" s="254">
        <f ca="1">'motor1(shrimp)'!AA396</f>
        <v>201.42965523425784</v>
      </c>
      <c r="Z237" s="218">
        <f ca="1">IF('motor1(shrimp)'!AB396=0,"",'motor1(shrimp)'!AB396)</f>
        <v>16.357562635915727</v>
      </c>
      <c r="AA237" s="126">
        <f ca="1">'motor1(shrimp)'!AC396</f>
        <v>350.56586055514902</v>
      </c>
      <c r="AB237" s="224">
        <f ca="1">'motor1(shrimp)'!AD396</f>
        <v>455.73561872169375</v>
      </c>
      <c r="AC237" s="258">
        <f ca="1">'motor2(Tvi)'!H130</f>
        <v>2323.9692405359078</v>
      </c>
      <c r="AD237" s="218">
        <f ca="1">'motor2(Tvi)'!J130</f>
        <v>1742.976930401931</v>
      </c>
      <c r="AE237" s="261">
        <f t="shared" ca="1" si="8"/>
        <v>2198.7125491236247</v>
      </c>
      <c r="AF237" s="78"/>
      <c r="CH237" s="80">
        <f t="shared" si="9"/>
        <v>23.939743428339391</v>
      </c>
    </row>
    <row r="238" spans="2:86" x14ac:dyDescent="0.2">
      <c r="B238" s="7">
        <f>'motor1(shrimp)'!A397</f>
        <v>8</v>
      </c>
      <c r="C238">
        <f>'motor1(shrimp)'!B397</f>
        <v>4</v>
      </c>
      <c r="D238" s="78">
        <f ca="1">'motor1(shrimp)'!C397</f>
        <v>1216.5307058468118</v>
      </c>
      <c r="E238" s="7">
        <f ca="1">IF('motor1(shrimp)'!D397=0,"",'motor1(shrimp)'!D397)</f>
        <v>21.248471855978256</v>
      </c>
      <c r="F238" s="78">
        <f ca="1">'motor1(shrimp)'!E397</f>
        <v>5557.7739296262798</v>
      </c>
      <c r="G238" s="7">
        <f ca="1">'motor1(shrimp)'!F397</f>
        <v>7225.1061085141637</v>
      </c>
      <c r="W238" s="7">
        <v>8</v>
      </c>
      <c r="X238">
        <v>4</v>
      </c>
      <c r="Y238" s="254">
        <f ca="1">'motor1(shrimp)'!AA397</f>
        <v>269.90081908327807</v>
      </c>
      <c r="Z238" s="218">
        <f ca="1">IF('motor1(shrimp)'!AB397=0,"",'motor1(shrimp)'!AB397)</f>
        <v>18.134800266329634</v>
      </c>
      <c r="AA238" s="126">
        <f ca="1">'motor1(shrimp)'!AC397</f>
        <v>500.48798408644495</v>
      </c>
      <c r="AB238" s="224">
        <f ca="1">'motor1(shrimp)'!AD397</f>
        <v>650.63437931237843</v>
      </c>
      <c r="AC238" s="258">
        <f ca="1">'motor2(Tvi)'!H131</f>
        <v>2148.7118630741079</v>
      </c>
      <c r="AD238" s="218">
        <f ca="1">'motor2(Tvi)'!J131</f>
        <v>1611.5338973055809</v>
      </c>
      <c r="AE238" s="261">
        <f t="shared" ca="1" si="8"/>
        <v>2262.1682766179592</v>
      </c>
      <c r="AF238" s="78"/>
      <c r="CH238" s="80">
        <f t="shared" si="9"/>
        <v>23.939743428339391</v>
      </c>
    </row>
    <row r="239" spans="2:86" x14ac:dyDescent="0.2">
      <c r="B239" s="7">
        <f>'motor1(shrimp)'!A398</f>
        <v>8</v>
      </c>
      <c r="C239">
        <f>'motor1(shrimp)'!B398</f>
        <v>5</v>
      </c>
      <c r="D239" s="78">
        <f ca="1">'motor1(shrimp)'!C398</f>
        <v>1131.1507990311418</v>
      </c>
      <c r="E239" s="7">
        <f ca="1">IF('motor1(shrimp)'!D398=0,"",'motor1(shrimp)'!D398)</f>
        <v>23.608021279106964</v>
      </c>
      <c r="F239" s="78">
        <f ca="1">'motor1(shrimp)'!E398</f>
        <v>5315.1242815697724</v>
      </c>
      <c r="G239" s="7">
        <f ca="1">'motor1(shrimp)'!F398</f>
        <v>6909.6615660407042</v>
      </c>
      <c r="W239" s="7">
        <v>8</v>
      </c>
      <c r="X239">
        <v>5</v>
      </c>
      <c r="Y239" s="254">
        <f ca="1">'motor1(shrimp)'!AA398</f>
        <v>109.02598089550838</v>
      </c>
      <c r="Z239" s="218">
        <f ca="1">IF('motor1(shrimp)'!AB398=0,"",'motor1(shrimp)'!AB398)</f>
        <v>20.458157055786202</v>
      </c>
      <c r="AA239" s="126">
        <f ca="1">'motor1(shrimp)'!AC398</f>
        <v>218.27749798561294</v>
      </c>
      <c r="AB239" s="224">
        <f ca="1">'motor1(shrimp)'!AD398</f>
        <v>283.76074738129682</v>
      </c>
      <c r="AC239" s="258">
        <f ca="1">'motor2(Tvi)'!H132</f>
        <v>2056.8888646291239</v>
      </c>
      <c r="AD239" s="218">
        <f ca="1">'motor2(Tvi)'!J132</f>
        <v>1542.666648471843</v>
      </c>
      <c r="AE239" s="261">
        <f t="shared" ca="1" si="8"/>
        <v>1826.4273958531398</v>
      </c>
      <c r="AF239" s="78"/>
      <c r="CH239" s="80">
        <f t="shared" si="9"/>
        <v>23.939743428339391</v>
      </c>
    </row>
    <row r="240" spans="2:86" x14ac:dyDescent="0.2">
      <c r="B240" s="7">
        <f>'motor1(shrimp)'!A399</f>
        <v>8</v>
      </c>
      <c r="C240">
        <f>'motor1(shrimp)'!B399</f>
        <v>6</v>
      </c>
      <c r="D240" s="78">
        <f ca="1">'motor1(shrimp)'!C399</f>
        <v>502.44259432989901</v>
      </c>
      <c r="E240" s="7">
        <f ca="1">IF('motor1(shrimp)'!D399=0,"",'motor1(shrimp)'!D399)</f>
        <v>23.08019269147448</v>
      </c>
      <c r="F240" s="78">
        <f ca="1">'motor1(shrimp)'!E399</f>
        <v>2355.9748020596576</v>
      </c>
      <c r="G240" s="7">
        <f ca="1">'motor1(shrimp)'!F399</f>
        <v>3062.7672426775548</v>
      </c>
      <c r="W240" s="7">
        <v>8</v>
      </c>
      <c r="X240">
        <v>6</v>
      </c>
      <c r="Y240" s="254">
        <f ca="1">'motor1(shrimp)'!AA399</f>
        <v>132.71187140283749</v>
      </c>
      <c r="Z240" s="218">
        <f ca="1">IF('motor1(shrimp)'!AB399=0,"",'motor1(shrimp)'!AB399)</f>
        <v>19.706597606041576</v>
      </c>
      <c r="AA240" s="126">
        <f ca="1">'motor1(shrimp)'!AC399</f>
        <v>263.37144822025948</v>
      </c>
      <c r="AB240" s="224">
        <f ca="1">'motor1(shrimp)'!AD399</f>
        <v>342.38288268633733</v>
      </c>
      <c r="AC240" s="258">
        <f ca="1">'motor2(Tvi)'!H133</f>
        <v>2064.367035595073</v>
      </c>
      <c r="AD240" s="218">
        <f ca="1">'motor2(Tvi)'!J133</f>
        <v>1548.2752766963049</v>
      </c>
      <c r="AE240" s="261">
        <f t="shared" ca="1" si="8"/>
        <v>1890.6581593826422</v>
      </c>
      <c r="AF240" s="78"/>
      <c r="CH240" s="80">
        <f t="shared" si="9"/>
        <v>23.939743428339391</v>
      </c>
    </row>
    <row r="241" spans="2:86" x14ac:dyDescent="0.2">
      <c r="B241" s="7">
        <f>'motor1(shrimp)'!A400</f>
        <v>8</v>
      </c>
      <c r="C241">
        <f>'motor1(shrimp)'!B400</f>
        <v>7</v>
      </c>
      <c r="D241" s="78">
        <f ca="1">'motor1(shrimp)'!C400</f>
        <v>547.06496680038276</v>
      </c>
      <c r="E241" s="7">
        <f ca="1">IF('motor1(shrimp)'!D400=0,"",'motor1(shrimp)'!D400)</f>
        <v>24.546924914499886</v>
      </c>
      <c r="F241" s="78">
        <f ca="1">'motor1(shrimp)'!E400</f>
        <v>2607.8739654371798</v>
      </c>
      <c r="G241" s="7">
        <f ca="1">'motor1(shrimp)'!F400</f>
        <v>3390.236155068334</v>
      </c>
      <c r="W241" s="7">
        <v>8</v>
      </c>
      <c r="X241">
        <v>7</v>
      </c>
      <c r="Y241" s="254">
        <f ca="1">'motor1(shrimp)'!AA400</f>
        <v>129.10411494596261</v>
      </c>
      <c r="Z241" s="218">
        <f ca="1">IF('motor1(shrimp)'!AB400=0,"",'motor1(shrimp)'!AB400)</f>
        <v>22.161944412374758</v>
      </c>
      <c r="AA241" s="126">
        <f ca="1">'motor1(shrimp)'!AC400</f>
        <v>272.00162357801571</v>
      </c>
      <c r="AB241" s="224">
        <f ca="1">'motor1(shrimp)'!AD400</f>
        <v>353.60211065142045</v>
      </c>
      <c r="AC241" s="258">
        <f ca="1">'motor2(Tvi)'!H134</f>
        <v>2228.7020607318982</v>
      </c>
      <c r="AD241" s="218">
        <f ca="1">'motor2(Tvi)'!J134</f>
        <v>1671.5265455489237</v>
      </c>
      <c r="AE241" s="261">
        <f t="shared" ca="1" si="8"/>
        <v>2025.128656200344</v>
      </c>
      <c r="AF241" s="78"/>
      <c r="CH241" s="80">
        <f t="shared" si="9"/>
        <v>23.939743428339391</v>
      </c>
    </row>
    <row r="242" spans="2:86" x14ac:dyDescent="0.2">
      <c r="B242" s="7">
        <f>'motor1(shrimp)'!A401</f>
        <v>8</v>
      </c>
      <c r="C242">
        <f>'motor1(shrimp)'!B401</f>
        <v>8</v>
      </c>
      <c r="D242" s="78">
        <f ca="1">'motor1(shrimp)'!C401</f>
        <v>495.31193515491935</v>
      </c>
      <c r="E242" s="7">
        <f ca="1">IF('motor1(shrimp)'!D401=0,"",'motor1(shrimp)'!D401)</f>
        <v>25.271077727925515</v>
      </c>
      <c r="F242" s="78">
        <f ca="1">'motor1(shrimp)'!E401</f>
        <v>2384.6607899890664</v>
      </c>
      <c r="G242" s="7">
        <f ca="1">'motor1(shrimp)'!F401</f>
        <v>3100.0590269857867</v>
      </c>
      <c r="W242" s="7">
        <v>8</v>
      </c>
      <c r="X242">
        <v>8</v>
      </c>
      <c r="Y242" s="254">
        <f ca="1">'motor1(shrimp)'!AA401</f>
        <v>88.907249884875981</v>
      </c>
      <c r="Z242" s="218">
        <f ca="1">IF('motor1(shrimp)'!AB401=0,"",'motor1(shrimp)'!AB401)</f>
        <v>22.355324963185087</v>
      </c>
      <c r="AA242" s="126">
        <f ca="1">'motor1(shrimp)'!AC401</f>
        <v>192.8375651821423</v>
      </c>
      <c r="AB242" s="224">
        <f ca="1">'motor1(shrimp)'!AD401</f>
        <v>250.688834736785</v>
      </c>
      <c r="AC242" s="258">
        <f ca="1">'motor2(Tvi)'!H135</f>
        <v>2028.9756987387582</v>
      </c>
      <c r="AD242" s="218">
        <f ca="1">'motor2(Tvi)'!J135</f>
        <v>1521.7317740540686</v>
      </c>
      <c r="AE242" s="261">
        <f t="shared" ca="1" si="8"/>
        <v>1772.4206087908537</v>
      </c>
      <c r="AF242" s="78"/>
      <c r="CH242" s="80">
        <f t="shared" si="9"/>
        <v>23.939743428339391</v>
      </c>
    </row>
    <row r="243" spans="2:86" x14ac:dyDescent="0.2">
      <c r="B243" s="7">
        <f>'motor1(shrimp)'!A402</f>
        <v>8</v>
      </c>
      <c r="C243">
        <f>'motor1(shrimp)'!B402</f>
        <v>9</v>
      </c>
      <c r="D243" s="78">
        <f ca="1">'motor1(shrimp)'!C402</f>
        <v>256.28948017641795</v>
      </c>
      <c r="E243" s="7">
        <f ca="1">IF('motor1(shrimp)'!D402=0,"",'motor1(shrimp)'!D402)</f>
        <v>26.854244969452093</v>
      </c>
      <c r="F243" s="78">
        <f ca="1">'motor1(shrimp)'!E402</f>
        <v>1255.0116590124412</v>
      </c>
      <c r="G243" s="7">
        <f ca="1">'motor1(shrimp)'!F402</f>
        <v>1631.5151567161736</v>
      </c>
      <c r="W243" s="7">
        <v>8</v>
      </c>
      <c r="X243">
        <v>9</v>
      </c>
      <c r="Y243" s="254">
        <f ca="1">'motor1(shrimp)'!AA402</f>
        <v>51.605839564000391</v>
      </c>
      <c r="Z243" s="218">
        <f ca="1">IF('motor1(shrimp)'!AB402=0,"",'motor1(shrimp)'!AB402)</f>
        <v>21.262807650100388</v>
      </c>
      <c r="AA243" s="126">
        <f ca="1">'motor1(shrimp)'!AC402</f>
        <v>112.51506520621841</v>
      </c>
      <c r="AB243" s="224">
        <f ca="1">'motor1(shrimp)'!AD402</f>
        <v>146.26958476808394</v>
      </c>
      <c r="AC243" s="258">
        <f ca="1">'motor2(Tvi)'!H136</f>
        <v>1986.7617219599838</v>
      </c>
      <c r="AD243" s="218">
        <f ca="1">'motor2(Tvi)'!J136</f>
        <v>1490.071291469988</v>
      </c>
      <c r="AE243" s="261">
        <f t="shared" ca="1" si="8"/>
        <v>1636.3408762380718</v>
      </c>
      <c r="AF243" s="78"/>
      <c r="CH243" s="80">
        <f t="shared" si="9"/>
        <v>23.939743428339391</v>
      </c>
    </row>
    <row r="244" spans="2:86" x14ac:dyDescent="0.2">
      <c r="B244" s="7">
        <f>'motor1(shrimp)'!A403</f>
        <v>8</v>
      </c>
      <c r="C244">
        <f>'motor1(shrimp)'!B403</f>
        <v>10</v>
      </c>
      <c r="D244" s="78">
        <f ca="1">'motor1(shrimp)'!C403</f>
        <v>212.49781064136781</v>
      </c>
      <c r="E244" s="7">
        <f ca="1">IF('motor1(shrimp)'!D403=0,"",'motor1(shrimp)'!D403)</f>
        <v>25.345655593753563</v>
      </c>
      <c r="F244" s="78">
        <f ca="1">'motor1(shrimp)'!E403</f>
        <v>1028.7655874786112</v>
      </c>
      <c r="G244" s="7">
        <f ca="1">'motor1(shrimp)'!F403</f>
        <v>1337.3952637221946</v>
      </c>
      <c r="W244" s="7">
        <v>8</v>
      </c>
      <c r="X244">
        <v>10</v>
      </c>
      <c r="Y244" s="254">
        <f ca="1">'motor1(shrimp)'!AA403</f>
        <v>47.340247600810024</v>
      </c>
      <c r="Z244" s="218">
        <f ca="1">IF('motor1(shrimp)'!AB403=0,"",'motor1(shrimp)'!AB403)</f>
        <v>15.755093335394143</v>
      </c>
      <c r="AA244" s="126">
        <f ca="1">'motor1(shrimp)'!AC403</f>
        <v>92.840361362462133</v>
      </c>
      <c r="AB244" s="224">
        <f ca="1">'motor1(shrimp)'!AD403</f>
        <v>120.69246977120078</v>
      </c>
      <c r="AC244" s="258">
        <f ca="1">'motor2(Tvi)'!H137</f>
        <v>1788.8480590526904</v>
      </c>
      <c r="AD244" s="218">
        <f ca="1">'motor2(Tvi)'!J137</f>
        <v>1341.6360442895177</v>
      </c>
      <c r="AE244" s="261">
        <f t="shared" ca="1" si="8"/>
        <v>1462.3285140607186</v>
      </c>
      <c r="AF244" s="78"/>
      <c r="CH244" s="80">
        <f t="shared" si="9"/>
        <v>23.939743428339391</v>
      </c>
    </row>
    <row r="245" spans="2:86" x14ac:dyDescent="0.2">
      <c r="B245" s="7">
        <f>'motor1(shrimp)'!A404</f>
        <v>8</v>
      </c>
      <c r="C245">
        <f>'motor1(shrimp)'!B404</f>
        <v>11</v>
      </c>
      <c r="D245" s="78">
        <f ca="1">'motor1(shrimp)'!C404</f>
        <v>171.75754931266758</v>
      </c>
      <c r="E245" s="7">
        <f ca="1">IF('motor1(shrimp)'!D404=0,"",'motor1(shrimp)'!D404)</f>
        <v>24.434200079900044</v>
      </c>
      <c r="F245" s="78">
        <f ca="1">'motor1(shrimp)'!E404</f>
        <v>822.55626679687532</v>
      </c>
      <c r="G245" s="7">
        <f ca="1">'motor1(shrimp)'!F404</f>
        <v>1069.3231468359379</v>
      </c>
      <c r="W245" s="7">
        <v>8</v>
      </c>
      <c r="X245">
        <v>11</v>
      </c>
      <c r="Y245" s="254">
        <f ca="1">'motor1(shrimp)'!AA404</f>
        <v>60.11062342152659</v>
      </c>
      <c r="Z245" s="218">
        <f ca="1">IF('motor1(shrimp)'!AB404=0,"",'motor1(shrimp)'!AB404)</f>
        <v>14.552605337214256</v>
      </c>
      <c r="AA245" s="126">
        <f ca="1">'motor1(shrimp)'!AC404</f>
        <v>107.60188993227814</v>
      </c>
      <c r="AB245" s="224">
        <f ca="1">'motor1(shrimp)'!AD404</f>
        <v>139.88245691196158</v>
      </c>
      <c r="AC245" s="258">
        <f ca="1">'motor2(Tvi)'!H138</f>
        <v>1805.5854700586635</v>
      </c>
      <c r="AD245" s="218">
        <f ca="1">'motor2(Tvi)'!J138</f>
        <v>1354.1891025439977</v>
      </c>
      <c r="AE245" s="261">
        <f t="shared" ca="1" si="8"/>
        <v>1494.0715594559592</v>
      </c>
      <c r="AF245" s="78"/>
      <c r="CH245" s="80">
        <f t="shared" si="9"/>
        <v>23.939743428339391</v>
      </c>
    </row>
    <row r="246" spans="2:86" x14ac:dyDescent="0.2">
      <c r="B246" s="63">
        <f>'motor1(shrimp)'!A405</f>
        <v>8</v>
      </c>
      <c r="C246" s="56">
        <f>'motor1(shrimp)'!B405</f>
        <v>12</v>
      </c>
      <c r="D246" s="78">
        <f ca="1">'motor1(shrimp)'!C405</f>
        <v>260.36848359786001</v>
      </c>
      <c r="E246" s="7">
        <f ca="1">IF('motor1(shrimp)'!D405=0,"",'motor1(shrimp)'!D405)</f>
        <v>21.339161843647197</v>
      </c>
      <c r="F246" s="78">
        <f ca="1">'motor1(shrimp)'!E405</f>
        <v>1196.5935814151173</v>
      </c>
      <c r="G246" s="7">
        <f ca="1">'motor1(shrimp)'!F405</f>
        <v>1555.5716558396525</v>
      </c>
      <c r="W246" s="63">
        <v>8</v>
      </c>
      <c r="X246" s="56">
        <v>12</v>
      </c>
      <c r="Y246" s="254">
        <f ca="1">'motor1(shrimp)'!AA405</f>
        <v>78.87999094936211</v>
      </c>
      <c r="Z246" s="218">
        <f ca="1">IF('motor1(shrimp)'!AB405=0,"",'motor1(shrimp)'!AB405)</f>
        <v>15.579598134812009</v>
      </c>
      <c r="AA246" s="126">
        <f ca="1">'motor1(shrimp)'!AC405</f>
        <v>138.72338224169806</v>
      </c>
      <c r="AB246" s="224">
        <f ca="1">'motor1(shrimp)'!AD405</f>
        <v>180.34039691420747</v>
      </c>
      <c r="AC246" s="258">
        <f ca="1">'motor2(Tvi)'!H139</f>
        <v>1964.4030860084779</v>
      </c>
      <c r="AD246" s="218">
        <f ca="1">'motor2(Tvi)'!J139</f>
        <v>1473.3023145063585</v>
      </c>
      <c r="AE246" s="261">
        <f t="shared" ca="1" si="8"/>
        <v>1653.642711420566</v>
      </c>
      <c r="AF246" s="78"/>
      <c r="CH246" s="80">
        <f t="shared" si="9"/>
        <v>23.939743428339391</v>
      </c>
    </row>
    <row r="247" spans="2:86" x14ac:dyDescent="0.2">
      <c r="B247" s="6">
        <f>'motor1(shrimp)'!A406</f>
        <v>9</v>
      </c>
      <c r="C247">
        <f>'motor1(shrimp)'!B406</f>
        <v>1</v>
      </c>
      <c r="D247" s="78">
        <f ca="1">'motor1(shrimp)'!C406</f>
        <v>409.44357016820129</v>
      </c>
      <c r="E247" s="7">
        <f ca="1">IF('motor1(shrimp)'!D406=0,"",'motor1(shrimp)'!D406)</f>
        <v>22.021210654505129</v>
      </c>
      <c r="F247" s="78">
        <f ca="1">'motor1(shrimp)'!E406</f>
        <v>1891.5429830453579</v>
      </c>
      <c r="G247" s="7">
        <f ca="1">'motor1(shrimp)'!F406</f>
        <v>2459.0058779589654</v>
      </c>
      <c r="W247" s="6">
        <v>9</v>
      </c>
      <c r="X247">
        <v>1</v>
      </c>
      <c r="Y247" s="254">
        <f ca="1">'motor1(shrimp)'!AA406</f>
        <v>105.1679838714345</v>
      </c>
      <c r="Z247" s="218">
        <f ca="1">IF('motor1(shrimp)'!AB406=0,"",'motor1(shrimp)'!AB406)</f>
        <v>15.529724056376127</v>
      </c>
      <c r="AA247" s="126">
        <f ca="1">'motor1(shrimp)'!AC406</f>
        <v>187.84090123621019</v>
      </c>
      <c r="AB247" s="224">
        <f ca="1">'motor1(shrimp)'!AD406</f>
        <v>244.19317160707325</v>
      </c>
      <c r="AC247" s="258">
        <f ca="1">'motor2(Tvi)'!H140</f>
        <v>1945.3837529643115</v>
      </c>
      <c r="AD247" s="218">
        <f ca="1">'motor2(Tvi)'!J140</f>
        <v>1459.0378147232336</v>
      </c>
      <c r="AE247" s="261">
        <f t="shared" ca="1" si="8"/>
        <v>1703.2309863303069</v>
      </c>
      <c r="AF247" s="78"/>
      <c r="CH247" s="80">
        <f t="shared" si="9"/>
        <v>23.939743428339391</v>
      </c>
    </row>
    <row r="248" spans="2:86" x14ac:dyDescent="0.2">
      <c r="B248" s="6">
        <f>'motor1(shrimp)'!A407</f>
        <v>9</v>
      </c>
      <c r="C248">
        <f>'motor1(shrimp)'!B407</f>
        <v>2</v>
      </c>
      <c r="D248" s="78">
        <f ca="1">'motor1(shrimp)'!C407</f>
        <v>395.40141471845942</v>
      </c>
      <c r="E248" s="7">
        <f ca="1">IF('motor1(shrimp)'!D407=0,"",'motor1(shrimp)'!D407)</f>
        <v>22.596635487491135</v>
      </c>
      <c r="F248" s="78">
        <f ca="1">'motor1(shrimp)'!E407</f>
        <v>1839.9932952031497</v>
      </c>
      <c r="G248" s="7">
        <f ca="1">'motor1(shrimp)'!F407</f>
        <v>2391.9912837640945</v>
      </c>
      <c r="W248" s="6">
        <v>9</v>
      </c>
      <c r="X248">
        <v>2</v>
      </c>
      <c r="Y248" s="254">
        <f ca="1">'motor1(shrimp)'!AA407</f>
        <v>115.50761998890169</v>
      </c>
      <c r="Z248" s="218">
        <f ca="1">IF('motor1(shrimp)'!AB407=0,"",'motor1(shrimp)'!AB407)</f>
        <v>14.298693002353449</v>
      </c>
      <c r="AA248" s="126">
        <f ca="1">'motor1(shrimp)'!AC407</f>
        <v>200.24378359642998</v>
      </c>
      <c r="AB248" s="224">
        <f ca="1">'motor1(shrimp)'!AD407</f>
        <v>260.31691867535898</v>
      </c>
      <c r="AC248" s="258">
        <f ca="1">'motor2(Tvi)'!H141</f>
        <v>2209.6589815811849</v>
      </c>
      <c r="AD248" s="218">
        <f ca="1">'motor2(Tvi)'!J141</f>
        <v>1657.2442361858887</v>
      </c>
      <c r="AE248" s="261">
        <f t="shared" ca="1" si="8"/>
        <v>1917.5611548612476</v>
      </c>
      <c r="AF248" s="78"/>
      <c r="CH248" s="80">
        <f t="shared" si="9"/>
        <v>23.939743428339391</v>
      </c>
    </row>
    <row r="249" spans="2:86" x14ac:dyDescent="0.2">
      <c r="B249" s="6">
        <f>'motor1(shrimp)'!A408</f>
        <v>9</v>
      </c>
      <c r="C249">
        <f>'motor1(shrimp)'!B408</f>
        <v>3</v>
      </c>
      <c r="D249" s="78">
        <f ca="1">'motor1(shrimp)'!C408</f>
        <v>481.52813235168645</v>
      </c>
      <c r="E249" s="7">
        <f ca="1">IF('motor1(shrimp)'!D408=0,"",'motor1(shrimp)'!D408)</f>
        <v>21.843359806534647</v>
      </c>
      <c r="F249" s="78">
        <f ca="1">'motor1(shrimp)'!E408</f>
        <v>2221.5406822125215</v>
      </c>
      <c r="G249" s="7">
        <f ca="1">'motor1(shrimp)'!F408</f>
        <v>2888.0028868762779</v>
      </c>
      <c r="W249" s="6">
        <v>9</v>
      </c>
      <c r="X249">
        <v>3</v>
      </c>
      <c r="Y249" s="254">
        <f ca="1">'motor1(shrimp)'!AA408</f>
        <v>172.57182723155645</v>
      </c>
      <c r="Z249" s="218">
        <f ca="1">IF('motor1(shrimp)'!AB408=0,"",'motor1(shrimp)'!AB408)</f>
        <v>16.372280171940421</v>
      </c>
      <c r="AA249" s="126">
        <f ca="1">'motor1(shrimp)'!AC408</f>
        <v>306.51343336739166</v>
      </c>
      <c r="AB249" s="224">
        <f ca="1">'motor1(shrimp)'!AD408</f>
        <v>398.46746337760919</v>
      </c>
      <c r="AC249" s="258">
        <f ca="1">'motor2(Tvi)'!H142</f>
        <v>2262.6201761364227</v>
      </c>
      <c r="AD249" s="218">
        <f ca="1">'motor2(Tvi)'!J142</f>
        <v>1696.9651321023171</v>
      </c>
      <c r="AE249" s="261">
        <f t="shared" ca="1" si="8"/>
        <v>2095.432595479926</v>
      </c>
      <c r="AF249" s="78"/>
      <c r="CH249" s="80">
        <f t="shared" si="9"/>
        <v>23.939743428339391</v>
      </c>
    </row>
    <row r="250" spans="2:86" x14ac:dyDescent="0.2">
      <c r="B250" s="6">
        <f>'motor1(shrimp)'!A409</f>
        <v>9</v>
      </c>
      <c r="C250">
        <f>'motor1(shrimp)'!B409</f>
        <v>4</v>
      </c>
      <c r="D250" s="78">
        <f ca="1">'motor1(shrimp)'!C409</f>
        <v>856.04965627781553</v>
      </c>
      <c r="E250" s="7">
        <f ca="1">IF('motor1(shrimp)'!D409=0,"",'motor1(shrimp)'!D409)</f>
        <v>21.478965710283273</v>
      </c>
      <c r="F250" s="78">
        <f ca="1">'motor1(shrimp)'!E409</f>
        <v>3927.3622640520621</v>
      </c>
      <c r="G250" s="7">
        <f ca="1">'motor1(shrimp)'!F409</f>
        <v>5105.5709432676813</v>
      </c>
      <c r="W250" s="6">
        <v>9</v>
      </c>
      <c r="X250">
        <v>4</v>
      </c>
      <c r="Y250" s="254">
        <f ca="1">'motor1(shrimp)'!AA409</f>
        <v>166.89706833251157</v>
      </c>
      <c r="Z250" s="218">
        <f ca="1">IF('motor1(shrimp)'!AB409=0,"",'motor1(shrimp)'!AB409)</f>
        <v>18.288607781423845</v>
      </c>
      <c r="AA250" s="126">
        <f ca="1">'motor1(shrimp)'!AC409</f>
        <v>312.06340846049579</v>
      </c>
      <c r="AB250" s="224">
        <f ca="1">'motor1(shrimp)'!AD409</f>
        <v>405.68243099864452</v>
      </c>
      <c r="AC250" s="258">
        <f ca="1">'motor2(Tvi)'!H143</f>
        <v>2310.8426146745378</v>
      </c>
      <c r="AD250" s="218">
        <f ca="1">'motor2(Tvi)'!J143</f>
        <v>1733.1319610059033</v>
      </c>
      <c r="AE250" s="261">
        <f t="shared" ca="1" si="8"/>
        <v>2138.8143920045477</v>
      </c>
      <c r="AF250" s="78"/>
      <c r="CH250" s="80">
        <f t="shared" si="9"/>
        <v>23.939743428339391</v>
      </c>
    </row>
    <row r="251" spans="2:86" x14ac:dyDescent="0.2">
      <c r="B251" s="6">
        <f>'motor1(shrimp)'!A410</f>
        <v>9</v>
      </c>
      <c r="C251">
        <f>'motor1(shrimp)'!B410</f>
        <v>5</v>
      </c>
      <c r="D251" s="78">
        <f ca="1">'motor1(shrimp)'!C410</f>
        <v>675.70326017672289</v>
      </c>
      <c r="E251" s="7">
        <f ca="1">IF('motor1(shrimp)'!D410=0,"",'motor1(shrimp)'!D410)</f>
        <v>23.214302615084858</v>
      </c>
      <c r="F251" s="78">
        <f ca="1">'motor1(shrimp)'!E410</f>
        <v>3164.0354896741846</v>
      </c>
      <c r="G251" s="7">
        <f ca="1">'motor1(shrimp)'!F410</f>
        <v>4113.2461365764402</v>
      </c>
      <c r="W251" s="6">
        <v>9</v>
      </c>
      <c r="X251">
        <v>5</v>
      </c>
      <c r="Y251" s="254">
        <f ca="1">'motor1(shrimp)'!AA410</f>
        <v>119.96051737365524</v>
      </c>
      <c r="Z251" s="218">
        <f ca="1">IF('motor1(shrimp)'!AB410=0,"",'motor1(shrimp)'!AB410)</f>
        <v>17.089767699739699</v>
      </c>
      <c r="AA251" s="126">
        <f ca="1">'motor1(shrimp)'!AC410</f>
        <v>227.45260226241328</v>
      </c>
      <c r="AB251" s="224">
        <f ca="1">'motor1(shrimp)'!AD410</f>
        <v>295.68838294113726</v>
      </c>
      <c r="AC251" s="258">
        <f ca="1">'motor2(Tvi)'!H144</f>
        <v>1947.0212562018507</v>
      </c>
      <c r="AD251" s="218">
        <f ca="1">'motor2(Tvi)'!J144</f>
        <v>1460.2659421513881</v>
      </c>
      <c r="AE251" s="261">
        <f t="shared" ca="1" si="8"/>
        <v>1755.9543250925253</v>
      </c>
      <c r="AF251" s="78"/>
      <c r="CH251" s="80">
        <f t="shared" si="9"/>
        <v>23.939743428339391</v>
      </c>
    </row>
    <row r="252" spans="2:86" x14ac:dyDescent="0.2">
      <c r="B252" s="6">
        <f>'motor1(shrimp)'!A411</f>
        <v>9</v>
      </c>
      <c r="C252">
        <f>'motor1(shrimp)'!B411</f>
        <v>6</v>
      </c>
      <c r="D252" s="78">
        <f ca="1">'motor1(shrimp)'!C411</f>
        <v>471.06873421561033</v>
      </c>
      <c r="E252" s="7">
        <f ca="1">IF('motor1(shrimp)'!D411=0,"",'motor1(shrimp)'!D411)</f>
        <v>23.389894480890455</v>
      </c>
      <c r="F252" s="78">
        <f ca="1">'motor1(shrimp)'!E411</f>
        <v>2216.1112696554492</v>
      </c>
      <c r="G252" s="7">
        <f ca="1">'motor1(shrimp)'!F411</f>
        <v>2880.9446505520841</v>
      </c>
      <c r="W252" s="6">
        <v>9</v>
      </c>
      <c r="X252">
        <v>6</v>
      </c>
      <c r="Y252" s="254">
        <f ca="1">'motor1(shrimp)'!AA411</f>
        <v>128.29657952452197</v>
      </c>
      <c r="Z252" s="218">
        <f ca="1">IF('motor1(shrimp)'!AB411=0,"",'motor1(shrimp)'!AB411)</f>
        <v>18.531207558021059</v>
      </c>
      <c r="AA252" s="126">
        <f ca="1">'motor1(shrimp)'!AC411</f>
        <v>245.21249604968486</v>
      </c>
      <c r="AB252" s="224">
        <f ca="1">'motor1(shrimp)'!AD411</f>
        <v>318.77624486459035</v>
      </c>
      <c r="AC252" s="258">
        <f ca="1">'motor2(Tvi)'!H145</f>
        <v>2267.9665449542094</v>
      </c>
      <c r="AD252" s="218">
        <f ca="1">'motor2(Tvi)'!J145</f>
        <v>1700.974908715657</v>
      </c>
      <c r="AE252" s="261">
        <f t="shared" ca="1" si="8"/>
        <v>2019.7511535802473</v>
      </c>
      <c r="AF252" s="78"/>
      <c r="CH252" s="80">
        <f t="shared" si="9"/>
        <v>23.939743428339391</v>
      </c>
    </row>
    <row r="253" spans="2:86" x14ac:dyDescent="0.2">
      <c r="B253" s="6">
        <f>'motor1(shrimp)'!A412</f>
        <v>9</v>
      </c>
      <c r="C253">
        <f>'motor1(shrimp)'!B412</f>
        <v>7</v>
      </c>
      <c r="D253" s="78">
        <f ca="1">'motor1(shrimp)'!C412</f>
        <v>511.41168953699162</v>
      </c>
      <c r="E253" s="7">
        <f ca="1">IF('motor1(shrimp)'!D412=0,"",'motor1(shrimp)'!D412)</f>
        <v>21.942728114202392</v>
      </c>
      <c r="F253" s="78">
        <f ca="1">'motor1(shrimp)'!E412</f>
        <v>2365.4437004833376</v>
      </c>
      <c r="G253" s="7">
        <f ca="1">'motor1(shrimp)'!F412</f>
        <v>3075.076810628339</v>
      </c>
      <c r="W253" s="6">
        <v>9</v>
      </c>
      <c r="X253">
        <v>7</v>
      </c>
      <c r="Y253" s="254">
        <f ca="1">'motor1(shrimp)'!AA412</f>
        <v>111.18534465183539</v>
      </c>
      <c r="Z253" s="218">
        <f ca="1">IF('motor1(shrimp)'!AB412=0,"",'motor1(shrimp)'!AB412)</f>
        <v>19.508352275115648</v>
      </c>
      <c r="AA253" s="126">
        <f ca="1">'motor1(shrimp)'!AC412</f>
        <v>216.14267644917797</v>
      </c>
      <c r="AB253" s="224">
        <f ca="1">'motor1(shrimp)'!AD412</f>
        <v>280.98547938393136</v>
      </c>
      <c r="AC253" s="258">
        <f ca="1">'motor2(Tvi)'!H146</f>
        <v>2146.2172326487162</v>
      </c>
      <c r="AD253" s="218">
        <f ca="1">'motor2(Tvi)'!J146</f>
        <v>1609.6629244865371</v>
      </c>
      <c r="AE253" s="261">
        <f t="shared" ca="1" si="8"/>
        <v>1890.6484038704684</v>
      </c>
      <c r="AF253" s="78"/>
      <c r="CH253" s="80">
        <f t="shared" si="9"/>
        <v>23.939743428339391</v>
      </c>
    </row>
    <row r="254" spans="2:86" x14ac:dyDescent="0.2">
      <c r="B254" s="6">
        <f>'motor1(shrimp)'!A413</f>
        <v>9</v>
      </c>
      <c r="C254">
        <f>'motor1(shrimp)'!B413</f>
        <v>8</v>
      </c>
      <c r="D254" s="78">
        <f ca="1">'motor1(shrimp)'!C413</f>
        <v>444.40372926764672</v>
      </c>
      <c r="E254" s="7">
        <f ca="1">IF('motor1(shrimp)'!D413=0,"",'motor1(shrimp)'!D413)</f>
        <v>24.732283504540476</v>
      </c>
      <c r="F254" s="78">
        <f ca="1">'motor1(shrimp)'!E413</f>
        <v>2117.7494363092073</v>
      </c>
      <c r="G254" s="7">
        <f ca="1">'motor1(shrimp)'!F413</f>
        <v>2753.0742672019696</v>
      </c>
      <c r="W254" s="6">
        <v>9</v>
      </c>
      <c r="X254">
        <v>8</v>
      </c>
      <c r="Y254" s="254">
        <f ca="1">'motor1(shrimp)'!AA413</f>
        <v>79.457190278459663</v>
      </c>
      <c r="Z254" s="218">
        <f ca="1">IF('motor1(shrimp)'!AB413=0,"",'motor1(shrimp)'!AB413)</f>
        <v>21.503141750412631</v>
      </c>
      <c r="AA254" s="126">
        <f ca="1">'motor1(shrimp)'!AC413</f>
        <v>165.87477032707841</v>
      </c>
      <c r="AB254" s="224">
        <f ca="1">'motor1(shrimp)'!AD413</f>
        <v>215.63720142520194</v>
      </c>
      <c r="AC254" s="258">
        <f ca="1">'motor2(Tvi)'!H147</f>
        <v>2128.51858841085</v>
      </c>
      <c r="AD254" s="218">
        <f ca="1">'motor2(Tvi)'!J147</f>
        <v>1596.3889413081374</v>
      </c>
      <c r="AE254" s="261">
        <f t="shared" ca="1" si="8"/>
        <v>1812.0261427333394</v>
      </c>
      <c r="AF254" s="78"/>
      <c r="CH254" s="80">
        <f t="shared" si="9"/>
        <v>23.939743428339391</v>
      </c>
    </row>
    <row r="255" spans="2:86" x14ac:dyDescent="0.2">
      <c r="B255" s="6">
        <f>'motor1(shrimp)'!A414</f>
        <v>9</v>
      </c>
      <c r="C255">
        <f>'motor1(shrimp)'!B414</f>
        <v>9</v>
      </c>
      <c r="D255" s="78">
        <f ca="1">'motor1(shrimp)'!C414</f>
        <v>484.37099607378411</v>
      </c>
      <c r="E255" s="7">
        <f ca="1">IF('motor1(shrimp)'!D414=0,"",'motor1(shrimp)'!D414)</f>
        <v>25.247228554513885</v>
      </c>
      <c r="F255" s="78">
        <f ca="1">'motor1(shrimp)'!E414</f>
        <v>2330.2857612491543</v>
      </c>
      <c r="G255" s="7">
        <f ca="1">'motor1(shrimp)'!F414</f>
        <v>3029.3714896239007</v>
      </c>
      <c r="W255" s="6">
        <v>9</v>
      </c>
      <c r="X255">
        <v>9</v>
      </c>
      <c r="Y255" s="254">
        <f ca="1">'motor1(shrimp)'!AA414</f>
        <v>87.363719867333089</v>
      </c>
      <c r="Z255" s="218">
        <f ca="1">IF('motor1(shrimp)'!AB414=0,"",'motor1(shrimp)'!AB414)</f>
        <v>19.45955251257044</v>
      </c>
      <c r="AA255" s="126">
        <f ca="1">'motor1(shrimp)'!AC414</f>
        <v>181.96228536665888</v>
      </c>
      <c r="AB255" s="224">
        <f ca="1">'motor1(shrimp)'!AD414</f>
        <v>236.55097097665654</v>
      </c>
      <c r="AC255" s="258">
        <f ca="1">'motor2(Tvi)'!H148</f>
        <v>1662.4004476008606</v>
      </c>
      <c r="AD255" s="218">
        <f ca="1">'motor2(Tvi)'!J148</f>
        <v>1246.8003357006455</v>
      </c>
      <c r="AE255" s="261">
        <f t="shared" ca="1" si="8"/>
        <v>1483.3513066773021</v>
      </c>
      <c r="AF255" s="78"/>
      <c r="CH255" s="80">
        <f t="shared" si="9"/>
        <v>23.939743428339391</v>
      </c>
    </row>
    <row r="256" spans="2:86" x14ac:dyDescent="0.2">
      <c r="B256" s="6">
        <f>'motor1(shrimp)'!A415</f>
        <v>9</v>
      </c>
      <c r="C256">
        <f>'motor1(shrimp)'!B415</f>
        <v>10</v>
      </c>
      <c r="D256" s="78">
        <f ca="1">'motor1(shrimp)'!C415</f>
        <v>241.28871799404939</v>
      </c>
      <c r="E256" s="7">
        <f ca="1">IF('motor1(shrimp)'!D415=0,"",'motor1(shrimp)'!D415)</f>
        <v>25.28990324264441</v>
      </c>
      <c r="F256" s="78">
        <f ca="1">'motor1(shrimp)'!E415</f>
        <v>1163.9885548468724</v>
      </c>
      <c r="G256" s="7">
        <f ca="1">'motor1(shrimp)'!F415</f>
        <v>1513.185121300934</v>
      </c>
      <c r="W256" s="6">
        <v>9</v>
      </c>
      <c r="X256">
        <v>10</v>
      </c>
      <c r="Y256" s="254">
        <f ca="1">'motor1(shrimp)'!AA415</f>
        <v>64.537858534021737</v>
      </c>
      <c r="Z256" s="218">
        <f ca="1">IF('motor1(shrimp)'!AB415=0,"",'motor1(shrimp)'!AB415)</f>
        <v>17.343644828343397</v>
      </c>
      <c r="AA256" s="126">
        <f ca="1">'motor1(shrimp)'!AC415</f>
        <v>126.66854406155156</v>
      </c>
      <c r="AB256" s="224">
        <f ca="1">'motor1(shrimp)'!AD415</f>
        <v>164.66910728001702</v>
      </c>
      <c r="AC256" s="258">
        <f ca="1">'motor2(Tvi)'!H149</f>
        <v>1756.5319457454775</v>
      </c>
      <c r="AD256" s="218">
        <f ca="1">'motor2(Tvi)'!J149</f>
        <v>1317.3989593091082</v>
      </c>
      <c r="AE256" s="261">
        <f t="shared" ca="1" si="8"/>
        <v>1482.0680665891252</v>
      </c>
      <c r="AF256" s="78"/>
      <c r="CH256" s="80">
        <f t="shared" si="9"/>
        <v>23.939743428339391</v>
      </c>
    </row>
    <row r="257" spans="2:86" x14ac:dyDescent="0.2">
      <c r="B257" s="6">
        <f>'motor1(shrimp)'!A416</f>
        <v>9</v>
      </c>
      <c r="C257">
        <f>'motor1(shrimp)'!B416</f>
        <v>11</v>
      </c>
      <c r="D257" s="78">
        <f ca="1">'motor1(shrimp)'!C416</f>
        <v>273.58670738225317</v>
      </c>
      <c r="E257" s="7">
        <f ca="1">IF('motor1(shrimp)'!D416=0,"",'motor1(shrimp)'!D416)</f>
        <v>22.35408602839404</v>
      </c>
      <c r="F257" s="78">
        <f ca="1">'motor1(shrimp)'!E416</f>
        <v>1276.1725308189209</v>
      </c>
      <c r="G257" s="7">
        <f ca="1">'motor1(shrimp)'!F416</f>
        <v>1659.0242900645972</v>
      </c>
      <c r="W257" s="6">
        <v>9</v>
      </c>
      <c r="X257">
        <v>11</v>
      </c>
      <c r="Y257" s="254">
        <f ca="1">'motor1(shrimp)'!AA416</f>
        <v>46.464003560630331</v>
      </c>
      <c r="Z257" s="218">
        <f ca="1">IF('motor1(shrimp)'!AB416=0,"",'motor1(shrimp)'!AB416)</f>
        <v>16.34898333306549</v>
      </c>
      <c r="AA257" s="126">
        <f ca="1">'motor1(shrimp)'!AC416</f>
        <v>86.162948351590799</v>
      </c>
      <c r="AB257" s="224">
        <f ca="1">'motor1(shrimp)'!AD416</f>
        <v>112.01183285706804</v>
      </c>
      <c r="AC257" s="258">
        <f ca="1">'motor2(Tvi)'!H150</f>
        <v>1588.0320984973723</v>
      </c>
      <c r="AD257" s="218">
        <f ca="1">'motor2(Tvi)'!J150</f>
        <v>1191.0240738730292</v>
      </c>
      <c r="AE257" s="261">
        <f t="shared" ca="1" si="8"/>
        <v>1303.0359067300974</v>
      </c>
      <c r="AF257" s="78"/>
      <c r="CH257" s="80">
        <f t="shared" si="9"/>
        <v>23.939743428339391</v>
      </c>
    </row>
    <row r="258" spans="2:86" x14ac:dyDescent="0.2">
      <c r="B258" s="59">
        <f>'motor1(shrimp)'!A417</f>
        <v>9</v>
      </c>
      <c r="C258" s="56">
        <f>'motor1(shrimp)'!B417</f>
        <v>12</v>
      </c>
      <c r="D258" s="78">
        <f ca="1">'motor1(shrimp)'!C417</f>
        <v>240.62535920914536</v>
      </c>
      <c r="E258" s="7">
        <f ca="1">IF('motor1(shrimp)'!D417=0,"",'motor1(shrimp)'!D417)</f>
        <v>22.796673506595869</v>
      </c>
      <c r="F258" s="78">
        <f ca="1">'motor1(shrimp)'!E417</f>
        <v>1124.5921234354532</v>
      </c>
      <c r="G258" s="7">
        <f ca="1">'motor1(shrimp)'!F417</f>
        <v>1461.9697604660892</v>
      </c>
      <c r="W258" s="59">
        <v>9</v>
      </c>
      <c r="X258" s="56">
        <v>12</v>
      </c>
      <c r="Y258" s="254">
        <f ca="1">'motor1(shrimp)'!AA417</f>
        <v>118.07309869046684</v>
      </c>
      <c r="Z258" s="218">
        <f ca="1">IF('motor1(shrimp)'!AB417=0,"",'motor1(shrimp)'!AB417)</f>
        <v>13.408839474777116</v>
      </c>
      <c r="AA258" s="126">
        <f ca="1">'motor1(shrimp)'!AC417</f>
        <v>201.500422399727</v>
      </c>
      <c r="AB258" s="224">
        <f ca="1">'motor1(shrimp)'!AD417</f>
        <v>261.95054911964513</v>
      </c>
      <c r="AC258" s="258">
        <f ca="1">'motor2(Tvi)'!H151</f>
        <v>1722.5752731602149</v>
      </c>
      <c r="AD258" s="218">
        <f ca="1">'motor2(Tvi)'!J151</f>
        <v>1291.9314548701611</v>
      </c>
      <c r="AE258" s="261">
        <f t="shared" ca="1" si="8"/>
        <v>1553.8820039898062</v>
      </c>
      <c r="AF258" s="78"/>
      <c r="CH258" s="80">
        <f t="shared" si="9"/>
        <v>23.939743428339391</v>
      </c>
    </row>
    <row r="259" spans="2:86" x14ac:dyDescent="0.2">
      <c r="B259" s="7">
        <f>'motor1(shrimp)'!A418</f>
        <v>10</v>
      </c>
      <c r="C259">
        <f>'motor1(shrimp)'!B418</f>
        <v>1</v>
      </c>
      <c r="D259" s="78">
        <f ca="1">'motor1(shrimp)'!C418</f>
        <v>327.41661771639059</v>
      </c>
      <c r="E259" s="7">
        <f ca="1">IF('motor1(shrimp)'!D418=0,"",'motor1(shrimp)'!D418)</f>
        <v>22.381245124255503</v>
      </c>
      <c r="F259" s="78">
        <f ca="1">'motor1(shrimp)'!E418</f>
        <v>1522.0257109762465</v>
      </c>
      <c r="G259" s="7">
        <f ca="1">'motor1(shrimp)'!F418</f>
        <v>1978.6334242691205</v>
      </c>
      <c r="W259" s="7">
        <v>10</v>
      </c>
      <c r="X259">
        <v>1</v>
      </c>
      <c r="Y259" s="254">
        <f ca="1">'motor1(shrimp)'!AA418</f>
        <v>97.14852645086917</v>
      </c>
      <c r="Z259" s="218">
        <f ca="1">IF('motor1(shrimp)'!AB418=0,"",'motor1(shrimp)'!AB418)</f>
        <v>14.017804024462434</v>
      </c>
      <c r="AA259" s="126">
        <f ca="1">'motor1(shrimp)'!AC418</f>
        <v>164.98466378678017</v>
      </c>
      <c r="AB259" s="224">
        <f ca="1">'motor1(shrimp)'!AD418</f>
        <v>214.48006292281423</v>
      </c>
      <c r="AC259" s="258">
        <f ca="1">'motor2(Tvi)'!H152</f>
        <v>1804.4496108501207</v>
      </c>
      <c r="AD259" s="218">
        <f ca="1">'motor2(Tvi)'!J152</f>
        <v>1353.3372081375906</v>
      </c>
      <c r="AE259" s="261">
        <f t="shared" ca="1" si="8"/>
        <v>1567.8172710604049</v>
      </c>
      <c r="AF259" s="78"/>
      <c r="CH259" s="80">
        <f t="shared" si="9"/>
        <v>23.939743428339391</v>
      </c>
    </row>
    <row r="260" spans="2:86" x14ac:dyDescent="0.2">
      <c r="B260" s="7">
        <f>'motor1(shrimp)'!A419</f>
        <v>10</v>
      </c>
      <c r="C260">
        <f>'motor1(shrimp)'!B419</f>
        <v>2</v>
      </c>
      <c r="D260" s="78">
        <f ca="1">'motor1(shrimp)'!C419</f>
        <v>427.7508802110483</v>
      </c>
      <c r="E260" s="7">
        <f ca="1">IF('motor1(shrimp)'!D419=0,"",'motor1(shrimp)'!D419)</f>
        <v>21.212171646356857</v>
      </c>
      <c r="F260" s="78">
        <f ca="1">'motor1(shrimp)'!E419</f>
        <v>1956.6467877460827</v>
      </c>
      <c r="G260" s="7">
        <f ca="1">'motor1(shrimp)'!F419</f>
        <v>2543.6408240699075</v>
      </c>
      <c r="W260" s="7">
        <v>10</v>
      </c>
      <c r="X260">
        <v>2</v>
      </c>
      <c r="Y260" s="254">
        <f ca="1">'motor1(shrimp)'!AA419</f>
        <v>140.00978726873652</v>
      </c>
      <c r="Z260" s="218">
        <f ca="1">IF('motor1(shrimp)'!AB419=0,"",'motor1(shrimp)'!AB419)</f>
        <v>13.572871834785669</v>
      </c>
      <c r="AA260" s="126">
        <f ca="1">'motor1(shrimp)'!AC419</f>
        <v>231.59114304032514</v>
      </c>
      <c r="AB260" s="224">
        <f ca="1">'motor1(shrimp)'!AD419</f>
        <v>301.06848595242269</v>
      </c>
      <c r="AC260" s="258">
        <f ca="1">'motor2(Tvi)'!H153</f>
        <v>1981.2447701198964</v>
      </c>
      <c r="AD260" s="218">
        <f ca="1">'motor2(Tvi)'!J153</f>
        <v>1485.9335775899224</v>
      </c>
      <c r="AE260" s="261">
        <f t="shared" ca="1" si="8"/>
        <v>1787.002063542345</v>
      </c>
      <c r="AF260" s="78"/>
      <c r="CH260" s="80">
        <f t="shared" si="9"/>
        <v>23.939743428339391</v>
      </c>
    </row>
    <row r="261" spans="2:86" x14ac:dyDescent="0.2">
      <c r="B261" s="7">
        <f>'motor1(shrimp)'!A420</f>
        <v>10</v>
      </c>
      <c r="C261">
        <f>'motor1(shrimp)'!B420</f>
        <v>3</v>
      </c>
      <c r="D261" s="78">
        <f ca="1">'motor1(shrimp)'!C420</f>
        <v>794.0128909741544</v>
      </c>
      <c r="E261" s="7">
        <f ca="1">IF('motor1(shrimp)'!D420=0,"",'motor1(shrimp)'!D420)</f>
        <v>21.806642277289853</v>
      </c>
      <c r="F261" s="78">
        <f ca="1">'motor1(shrimp)'!E420</f>
        <v>3655.1716389683279</v>
      </c>
      <c r="G261" s="7">
        <f ca="1">'motor1(shrimp)'!F420</f>
        <v>4751.7231306588264</v>
      </c>
      <c r="W261" s="7">
        <v>10</v>
      </c>
      <c r="X261">
        <v>3</v>
      </c>
      <c r="Y261" s="254">
        <f ca="1">'motor1(shrimp)'!AA420</f>
        <v>217.96011485994936</v>
      </c>
      <c r="Z261" s="218">
        <f ca="1">IF('motor1(shrimp)'!AB420=0,"",'motor1(shrimp)'!AB420)</f>
        <v>16.779997009053165</v>
      </c>
      <c r="AA261" s="126">
        <f ca="1">'motor1(shrimp)'!AC420</f>
        <v>389.52504588151896</v>
      </c>
      <c r="AB261" s="224">
        <f ca="1">'motor1(shrimp)'!AD420</f>
        <v>506.38255964597465</v>
      </c>
      <c r="AC261" s="258">
        <f ca="1">'motor2(Tvi)'!H154</f>
        <v>1989.1500430813535</v>
      </c>
      <c r="AD261" s="218">
        <f ca="1">'motor2(Tvi)'!J154</f>
        <v>1491.862532311015</v>
      </c>
      <c r="AE261" s="261">
        <f t="shared" ca="1" si="8"/>
        <v>1998.2450919569897</v>
      </c>
      <c r="AF261" s="78"/>
      <c r="CH261" s="80">
        <f t="shared" si="9"/>
        <v>23.939743428339391</v>
      </c>
    </row>
    <row r="262" spans="2:86" x14ac:dyDescent="0.2">
      <c r="B262" s="7">
        <f>'motor1(shrimp)'!A421</f>
        <v>10</v>
      </c>
      <c r="C262">
        <f>'motor1(shrimp)'!B421</f>
        <v>4</v>
      </c>
      <c r="D262" s="78">
        <f ca="1">'motor1(shrimp)'!C421</f>
        <v>1150.8591848698886</v>
      </c>
      <c r="E262" s="7">
        <f ca="1">IF('motor1(shrimp)'!D421=0,"",'motor1(shrimp)'!D421)</f>
        <v>21.432613630650916</v>
      </c>
      <c r="F262" s="78">
        <f ca="1">'motor1(shrimp)'!E421</f>
        <v>5274.6271564881345</v>
      </c>
      <c r="G262" s="7">
        <f ca="1">'motor1(shrimp)'!F421</f>
        <v>6857.0153034345749</v>
      </c>
      <c r="W262" s="7">
        <v>10</v>
      </c>
      <c r="X262">
        <v>4</v>
      </c>
      <c r="Y262" s="254">
        <f ca="1">'motor1(shrimp)'!AA421</f>
        <v>215.93121335554142</v>
      </c>
      <c r="Z262" s="218">
        <f ca="1">IF('motor1(shrimp)'!AB421=0,"",'motor1(shrimp)'!AB421)</f>
        <v>17.513140948575362</v>
      </c>
      <c r="AA262" s="126">
        <f ca="1">'motor1(shrimp)'!AC421</f>
        <v>398.5177525826428</v>
      </c>
      <c r="AB262" s="224">
        <f ca="1">'motor1(shrimp)'!AD421</f>
        <v>518.07307835743563</v>
      </c>
      <c r="AC262" s="258">
        <f ca="1">'motor2(Tvi)'!H155</f>
        <v>1885.5001090294595</v>
      </c>
      <c r="AD262" s="218">
        <f ca="1">'motor2(Tvi)'!J155</f>
        <v>1414.1250817720947</v>
      </c>
      <c r="AE262" s="261">
        <f t="shared" ca="1" si="8"/>
        <v>1932.1981601295304</v>
      </c>
      <c r="AF262" s="78"/>
      <c r="CH262" s="80">
        <f t="shared" si="9"/>
        <v>23.939743428339391</v>
      </c>
    </row>
    <row r="263" spans="2:86" x14ac:dyDescent="0.2">
      <c r="B263" s="7">
        <f>'motor1(shrimp)'!A422</f>
        <v>10</v>
      </c>
      <c r="C263">
        <f>'motor1(shrimp)'!B422</f>
        <v>5</v>
      </c>
      <c r="D263" s="78">
        <f ca="1">'motor1(shrimp)'!C422</f>
        <v>890.78502348669076</v>
      </c>
      <c r="E263" s="7">
        <f ca="1">IF('motor1(shrimp)'!D422=0,"",'motor1(shrimp)'!D422)</f>
        <v>23.409994425730694</v>
      </c>
      <c r="F263" s="78">
        <f ca="1">'motor1(shrimp)'!E422</f>
        <v>4179.3482228034509</v>
      </c>
      <c r="G263" s="7">
        <f ca="1">'motor1(shrimp)'!F422</f>
        <v>5433.1526896444866</v>
      </c>
      <c r="W263" s="7">
        <v>10</v>
      </c>
      <c r="X263">
        <v>5</v>
      </c>
      <c r="Y263" s="254">
        <f ca="1">'motor1(shrimp)'!AA422</f>
        <v>199.83289645484672</v>
      </c>
      <c r="Z263" s="218">
        <f ca="1">IF('motor1(shrimp)'!AB422=0,"",'motor1(shrimp)'!AB422)</f>
        <v>19.218701538895875</v>
      </c>
      <c r="AA263" s="126">
        <f ca="1">'motor1(shrimp)'!AC422</f>
        <v>388.94471273493502</v>
      </c>
      <c r="AB263" s="224">
        <f ca="1">'motor1(shrimp)'!AD422</f>
        <v>505.62812655541558</v>
      </c>
      <c r="AC263" s="258">
        <f ca="1">'motor2(Tvi)'!H156</f>
        <v>1804.2187988067769</v>
      </c>
      <c r="AD263" s="218">
        <f ca="1">'motor2(Tvi)'!J156</f>
        <v>1353.1640991050826</v>
      </c>
      <c r="AE263" s="261">
        <f t="shared" ca="1" si="8"/>
        <v>1858.7922256604982</v>
      </c>
      <c r="AF263" s="78"/>
      <c r="CH263" s="80">
        <f t="shared" si="9"/>
        <v>23.939743428339391</v>
      </c>
    </row>
    <row r="264" spans="2:86" x14ac:dyDescent="0.2">
      <c r="B264" s="7">
        <f>'motor1(shrimp)'!A423</f>
        <v>10</v>
      </c>
      <c r="C264">
        <f>'motor1(shrimp)'!B423</f>
        <v>6</v>
      </c>
      <c r="D264" s="78">
        <f ca="1">'motor1(shrimp)'!C423</f>
        <v>857.63819065884275</v>
      </c>
      <c r="E264" s="7">
        <f ca="1">IF('motor1(shrimp)'!D423=0,"",'motor1(shrimp)'!D423)</f>
        <v>22.847273515355994</v>
      </c>
      <c r="F264" s="78">
        <f ca="1">'motor1(shrimp)'!E423</f>
        <v>4010.0057194906931</v>
      </c>
      <c r="G264" s="7">
        <f ca="1">'motor1(shrimp)'!F423</f>
        <v>5213.0074353379014</v>
      </c>
      <c r="W264" s="7">
        <v>10</v>
      </c>
      <c r="X264">
        <v>6</v>
      </c>
      <c r="Y264" s="254">
        <f ca="1">'motor1(shrimp)'!AA423</f>
        <v>224.88590711629709</v>
      </c>
      <c r="Z264" s="218">
        <f ca="1">IF('motor1(shrimp)'!AB423=0,"",'motor1(shrimp)'!AB423)</f>
        <v>20.6801095022401</v>
      </c>
      <c r="AA264" s="126">
        <f ca="1">'motor1(shrimp)'!AC423</f>
        <v>450.56663169087943</v>
      </c>
      <c r="AB264" s="224">
        <f ca="1">'motor1(shrimp)'!AD423</f>
        <v>585.73662119814333</v>
      </c>
      <c r="AC264" s="258">
        <f ca="1">'motor2(Tvi)'!H157</f>
        <v>2047.6474334152495</v>
      </c>
      <c r="AD264" s="218">
        <f ca="1">'motor2(Tvi)'!J157</f>
        <v>1535.735575061437</v>
      </c>
      <c r="AE264" s="261">
        <f t="shared" ca="1" si="8"/>
        <v>2121.4721962595804</v>
      </c>
      <c r="AF264" s="78"/>
      <c r="CH264" s="80">
        <f t="shared" si="9"/>
        <v>23.939743428339391</v>
      </c>
    </row>
    <row r="265" spans="2:86" x14ac:dyDescent="0.2">
      <c r="B265" s="7">
        <f>'motor1(shrimp)'!A424</f>
        <v>10</v>
      </c>
      <c r="C265">
        <f>'motor1(shrimp)'!B424</f>
        <v>7</v>
      </c>
      <c r="D265" s="78">
        <f ca="1">'motor1(shrimp)'!C424</f>
        <v>530.4070880508466</v>
      </c>
      <c r="E265" s="7">
        <f ca="1">IF('motor1(shrimp)'!D424=0,"",'motor1(shrimp)'!D424)</f>
        <v>24.503822781150117</v>
      </c>
      <c r="F265" s="78">
        <f ca="1">'motor1(shrimp)'!E424</f>
        <v>2526.1485545345463</v>
      </c>
      <c r="G265" s="7">
        <f ca="1">'motor1(shrimp)'!F424</f>
        <v>3283.9931208949101</v>
      </c>
      <c r="W265" s="7">
        <v>10</v>
      </c>
      <c r="X265">
        <v>7</v>
      </c>
      <c r="Y265" s="254">
        <f ca="1">'motor1(shrimp)'!AA424</f>
        <v>107.19731116071</v>
      </c>
      <c r="Z265" s="218">
        <f ca="1">IF('motor1(shrimp)'!AB424=0,"",'motor1(shrimp)'!AB424)</f>
        <v>21.05174560749019</v>
      </c>
      <c r="AA265" s="126">
        <f ca="1">'motor1(shrimp)'!AC424</f>
        <v>223.98093683181719</v>
      </c>
      <c r="AB265" s="224">
        <f ca="1">'motor1(shrimp)'!AD424</f>
        <v>291.17521788136236</v>
      </c>
      <c r="AC265" s="258">
        <f ca="1">'motor2(Tvi)'!H158</f>
        <v>1729.1280601667256</v>
      </c>
      <c r="AD265" s="218">
        <f ca="1">'motor2(Tvi)'!J158</f>
        <v>1296.8460451250442</v>
      </c>
      <c r="AE265" s="261">
        <f t="shared" ca="1" si="8"/>
        <v>1588.0212630064066</v>
      </c>
      <c r="AF265" s="78"/>
      <c r="CH265" s="80">
        <f t="shared" si="9"/>
        <v>23.939743428339391</v>
      </c>
    </row>
    <row r="266" spans="2:86" x14ac:dyDescent="0.2">
      <c r="B266" s="7">
        <f>'motor1(shrimp)'!A425</f>
        <v>10</v>
      </c>
      <c r="C266">
        <f>'motor1(shrimp)'!B425</f>
        <v>8</v>
      </c>
      <c r="D266" s="78">
        <f ca="1">'motor1(shrimp)'!C425</f>
        <v>404.24811297795503</v>
      </c>
      <c r="E266" s="7">
        <f ca="1">IF('motor1(shrimp)'!D425=0,"",'motor1(shrimp)'!D425)</f>
        <v>26.318253828967052</v>
      </c>
      <c r="F266" s="78">
        <f ca="1">'motor1(shrimp)'!E425</f>
        <v>1965.1672663949519</v>
      </c>
      <c r="G266" s="7">
        <f ca="1">'motor1(shrimp)'!F425</f>
        <v>2554.7174463134374</v>
      </c>
      <c r="W266" s="7">
        <v>10</v>
      </c>
      <c r="X266">
        <v>8</v>
      </c>
      <c r="Y266" s="254">
        <f ca="1">'motor1(shrimp)'!AA425</f>
        <v>122.35265489980277</v>
      </c>
      <c r="Z266" s="218">
        <f ca="1">IF('motor1(shrimp)'!AB425=0,"",'motor1(shrimp)'!AB425)</f>
        <v>21.992887130293489</v>
      </c>
      <c r="AA266" s="126">
        <f ca="1">'motor1(shrimp)'!AC425</f>
        <v>264.82506791512691</v>
      </c>
      <c r="AB266" s="224">
        <f ca="1">'motor1(shrimp)'!AD425</f>
        <v>344.27258828966501</v>
      </c>
      <c r="AC266" s="258">
        <f ca="1">'motor2(Tvi)'!H159</f>
        <v>1728.0297401350285</v>
      </c>
      <c r="AD266" s="218">
        <f ca="1">'motor2(Tvi)'!J159</f>
        <v>1296.0223051012713</v>
      </c>
      <c r="AE266" s="261">
        <f t="shared" ca="1" si="8"/>
        <v>1640.2948933909363</v>
      </c>
      <c r="AF266" s="78"/>
      <c r="CH266" s="80">
        <f t="shared" si="9"/>
        <v>23.939743428339391</v>
      </c>
    </row>
    <row r="267" spans="2:86" x14ac:dyDescent="0.2">
      <c r="B267" s="7">
        <f>'motor1(shrimp)'!A426</f>
        <v>10</v>
      </c>
      <c r="C267">
        <f>'motor1(shrimp)'!B426</f>
        <v>9</v>
      </c>
      <c r="D267" s="78">
        <f ca="1">'motor1(shrimp)'!C426</f>
        <v>448.59011891117399</v>
      </c>
      <c r="E267" s="7">
        <f ca="1">IF('motor1(shrimp)'!D426=0,"",'motor1(shrimp)'!D426)</f>
        <v>25.380981398825515</v>
      </c>
      <c r="F267" s="78">
        <f ca="1">'motor1(shrimp)'!E426</f>
        <v>2169.3609671708164</v>
      </c>
      <c r="G267" s="7">
        <f ca="1">'motor1(shrimp)'!F426</f>
        <v>2820.1692573220612</v>
      </c>
      <c r="W267" s="7">
        <v>10</v>
      </c>
      <c r="X267">
        <v>9</v>
      </c>
      <c r="Y267" s="254">
        <f ca="1">'motor1(shrimp)'!AA426</f>
        <v>72.395154460693405</v>
      </c>
      <c r="Z267" s="218">
        <f ca="1">IF('motor1(shrimp)'!AB426=0,"",'motor1(shrimp)'!AB426)</f>
        <v>22.197376167811598</v>
      </c>
      <c r="AA267" s="126">
        <f ca="1">'motor1(shrimp)'!AC426</f>
        <v>157.69846419796792</v>
      </c>
      <c r="AB267" s="224">
        <f ca="1">'motor1(shrimp)'!AD426</f>
        <v>205.00800345735831</v>
      </c>
      <c r="AC267" s="258">
        <f ca="1">'motor2(Tvi)'!H160</f>
        <v>1575.4314424894326</v>
      </c>
      <c r="AD267" s="218">
        <f ca="1">'motor2(Tvi)'!J160</f>
        <v>1181.5735818670744</v>
      </c>
      <c r="AE267" s="261">
        <f t="shared" ca="1" si="8"/>
        <v>1386.5815853244326</v>
      </c>
      <c r="AF267" s="78"/>
      <c r="CH267" s="80">
        <f t="shared" si="9"/>
        <v>23.939743428339391</v>
      </c>
    </row>
    <row r="268" spans="2:86" x14ac:dyDescent="0.2">
      <c r="B268" s="7">
        <f>'motor1(shrimp)'!A427</f>
        <v>10</v>
      </c>
      <c r="C268">
        <f>'motor1(shrimp)'!B427</f>
        <v>10</v>
      </c>
      <c r="D268" s="78">
        <f ca="1">'motor1(shrimp)'!C427</f>
        <v>245.37408104876701</v>
      </c>
      <c r="E268" s="7">
        <f ca="1">IF('motor1(shrimp)'!D427=0,"",'motor1(shrimp)'!D427)</f>
        <v>25.852189076927608</v>
      </c>
      <c r="F268" s="78">
        <f ca="1">'motor1(shrimp)'!E427</f>
        <v>1192.1185260479695</v>
      </c>
      <c r="G268" s="7">
        <f ca="1">'motor1(shrimp)'!F427</f>
        <v>1549.7540838623604</v>
      </c>
      <c r="W268" s="7">
        <v>10</v>
      </c>
      <c r="X268">
        <v>10</v>
      </c>
      <c r="Y268" s="254">
        <f ca="1">'motor1(shrimp)'!AA427</f>
        <v>71.073011582071473</v>
      </c>
      <c r="Z268" s="218">
        <f ca="1">IF('motor1(shrimp)'!AB427=0,"",'motor1(shrimp)'!AB427)</f>
        <v>18.044716300847625</v>
      </c>
      <c r="AA268" s="126">
        <f ca="1">'motor1(shrimp)'!AC427</f>
        <v>146.74919052889581</v>
      </c>
      <c r="AB268" s="224">
        <f ca="1">'motor1(shrimp)'!AD427</f>
        <v>190.77394768756457</v>
      </c>
      <c r="AC268" s="258">
        <f ca="1">'motor2(Tvi)'!H161</f>
        <v>1572.2681325973167</v>
      </c>
      <c r="AD268" s="218">
        <f ca="1">'motor2(Tvi)'!J161</f>
        <v>1179.2010994479874</v>
      </c>
      <c r="AE268" s="261">
        <f t="shared" ref="AE268:AE331" ca="1" si="10">AB268+AD268</f>
        <v>1369.9750471355519</v>
      </c>
      <c r="AF268" s="78"/>
      <c r="CH268" s="80">
        <f t="shared" si="9"/>
        <v>23.939743428339391</v>
      </c>
    </row>
    <row r="269" spans="2:86" x14ac:dyDescent="0.2">
      <c r="B269" s="7">
        <f>'motor1(shrimp)'!A428</f>
        <v>10</v>
      </c>
      <c r="C269">
        <f>'motor1(shrimp)'!B428</f>
        <v>11</v>
      </c>
      <c r="D269" s="78">
        <f ca="1">'motor1(shrimp)'!C428</f>
        <v>216.62189290954163</v>
      </c>
      <c r="E269" s="7">
        <f ca="1">IF('motor1(shrimp)'!D428=0,"",'motor1(shrimp)'!D428)</f>
        <v>25.329240964758384</v>
      </c>
      <c r="F269" s="78">
        <f ca="1">'motor1(shrimp)'!E428</f>
        <v>1047.6146588828374</v>
      </c>
      <c r="G269" s="7">
        <f ca="1">'motor1(shrimp)'!F428</f>
        <v>1361.8990565476886</v>
      </c>
      <c r="W269" s="7">
        <v>10</v>
      </c>
      <c r="X269">
        <v>11</v>
      </c>
      <c r="Y269" s="254">
        <f ca="1">'motor1(shrimp)'!AA428</f>
        <v>68.139452624937334</v>
      </c>
      <c r="Z269" s="218">
        <f ca="1">IF('motor1(shrimp)'!AB428=0,"",'motor1(shrimp)'!AB428)</f>
        <v>15.066183251159917</v>
      </c>
      <c r="AA269" s="126">
        <f ca="1">'motor1(shrimp)'!AC428</f>
        <v>128.31016590335037</v>
      </c>
      <c r="AB269" s="224">
        <f ca="1">'motor1(shrimp)'!AD428</f>
        <v>166.80321567435547</v>
      </c>
      <c r="AC269" s="258">
        <f ca="1">'motor2(Tvi)'!H162</f>
        <v>1562.3953371465238</v>
      </c>
      <c r="AD269" s="218">
        <f ca="1">'motor2(Tvi)'!J162</f>
        <v>1171.7965028598928</v>
      </c>
      <c r="AE269" s="261">
        <f t="shared" ca="1" si="10"/>
        <v>1338.5997185342483</v>
      </c>
      <c r="AF269" s="78"/>
      <c r="CH269" s="80">
        <f t="shared" ref="CH269:CH332" si="11">CH268</f>
        <v>23.939743428339391</v>
      </c>
    </row>
    <row r="270" spans="2:86" x14ac:dyDescent="0.2">
      <c r="B270" s="63">
        <f>'motor1(shrimp)'!A429</f>
        <v>10</v>
      </c>
      <c r="C270" s="56">
        <f>'motor1(shrimp)'!B429</f>
        <v>12</v>
      </c>
      <c r="D270" s="78">
        <f ca="1">'motor1(shrimp)'!C429</f>
        <v>230.11896920999385</v>
      </c>
      <c r="E270" s="7">
        <f ca="1">IF('motor1(shrimp)'!D429=0,"",'motor1(shrimp)'!D429)</f>
        <v>22.363631309004319</v>
      </c>
      <c r="F270" s="78">
        <f ca="1">'motor1(shrimp)'!E429</f>
        <v>1074.049426041893</v>
      </c>
      <c r="G270" s="7">
        <f ca="1">'motor1(shrimp)'!F429</f>
        <v>1396.264253854461</v>
      </c>
      <c r="W270" s="63">
        <v>10</v>
      </c>
      <c r="X270" s="56">
        <v>12</v>
      </c>
      <c r="Y270" s="254">
        <f ca="1">'motor1(shrimp)'!AA429</f>
        <v>117.26118576238076</v>
      </c>
      <c r="Z270" s="218">
        <f ca="1">IF('motor1(shrimp)'!AB429=0,"",'motor1(shrimp)'!AB429)</f>
        <v>14.549211454270395</v>
      </c>
      <c r="AA270" s="126">
        <f ca="1">'motor1(shrimp)'!AC429</f>
        <v>203.83895007532405</v>
      </c>
      <c r="AB270" s="224">
        <f ca="1">'motor1(shrimp)'!AD429</f>
        <v>264.99063509792126</v>
      </c>
      <c r="AC270" s="258">
        <f ca="1">'motor2(Tvi)'!H163</f>
        <v>1480.0333253888596</v>
      </c>
      <c r="AD270" s="218">
        <f ca="1">'motor2(Tvi)'!J163</f>
        <v>1110.0249940416447</v>
      </c>
      <c r="AE270" s="261">
        <f t="shared" ca="1" si="10"/>
        <v>1375.015629139566</v>
      </c>
      <c r="AF270" s="78"/>
      <c r="CH270" s="80">
        <f t="shared" si="11"/>
        <v>23.939743428339391</v>
      </c>
    </row>
    <row r="271" spans="2:86" x14ac:dyDescent="0.2">
      <c r="B271" s="6">
        <f>'motor1(shrimp)'!A430</f>
        <v>11</v>
      </c>
      <c r="C271">
        <f>'motor1(shrimp)'!B430</f>
        <v>1</v>
      </c>
      <c r="D271" s="78">
        <f ca="1">'motor1(shrimp)'!C430</f>
        <v>397.54504100547956</v>
      </c>
      <c r="E271" s="7">
        <f ca="1">IF('motor1(shrimp)'!D430=0,"",'motor1(shrimp)'!D430)</f>
        <v>21.453303351970888</v>
      </c>
      <c r="F271" s="78">
        <f ca="1">'motor1(shrimp)'!E430</f>
        <v>1825.9481661356024</v>
      </c>
      <c r="G271" s="7">
        <f ca="1">'motor1(shrimp)'!F430</f>
        <v>2373.7326159762833</v>
      </c>
      <c r="W271" s="6">
        <v>11</v>
      </c>
      <c r="X271">
        <v>1</v>
      </c>
      <c r="Y271" s="254">
        <f ca="1">'motor1(shrimp)'!AA430</f>
        <v>98.363812749054674</v>
      </c>
      <c r="Z271" s="218">
        <f ca="1">IF('motor1(shrimp)'!AB430=0,"",'motor1(shrimp)'!AB430)</f>
        <v>14.426900389725876</v>
      </c>
      <c r="AA271" s="126">
        <f ca="1">'motor1(shrimp)'!AC430</f>
        <v>169.16128508923339</v>
      </c>
      <c r="AB271" s="224">
        <f ca="1">'motor1(shrimp)'!AD430</f>
        <v>219.90967061600341</v>
      </c>
      <c r="AC271" s="258">
        <f ca="1">'motor2(Tvi)'!H164</f>
        <v>1751.1122875638662</v>
      </c>
      <c r="AD271" s="218">
        <f ca="1">'motor2(Tvi)'!J164</f>
        <v>1313.3342156728995</v>
      </c>
      <c r="AE271" s="261">
        <f t="shared" ca="1" si="10"/>
        <v>1533.243886288903</v>
      </c>
      <c r="AF271" s="78"/>
      <c r="CH271" s="80">
        <f t="shared" si="11"/>
        <v>23.939743428339391</v>
      </c>
    </row>
    <row r="272" spans="2:86" x14ac:dyDescent="0.2">
      <c r="B272" s="6">
        <f>'motor1(shrimp)'!A431</f>
        <v>11</v>
      </c>
      <c r="C272">
        <f>'motor1(shrimp)'!B431</f>
        <v>2</v>
      </c>
      <c r="D272" s="78">
        <f ca="1">'motor1(shrimp)'!C431</f>
        <v>368.68614147656837</v>
      </c>
      <c r="E272" s="7">
        <f ca="1">IF('motor1(shrimp)'!D431=0,"",'motor1(shrimp)'!D431)</f>
        <v>21.803440928636071</v>
      </c>
      <c r="F272" s="78">
        <f ca="1">'motor1(shrimp)'!E431</f>
        <v>1698.0150600604618</v>
      </c>
      <c r="G272" s="7">
        <f ca="1">'motor1(shrimp)'!F431</f>
        <v>2207.4195780786004</v>
      </c>
      <c r="W272" s="6">
        <v>11</v>
      </c>
      <c r="X272">
        <v>2</v>
      </c>
      <c r="Y272" s="254">
        <f ca="1">'motor1(shrimp)'!AA431</f>
        <v>128.66505103659648</v>
      </c>
      <c r="Z272" s="218">
        <f ca="1">IF('motor1(shrimp)'!AB431=0,"",'motor1(shrimp)'!AB431)</f>
        <v>13.343111082097396</v>
      </c>
      <c r="AA272" s="126">
        <f ca="1">'motor1(shrimp)'!AC431</f>
        <v>212.03407726107511</v>
      </c>
      <c r="AB272" s="224">
        <f ca="1">'motor1(shrimp)'!AD431</f>
        <v>275.64430043939768</v>
      </c>
      <c r="AC272" s="258">
        <f ca="1">'motor2(Tvi)'!H165</f>
        <v>1776.2361713497537</v>
      </c>
      <c r="AD272" s="218">
        <f ca="1">'motor2(Tvi)'!J165</f>
        <v>1332.1771285123152</v>
      </c>
      <c r="AE272" s="261">
        <f t="shared" ca="1" si="10"/>
        <v>1607.821428951713</v>
      </c>
      <c r="AF272" s="78"/>
      <c r="CH272" s="80">
        <f t="shared" si="11"/>
        <v>23.939743428339391</v>
      </c>
    </row>
    <row r="273" spans="2:86" x14ac:dyDescent="0.2">
      <c r="B273" s="6">
        <f>'motor1(shrimp)'!A432</f>
        <v>11</v>
      </c>
      <c r="C273">
        <f>'motor1(shrimp)'!B432</f>
        <v>3</v>
      </c>
      <c r="D273" s="78">
        <f ca="1">'motor1(shrimp)'!C432</f>
        <v>686.64735902861651</v>
      </c>
      <c r="E273" s="7">
        <f ca="1">IF('motor1(shrimp)'!D432=0,"",'motor1(shrimp)'!D432)</f>
        <v>21.171573827777557</v>
      </c>
      <c r="F273" s="78">
        <f ca="1">'motor1(shrimp)'!E432</f>
        <v>3136.1520944941135</v>
      </c>
      <c r="G273" s="7">
        <f ca="1">'motor1(shrimp)'!F432</f>
        <v>4076.9977228423477</v>
      </c>
      <c r="W273" s="6">
        <v>11</v>
      </c>
      <c r="X273">
        <v>3</v>
      </c>
      <c r="Y273" s="254">
        <f ca="1">'motor1(shrimp)'!AA432</f>
        <v>124.73730277566429</v>
      </c>
      <c r="Z273" s="218">
        <f ca="1">IF('motor1(shrimp)'!AB432=0,"",'motor1(shrimp)'!AB432)</f>
        <v>16.436685616175257</v>
      </c>
      <c r="AA273" s="126">
        <f ca="1">'motor1(shrimp)'!AC432</f>
        <v>219.14031466003692</v>
      </c>
      <c r="AB273" s="224">
        <f ca="1">'motor1(shrimp)'!AD432</f>
        <v>284.88240905804798</v>
      </c>
      <c r="AC273" s="258">
        <f ca="1">'motor2(Tvi)'!H166</f>
        <v>1935.9652361953458</v>
      </c>
      <c r="AD273" s="218">
        <f ca="1">'motor2(Tvi)'!J166</f>
        <v>1451.9739271465094</v>
      </c>
      <c r="AE273" s="261">
        <f t="shared" ca="1" si="10"/>
        <v>1736.8563362045575</v>
      </c>
      <c r="AF273" s="78"/>
      <c r="CH273" s="80">
        <f t="shared" si="11"/>
        <v>23.939743428339391</v>
      </c>
    </row>
    <row r="274" spans="2:86" x14ac:dyDescent="0.2">
      <c r="B274" s="6">
        <f>'motor1(shrimp)'!A433</f>
        <v>11</v>
      </c>
      <c r="C274">
        <f>'motor1(shrimp)'!B433</f>
        <v>4</v>
      </c>
      <c r="D274" s="78">
        <f ca="1">'motor1(shrimp)'!C433</f>
        <v>897.13541147160277</v>
      </c>
      <c r="E274" s="7">
        <f ca="1">IF('motor1(shrimp)'!D433=0,"",'motor1(shrimp)'!D433)</f>
        <v>20.909484069936656</v>
      </c>
      <c r="F274" s="78">
        <f ca="1">'motor1(shrimp)'!E433</f>
        <v>4079.8654755244538</v>
      </c>
      <c r="G274" s="7">
        <f ca="1">'motor1(shrimp)'!F433</f>
        <v>5303.8251181817905</v>
      </c>
      <c r="W274" s="6">
        <v>11</v>
      </c>
      <c r="X274">
        <v>4</v>
      </c>
      <c r="Y274" s="254">
        <f ca="1">'motor1(shrimp)'!AA433</f>
        <v>143.90461045969289</v>
      </c>
      <c r="Z274" s="218">
        <f ca="1">IF('motor1(shrimp)'!AB433=0,"",'motor1(shrimp)'!AB433)</f>
        <v>17.432927232394185</v>
      </c>
      <c r="AA274" s="126">
        <f ca="1">'motor1(shrimp)'!AC433</f>
        <v>260.83685348765664</v>
      </c>
      <c r="AB274" s="224">
        <f ca="1">'motor1(shrimp)'!AD433</f>
        <v>339.08790953395362</v>
      </c>
      <c r="AC274" s="258">
        <f ca="1">'motor2(Tvi)'!H167</f>
        <v>2083.0165819457648</v>
      </c>
      <c r="AD274" s="218">
        <f ca="1">'motor2(Tvi)'!J167</f>
        <v>1562.2624364593235</v>
      </c>
      <c r="AE274" s="261">
        <f t="shared" ca="1" si="10"/>
        <v>1901.3503459932772</v>
      </c>
      <c r="AF274" s="78"/>
      <c r="CH274" s="80">
        <f t="shared" si="11"/>
        <v>23.939743428339391</v>
      </c>
    </row>
    <row r="275" spans="2:86" x14ac:dyDescent="0.2">
      <c r="B275" s="6">
        <f>'motor1(shrimp)'!A434</f>
        <v>11</v>
      </c>
      <c r="C275">
        <f>'motor1(shrimp)'!B434</f>
        <v>5</v>
      </c>
      <c r="D275" s="78">
        <f ca="1">'motor1(shrimp)'!C434</f>
        <v>678.0308690768818</v>
      </c>
      <c r="E275" s="7">
        <f ca="1">IF('motor1(shrimp)'!D434=0,"",'motor1(shrimp)'!D434)</f>
        <v>22.719714047792596</v>
      </c>
      <c r="F275" s="78">
        <f ca="1">'motor1(shrimp)'!E434</f>
        <v>3152.9159180955962</v>
      </c>
      <c r="G275" s="7">
        <f ca="1">'motor1(shrimp)'!F434</f>
        <v>4098.7906935242754</v>
      </c>
      <c r="W275" s="6">
        <v>11</v>
      </c>
      <c r="X275">
        <v>5</v>
      </c>
      <c r="Y275" s="254">
        <f ca="1">'motor1(shrimp)'!AA434</f>
        <v>164.97718341409148</v>
      </c>
      <c r="Z275" s="218">
        <f ca="1">IF('motor1(shrimp)'!AB434=0,"",'motor1(shrimp)'!AB434)</f>
        <v>18.125505285058562</v>
      </c>
      <c r="AA275" s="126">
        <f ca="1">'motor1(shrimp)'!AC434</f>
        <v>312.00239659835955</v>
      </c>
      <c r="AB275" s="224">
        <f ca="1">'motor1(shrimp)'!AD434</f>
        <v>405.60311557786741</v>
      </c>
      <c r="AC275" s="258">
        <f ca="1">'motor2(Tvi)'!H168</f>
        <v>1995.9938846590021</v>
      </c>
      <c r="AD275" s="218">
        <f ca="1">'motor2(Tvi)'!J168</f>
        <v>1496.9954134942516</v>
      </c>
      <c r="AE275" s="261">
        <f t="shared" ca="1" si="10"/>
        <v>1902.5985290721189</v>
      </c>
      <c r="AF275" s="78"/>
      <c r="CH275" s="80">
        <f t="shared" si="11"/>
        <v>23.939743428339391</v>
      </c>
    </row>
    <row r="276" spans="2:86" x14ac:dyDescent="0.2">
      <c r="B276" s="6">
        <f>'motor1(shrimp)'!A435</f>
        <v>11</v>
      </c>
      <c r="C276">
        <f>'motor1(shrimp)'!B435</f>
        <v>6</v>
      </c>
      <c r="D276" s="78">
        <f ca="1">'motor1(shrimp)'!C435</f>
        <v>662.38010298187157</v>
      </c>
      <c r="E276" s="7">
        <f ca="1">IF('motor1(shrimp)'!D435=0,"",'motor1(shrimp)'!D435)</f>
        <v>22.786539396765569</v>
      </c>
      <c r="F276" s="78">
        <f ca="1">'motor1(shrimp)'!E435</f>
        <v>3091.1157752127101</v>
      </c>
      <c r="G276" s="7">
        <f ca="1">'motor1(shrimp)'!F435</f>
        <v>4018.4505077765234</v>
      </c>
      <c r="W276" s="6">
        <v>11</v>
      </c>
      <c r="X276">
        <v>6</v>
      </c>
      <c r="Y276" s="254">
        <f ca="1">'motor1(shrimp)'!AA435</f>
        <v>101.86025187382693</v>
      </c>
      <c r="Z276" s="218">
        <f ca="1">IF('motor1(shrimp)'!AB435=0,"",'motor1(shrimp)'!AB435)</f>
        <v>19.719906694559175</v>
      </c>
      <c r="AA276" s="126">
        <f ca="1">'motor1(shrimp)'!AC435</f>
        <v>199.78322444637945</v>
      </c>
      <c r="AB276" s="224">
        <f ca="1">'motor1(shrimp)'!AD435</f>
        <v>259.7181917802933</v>
      </c>
      <c r="AC276" s="258">
        <f ca="1">'motor2(Tvi)'!H169</f>
        <v>1922.0938325516336</v>
      </c>
      <c r="AD276" s="218">
        <f ca="1">'motor2(Tvi)'!J169</f>
        <v>1441.5703744137252</v>
      </c>
      <c r="AE276" s="261">
        <f t="shared" ca="1" si="10"/>
        <v>1701.2885661940186</v>
      </c>
      <c r="AF276" s="78"/>
      <c r="CH276" s="80">
        <f t="shared" si="11"/>
        <v>23.939743428339391</v>
      </c>
    </row>
    <row r="277" spans="2:86" x14ac:dyDescent="0.2">
      <c r="B277" s="6">
        <f>'motor1(shrimp)'!A436</f>
        <v>11</v>
      </c>
      <c r="C277">
        <f>'motor1(shrimp)'!B436</f>
        <v>7</v>
      </c>
      <c r="D277" s="78">
        <f ca="1">'motor1(shrimp)'!C436</f>
        <v>389.08511277849516</v>
      </c>
      <c r="E277" s="7">
        <f ca="1">IF('motor1(shrimp)'!D436=0,"",'motor1(shrimp)'!D436)</f>
        <v>23.26366729560791</v>
      </c>
      <c r="F277" s="78">
        <f ca="1">'motor1(shrimp)'!E436</f>
        <v>1827.430324051963</v>
      </c>
      <c r="G277" s="7">
        <f ca="1">'motor1(shrimp)'!F436</f>
        <v>2375.6594212675518</v>
      </c>
      <c r="W277" s="6">
        <v>11</v>
      </c>
      <c r="X277">
        <v>7</v>
      </c>
      <c r="Y277" s="254">
        <f ca="1">'motor1(shrimp)'!AA436</f>
        <v>93.361733418278476</v>
      </c>
      <c r="Z277" s="218">
        <f ca="1">IF('motor1(shrimp)'!AB436=0,"",'motor1(shrimp)'!AB436)</f>
        <v>19.689193653946841</v>
      </c>
      <c r="AA277" s="126">
        <f ca="1">'motor1(shrimp)'!AC436</f>
        <v>186.11340541251639</v>
      </c>
      <c r="AB277" s="224">
        <f ca="1">'motor1(shrimp)'!AD436</f>
        <v>241.94742703627131</v>
      </c>
      <c r="AC277" s="258">
        <f ca="1">'motor2(Tvi)'!H170</f>
        <v>1683.5746450877464</v>
      </c>
      <c r="AD277" s="218">
        <f ca="1">'motor2(Tvi)'!J170</f>
        <v>1262.6809838158097</v>
      </c>
      <c r="AE277" s="261">
        <f t="shared" ca="1" si="10"/>
        <v>1504.6284108520811</v>
      </c>
      <c r="AF277" s="78"/>
      <c r="CH277" s="80">
        <f t="shared" si="11"/>
        <v>23.939743428339391</v>
      </c>
    </row>
    <row r="278" spans="2:86" x14ac:dyDescent="0.2">
      <c r="B278" s="6">
        <f>'motor1(shrimp)'!A437</f>
        <v>11</v>
      </c>
      <c r="C278">
        <f>'motor1(shrimp)'!B437</f>
        <v>8</v>
      </c>
      <c r="D278" s="78">
        <f ca="1">'motor1(shrimp)'!C437</f>
        <v>437.47114386084598</v>
      </c>
      <c r="E278" s="7">
        <f ca="1">IF('motor1(shrimp)'!D437=0,"",'motor1(shrimp)'!D437)</f>
        <v>24.819580346301304</v>
      </c>
      <c r="F278" s="78">
        <f ca="1">'motor1(shrimp)'!E437</f>
        <v>2091.5461511036706</v>
      </c>
      <c r="G278" s="7">
        <f ca="1">'motor1(shrimp)'!F437</f>
        <v>2719.0099964347719</v>
      </c>
      <c r="W278" s="6">
        <v>11</v>
      </c>
      <c r="X278">
        <v>8</v>
      </c>
      <c r="Y278" s="254">
        <f ca="1">'motor1(shrimp)'!AA437</f>
        <v>93.32892370222423</v>
      </c>
      <c r="Z278" s="218">
        <f ca="1">IF('motor1(shrimp)'!AB437=0,"",'motor1(shrimp)'!AB437)</f>
        <v>21.866028184452979</v>
      </c>
      <c r="AA278" s="126">
        <f ca="1">'motor1(shrimp)'!AC437</f>
        <v>196.59079590930634</v>
      </c>
      <c r="AB278" s="224">
        <f ca="1">'motor1(shrimp)'!AD437</f>
        <v>255.56803468209824</v>
      </c>
      <c r="AC278" s="258">
        <f ca="1">'motor2(Tvi)'!H171</f>
        <v>1622.6595123851616</v>
      </c>
      <c r="AD278" s="218">
        <f ca="1">'motor2(Tvi)'!J171</f>
        <v>1216.9946342888711</v>
      </c>
      <c r="AE278" s="261">
        <f t="shared" ca="1" si="10"/>
        <v>1472.5626689709693</v>
      </c>
      <c r="AF278" s="78"/>
      <c r="CH278" s="80">
        <f t="shared" si="11"/>
        <v>23.939743428339391</v>
      </c>
    </row>
    <row r="279" spans="2:86" x14ac:dyDescent="0.2">
      <c r="B279" s="6">
        <f>'motor1(shrimp)'!A438</f>
        <v>11</v>
      </c>
      <c r="C279">
        <f>'motor1(shrimp)'!B438</f>
        <v>9</v>
      </c>
      <c r="D279" s="78">
        <f ca="1">'motor1(shrimp)'!C438</f>
        <v>302.84060583225119</v>
      </c>
      <c r="E279" s="7">
        <f ca="1">IF('motor1(shrimp)'!D438=0,"",'motor1(shrimp)'!D438)</f>
        <v>24.736143082821556</v>
      </c>
      <c r="F279" s="78">
        <f ca="1">'motor1(shrimp)'!E438</f>
        <v>1450.7504965360322</v>
      </c>
      <c r="G279" s="7">
        <f ca="1">'motor1(shrimp)'!F438</f>
        <v>1885.9756454968419</v>
      </c>
      <c r="W279" s="6">
        <v>11</v>
      </c>
      <c r="X279">
        <v>9</v>
      </c>
      <c r="Y279" s="254">
        <f ca="1">'motor1(shrimp)'!AA438</f>
        <v>62.241524320720231</v>
      </c>
      <c r="Z279" s="218">
        <f ca="1">IF('motor1(shrimp)'!AB438=0,"",'motor1(shrimp)'!AB438)</f>
        <v>20.742156057245825</v>
      </c>
      <c r="AA279" s="126">
        <f ca="1">'motor1(shrimp)'!AC438</f>
        <v>131.16272421686665</v>
      </c>
      <c r="AB279" s="224">
        <f ca="1">'motor1(shrimp)'!AD438</f>
        <v>170.51154148192666</v>
      </c>
      <c r="AC279" s="258">
        <f ca="1">'motor2(Tvi)'!H172</f>
        <v>1469.1694936906258</v>
      </c>
      <c r="AD279" s="218">
        <f ca="1">'motor2(Tvi)'!J172</f>
        <v>1101.8771202679693</v>
      </c>
      <c r="AE279" s="261">
        <f t="shared" ca="1" si="10"/>
        <v>1272.3886617498961</v>
      </c>
      <c r="AF279" s="78"/>
      <c r="CH279" s="80">
        <f t="shared" si="11"/>
        <v>23.939743428339391</v>
      </c>
    </row>
    <row r="280" spans="2:86" x14ac:dyDescent="0.2">
      <c r="B280" s="6">
        <f>'motor1(shrimp)'!A439</f>
        <v>11</v>
      </c>
      <c r="C280">
        <f>'motor1(shrimp)'!B439</f>
        <v>10</v>
      </c>
      <c r="D280" s="78">
        <f ca="1">'motor1(shrimp)'!C439</f>
        <v>221.03041332431559</v>
      </c>
      <c r="E280" s="7">
        <f ca="1">IF('motor1(shrimp)'!D439=0,"",'motor1(shrimp)'!D439)</f>
        <v>26.109681561064164</v>
      </c>
      <c r="F280" s="78">
        <f ca="1">'motor1(shrimp)'!E439</f>
        <v>1074.2456220329095</v>
      </c>
      <c r="G280" s="7">
        <f ca="1">'motor1(shrimp)'!F439</f>
        <v>1396.5193086427823</v>
      </c>
      <c r="W280" s="6">
        <v>11</v>
      </c>
      <c r="X280">
        <v>10</v>
      </c>
      <c r="Y280" s="254">
        <f ca="1">'motor1(shrimp)'!AA439</f>
        <v>64.483985869184892</v>
      </c>
      <c r="Z280" s="218">
        <f ca="1">IF('motor1(shrimp)'!AB439=0,"",'motor1(shrimp)'!AB439)</f>
        <v>17.883910433449469</v>
      </c>
      <c r="AA280" s="126">
        <f ca="1">'motor1(shrimp)'!AC439</f>
        <v>131.76820722401044</v>
      </c>
      <c r="AB280" s="224">
        <f ca="1">'motor1(shrimp)'!AD439</f>
        <v>171.29866939121356</v>
      </c>
      <c r="AC280" s="258">
        <f ca="1">'motor2(Tvi)'!H173</f>
        <v>1569.2050883325169</v>
      </c>
      <c r="AD280" s="218">
        <f ca="1">'motor2(Tvi)'!J173</f>
        <v>1176.9038162493875</v>
      </c>
      <c r="AE280" s="261">
        <f t="shared" ca="1" si="10"/>
        <v>1348.202485640601</v>
      </c>
      <c r="AF280" s="78"/>
      <c r="CH280" s="80">
        <f t="shared" si="11"/>
        <v>23.939743428339391</v>
      </c>
    </row>
    <row r="281" spans="2:86" x14ac:dyDescent="0.2">
      <c r="B281" s="6">
        <f>'motor1(shrimp)'!A440</f>
        <v>11</v>
      </c>
      <c r="C281">
        <f>'motor1(shrimp)'!B440</f>
        <v>11</v>
      </c>
      <c r="D281" s="78">
        <f ca="1">'motor1(shrimp)'!C440</f>
        <v>166.51934302092144</v>
      </c>
      <c r="E281" s="7">
        <f ca="1">IF('motor1(shrimp)'!D440=0,"",'motor1(shrimp)'!D440)</f>
        <v>24.283377914689606</v>
      </c>
      <c r="F281" s="78">
        <f ca="1">'motor1(shrimp)'!E440</f>
        <v>796.05559239458103</v>
      </c>
      <c r="G281" s="7">
        <f ca="1">'motor1(shrimp)'!F440</f>
        <v>1034.8722701129554</v>
      </c>
      <c r="W281" s="6">
        <v>11</v>
      </c>
      <c r="X281">
        <v>11</v>
      </c>
      <c r="Y281" s="254">
        <f ca="1">'motor1(shrimp)'!AA440</f>
        <v>55.673967371742698</v>
      </c>
      <c r="Z281" s="218">
        <f ca="1">IF('motor1(shrimp)'!AB440=0,"",'motor1(shrimp)'!AB440)</f>
        <v>14.149425769703484</v>
      </c>
      <c r="AA281" s="126">
        <f ca="1">'motor1(shrimp)'!AC440</f>
        <v>100.67845274129191</v>
      </c>
      <c r="AB281" s="224">
        <f ca="1">'motor1(shrimp)'!AD440</f>
        <v>130.88198856367947</v>
      </c>
      <c r="AC281" s="258">
        <f ca="1">'motor2(Tvi)'!H174</f>
        <v>1445.7089465006795</v>
      </c>
      <c r="AD281" s="218">
        <f ca="1">'motor2(Tvi)'!J174</f>
        <v>1084.2817098755097</v>
      </c>
      <c r="AE281" s="261">
        <f t="shared" ca="1" si="10"/>
        <v>1215.1636984391891</v>
      </c>
      <c r="AF281" s="78"/>
      <c r="CH281" s="80">
        <f t="shared" si="11"/>
        <v>23.939743428339391</v>
      </c>
    </row>
    <row r="282" spans="2:86" x14ac:dyDescent="0.2">
      <c r="B282" s="59">
        <f>'motor1(shrimp)'!A441</f>
        <v>11</v>
      </c>
      <c r="C282" s="56">
        <f>'motor1(shrimp)'!B441</f>
        <v>12</v>
      </c>
      <c r="D282" s="78">
        <f ca="1">'motor1(shrimp)'!C441</f>
        <v>293.34051624686208</v>
      </c>
      <c r="E282" s="7">
        <f ca="1">IF('motor1(shrimp)'!D441=0,"",'motor1(shrimp)'!D441)</f>
        <v>22.430996931559971</v>
      </c>
      <c r="F282" s="78">
        <f ca="1">'motor1(shrimp)'!E441</f>
        <v>1368.72924715922</v>
      </c>
      <c r="G282" s="7">
        <f ca="1">'motor1(shrimp)'!F441</f>
        <v>1779.3480213069861</v>
      </c>
      <c r="W282" s="59">
        <v>11</v>
      </c>
      <c r="X282" s="56">
        <v>12</v>
      </c>
      <c r="Y282" s="254">
        <f ca="1">'motor1(shrimp)'!AA441</f>
        <v>66.327074206280173</v>
      </c>
      <c r="Z282" s="218">
        <f ca="1">IF('motor1(shrimp)'!AB441=0,"",'motor1(shrimp)'!AB441)</f>
        <v>13.840649645136789</v>
      </c>
      <c r="AA282" s="126">
        <f ca="1">'motor1(shrimp)'!AC441</f>
        <v>113.69091387432648</v>
      </c>
      <c r="AB282" s="224">
        <f ca="1">'motor1(shrimp)'!AD441</f>
        <v>147.79818803662442</v>
      </c>
      <c r="AC282" s="258">
        <f ca="1">'motor2(Tvi)'!H175</f>
        <v>1407.8270287203186</v>
      </c>
      <c r="AD282" s="218">
        <f ca="1">'motor2(Tvi)'!J175</f>
        <v>1055.8702715402389</v>
      </c>
      <c r="AE282" s="261">
        <f t="shared" ca="1" si="10"/>
        <v>1203.6684595768634</v>
      </c>
      <c r="AF282" s="78"/>
      <c r="CH282" s="80">
        <f t="shared" si="11"/>
        <v>23.939743428339391</v>
      </c>
    </row>
    <row r="283" spans="2:86" x14ac:dyDescent="0.2">
      <c r="B283" s="7">
        <f>'motor1(shrimp)'!A442</f>
        <v>12</v>
      </c>
      <c r="C283">
        <f>'motor1(shrimp)'!B442</f>
        <v>1</v>
      </c>
      <c r="D283" s="78">
        <f ca="1">'motor1(shrimp)'!C442</f>
        <v>381.76256215380499</v>
      </c>
      <c r="E283" s="7">
        <f ca="1">IF('motor1(shrimp)'!D442=0,"",'motor1(shrimp)'!D442)</f>
        <v>20.884580192108366</v>
      </c>
      <c r="F283" s="78">
        <f ca="1">'motor1(shrimp)'!E442</f>
        <v>1738.9570712889692</v>
      </c>
      <c r="G283" s="7">
        <f ca="1">'motor1(shrimp)'!F442</f>
        <v>2260.6441926756602</v>
      </c>
      <c r="W283" s="7">
        <v>12</v>
      </c>
      <c r="X283">
        <v>1</v>
      </c>
      <c r="Y283" s="254">
        <f ca="1">'motor1(shrimp)'!AA442</f>
        <v>114.49348896416784</v>
      </c>
      <c r="Z283" s="218">
        <f ca="1">IF('motor1(shrimp)'!AB442=0,"",'motor1(shrimp)'!AB442)</f>
        <v>13.869410522145822</v>
      </c>
      <c r="AA283" s="126">
        <f ca="1">'motor1(shrimp)'!AC442</f>
        <v>188.62539663385533</v>
      </c>
      <c r="AB283" s="224">
        <f ca="1">'motor1(shrimp)'!AD442</f>
        <v>245.21301562401194</v>
      </c>
      <c r="AC283" s="258">
        <f ca="1">'motor2(Tvi)'!H176</f>
        <v>1623.6658350934899</v>
      </c>
      <c r="AD283" s="218">
        <f ca="1">'motor2(Tvi)'!J176</f>
        <v>1217.7493763201173</v>
      </c>
      <c r="AE283" s="261">
        <f t="shared" ca="1" si="10"/>
        <v>1462.9623919441292</v>
      </c>
      <c r="AF283" s="78"/>
      <c r="CH283" s="80">
        <f t="shared" si="11"/>
        <v>23.939743428339391</v>
      </c>
    </row>
    <row r="284" spans="2:86" x14ac:dyDescent="0.2">
      <c r="B284" s="7">
        <f>'motor1(shrimp)'!A443</f>
        <v>12</v>
      </c>
      <c r="C284">
        <f>'motor1(shrimp)'!B443</f>
        <v>2</v>
      </c>
      <c r="D284" s="78">
        <f ca="1">'motor1(shrimp)'!C443</f>
        <v>523.76284513117184</v>
      </c>
      <c r="E284" s="7">
        <f ca="1">IF('motor1(shrimp)'!D443=0,"",'motor1(shrimp)'!D443)</f>
        <v>20.805976707040806</v>
      </c>
      <c r="F284" s="78">
        <f ca="1">'motor1(shrimp)'!E443</f>
        <v>2378.1391776108085</v>
      </c>
      <c r="G284" s="7">
        <f ca="1">'motor1(shrimp)'!F443</f>
        <v>3091.5809308940511</v>
      </c>
      <c r="W284" s="7">
        <v>12</v>
      </c>
      <c r="X284">
        <v>2</v>
      </c>
      <c r="Y284" s="254">
        <f ca="1">'motor1(shrimp)'!AA443</f>
        <v>145.50061252245271</v>
      </c>
      <c r="Z284" s="218">
        <f ca="1">IF('motor1(shrimp)'!AB443=0,"",'motor1(shrimp)'!AB443)</f>
        <v>13.966092435694124</v>
      </c>
      <c r="AA284" s="126">
        <f ca="1">'motor1(shrimp)'!AC443</f>
        <v>240.66853358239425</v>
      </c>
      <c r="AB284" s="224">
        <f ca="1">'motor1(shrimp)'!AD443</f>
        <v>312.86909365711256</v>
      </c>
      <c r="AC284" s="258">
        <f ca="1">'motor2(Tvi)'!H177</f>
        <v>1677.2780122904198</v>
      </c>
      <c r="AD284" s="218">
        <f ca="1">'motor2(Tvi)'!J177</f>
        <v>1257.9585092178149</v>
      </c>
      <c r="AE284" s="261">
        <f t="shared" ca="1" si="10"/>
        <v>1570.8276028749274</v>
      </c>
      <c r="AF284" s="78"/>
      <c r="CH284" s="80">
        <f t="shared" si="11"/>
        <v>23.939743428339391</v>
      </c>
    </row>
    <row r="285" spans="2:86" x14ac:dyDescent="0.2">
      <c r="B285" s="7">
        <f>'motor1(shrimp)'!A444</f>
        <v>12</v>
      </c>
      <c r="C285">
        <f>'motor1(shrimp)'!B444</f>
        <v>3</v>
      </c>
      <c r="D285" s="78">
        <f ca="1">'motor1(shrimp)'!C444</f>
        <v>651.5261030783555</v>
      </c>
      <c r="E285" s="7">
        <f ca="1">IF('motor1(shrimp)'!D444=0,"",'motor1(shrimp)'!D444)</f>
        <v>21.248712340575981</v>
      </c>
      <c r="F285" s="78">
        <f ca="1">'motor1(shrimp)'!E444</f>
        <v>2974.8272999265032</v>
      </c>
      <c r="G285" s="7">
        <f ca="1">'motor1(shrimp)'!F444</f>
        <v>3867.2754899044544</v>
      </c>
      <c r="W285" s="7">
        <v>12</v>
      </c>
      <c r="X285">
        <v>3</v>
      </c>
      <c r="Y285" s="254">
        <f ca="1">'motor1(shrimp)'!AA444</f>
        <v>163.89115883331607</v>
      </c>
      <c r="Z285" s="218">
        <f ca="1">IF('motor1(shrimp)'!AB444=0,"",'motor1(shrimp)'!AB444)</f>
        <v>15.639441115732826</v>
      </c>
      <c r="AA285" s="126">
        <f ca="1">'motor1(shrimp)'!AC444</f>
        <v>283.04770611227895</v>
      </c>
      <c r="AB285" s="224">
        <f ca="1">'motor1(shrimp)'!AD444</f>
        <v>367.96201794596266</v>
      </c>
      <c r="AC285" s="258">
        <f ca="1">'motor2(Tvi)'!H178</f>
        <v>1870.5673254284111</v>
      </c>
      <c r="AD285" s="218">
        <f ca="1">'motor2(Tvi)'!J178</f>
        <v>1402.9254940713083</v>
      </c>
      <c r="AE285" s="261">
        <f t="shared" ca="1" si="10"/>
        <v>1770.8875120172711</v>
      </c>
      <c r="AF285" s="78"/>
      <c r="CH285" s="80">
        <f t="shared" si="11"/>
        <v>23.939743428339391</v>
      </c>
    </row>
    <row r="286" spans="2:86" x14ac:dyDescent="0.2">
      <c r="B286" s="7">
        <f>'motor1(shrimp)'!A445</f>
        <v>12</v>
      </c>
      <c r="C286">
        <f>'motor1(shrimp)'!B445</f>
        <v>4</v>
      </c>
      <c r="D286" s="78">
        <f ca="1">'motor1(shrimp)'!C445</f>
        <v>603.50183025226761</v>
      </c>
      <c r="E286" s="7">
        <f ca="1">IF('motor1(shrimp)'!D445=0,"",'motor1(shrimp)'!D445)</f>
        <v>21.160291620426502</v>
      </c>
      <c r="F286" s="78">
        <f ca="1">'motor1(shrimp)'!E445</f>
        <v>2753.614962150607</v>
      </c>
      <c r="G286" s="7">
        <f ca="1">'motor1(shrimp)'!F445</f>
        <v>3579.6994507957893</v>
      </c>
      <c r="W286" s="7">
        <v>12</v>
      </c>
      <c r="X286">
        <v>4</v>
      </c>
      <c r="Y286" s="254">
        <f ca="1">'motor1(shrimp)'!AA445</f>
        <v>267.35224025745185</v>
      </c>
      <c r="Z286" s="218">
        <f ca="1">IF('motor1(shrimp)'!AB445=0,"",'motor1(shrimp)'!AB445)</f>
        <v>16.222179337033797</v>
      </c>
      <c r="AA286" s="126">
        <f ca="1">'motor1(shrimp)'!AC445</f>
        <v>472.27269737337065</v>
      </c>
      <c r="AB286" s="224">
        <f ca="1">'motor1(shrimp)'!AD445</f>
        <v>613.95450658538186</v>
      </c>
      <c r="AC286" s="258">
        <f ca="1">'motor2(Tvi)'!H179</f>
        <v>1950.8907048387819</v>
      </c>
      <c r="AD286" s="218">
        <f ca="1">'motor2(Tvi)'!J179</f>
        <v>1463.1680286290864</v>
      </c>
      <c r="AE286" s="261">
        <f t="shared" ca="1" si="10"/>
        <v>2077.1225352144684</v>
      </c>
      <c r="AF286" s="78"/>
      <c r="CH286" s="80">
        <f t="shared" si="11"/>
        <v>23.939743428339391</v>
      </c>
    </row>
    <row r="287" spans="2:86" x14ac:dyDescent="0.2">
      <c r="B287" s="7">
        <f>'motor1(shrimp)'!A446</f>
        <v>12</v>
      </c>
      <c r="C287">
        <f>'motor1(shrimp)'!B446</f>
        <v>5</v>
      </c>
      <c r="D287" s="78">
        <f ca="1">'motor1(shrimp)'!C446</f>
        <v>782.0089227490148</v>
      </c>
      <c r="E287" s="7">
        <f ca="1">IF('motor1(shrimp)'!D446=0,"",'motor1(shrimp)'!D446)</f>
        <v>22.635902054104868</v>
      </c>
      <c r="F287" s="78">
        <f ca="1">'motor1(shrimp)'!E446</f>
        <v>3634.5285933403425</v>
      </c>
      <c r="G287" s="7">
        <f ca="1">'motor1(shrimp)'!F446</f>
        <v>4724.8871713424451</v>
      </c>
      <c r="W287" s="7">
        <v>12</v>
      </c>
      <c r="X287">
        <v>5</v>
      </c>
      <c r="Y287" s="254">
        <f ca="1">'motor1(shrimp)'!AA446</f>
        <v>231.31814441194254</v>
      </c>
      <c r="Z287" s="218">
        <f ca="1">IF('motor1(shrimp)'!AB446=0,"",'motor1(shrimp)'!AB446)</f>
        <v>18.849047726467337</v>
      </c>
      <c r="AA287" s="126">
        <f ca="1">'motor1(shrimp)'!AC446</f>
        <v>442.08574236117062</v>
      </c>
      <c r="AB287" s="224">
        <f ca="1">'motor1(shrimp)'!AD446</f>
        <v>574.71146506952186</v>
      </c>
      <c r="AC287" s="258">
        <f ca="1">'motor2(Tvi)'!H180</f>
        <v>1559.2857907776083</v>
      </c>
      <c r="AD287" s="218">
        <f ca="1">'motor2(Tvi)'!J180</f>
        <v>1169.4643430832061</v>
      </c>
      <c r="AE287" s="261">
        <f t="shared" ca="1" si="10"/>
        <v>1744.175808152728</v>
      </c>
      <c r="AF287" s="78"/>
      <c r="CH287" s="80">
        <f t="shared" si="11"/>
        <v>23.939743428339391</v>
      </c>
    </row>
    <row r="288" spans="2:86" x14ac:dyDescent="0.2">
      <c r="B288" s="7">
        <f>'motor1(shrimp)'!A447</f>
        <v>12</v>
      </c>
      <c r="C288">
        <f>'motor1(shrimp)'!B447</f>
        <v>6</v>
      </c>
      <c r="D288" s="78">
        <f ca="1">'motor1(shrimp)'!C447</f>
        <v>753.51115171971719</v>
      </c>
      <c r="E288" s="7">
        <f ca="1">IF('motor1(shrimp)'!D447=0,"",'motor1(shrimp)'!D447)</f>
        <v>23.173781872770171</v>
      </c>
      <c r="F288" s="78">
        <f ca="1">'motor1(shrimp)'!E447</f>
        <v>3532.3112507094293</v>
      </c>
      <c r="G288" s="7">
        <f ca="1">'motor1(shrimp)'!F447</f>
        <v>4592.0046259222581</v>
      </c>
      <c r="W288" s="7">
        <v>12</v>
      </c>
      <c r="X288">
        <v>6</v>
      </c>
      <c r="Y288" s="254">
        <f ca="1">'motor1(shrimp)'!AA447</f>
        <v>192.25356584745438</v>
      </c>
      <c r="Z288" s="218">
        <f ca="1">IF('motor1(shrimp)'!AB447=0,"",'motor1(shrimp)'!AB447)</f>
        <v>20.662322407076172</v>
      </c>
      <c r="AA288" s="126">
        <f ca="1">'motor1(shrimp)'!AC447</f>
        <v>386.36101538832179</v>
      </c>
      <c r="AB288" s="224">
        <f ca="1">'motor1(shrimp)'!AD447</f>
        <v>502.26932000481833</v>
      </c>
      <c r="AC288" s="258">
        <f ca="1">'motor2(Tvi)'!H181</f>
        <v>1690.397870496141</v>
      </c>
      <c r="AD288" s="218">
        <f ca="1">'motor2(Tvi)'!J181</f>
        <v>1267.7984028721057</v>
      </c>
      <c r="AE288" s="261">
        <f t="shared" ca="1" si="10"/>
        <v>1770.0677228769241</v>
      </c>
      <c r="AF288" s="78"/>
      <c r="CH288" s="80">
        <f t="shared" si="11"/>
        <v>23.939743428339391</v>
      </c>
    </row>
    <row r="289" spans="2:86" x14ac:dyDescent="0.2">
      <c r="B289" s="7">
        <f>'motor1(shrimp)'!A448</f>
        <v>12</v>
      </c>
      <c r="C289">
        <f>'motor1(shrimp)'!B448</f>
        <v>7</v>
      </c>
      <c r="D289" s="78">
        <f ca="1">'motor1(shrimp)'!C448</f>
        <v>659.56461698309715</v>
      </c>
      <c r="E289" s="7">
        <f ca="1">IF('motor1(shrimp)'!D448=0,"",'motor1(shrimp)'!D448)</f>
        <v>24.560315241439188</v>
      </c>
      <c r="F289" s="78">
        <f ca="1">'motor1(shrimp)'!E448</f>
        <v>3143.7091557558861</v>
      </c>
      <c r="G289" s="7">
        <f ca="1">'motor1(shrimp)'!F448</f>
        <v>4086.8219024826521</v>
      </c>
      <c r="W289" s="7">
        <v>12</v>
      </c>
      <c r="X289">
        <v>7</v>
      </c>
      <c r="Y289" s="254">
        <f ca="1">'motor1(shrimp)'!AA448</f>
        <v>176.76383425897612</v>
      </c>
      <c r="Z289" s="218">
        <f ca="1">IF('motor1(shrimp)'!AB448=0,"",'motor1(shrimp)'!AB448)</f>
        <v>22.180793926628578</v>
      </c>
      <c r="AA289" s="126">
        <f ca="1">'motor1(shrimp)'!AC448</f>
        <v>373.74339578049592</v>
      </c>
      <c r="AB289" s="224">
        <f ca="1">'motor1(shrimp)'!AD448</f>
        <v>485.8664145146447</v>
      </c>
      <c r="AC289" s="258">
        <f ca="1">'motor2(Tvi)'!H182</f>
        <v>1612.8893024459039</v>
      </c>
      <c r="AD289" s="218">
        <f ca="1">'motor2(Tvi)'!J182</f>
        <v>1209.6669768344279</v>
      </c>
      <c r="AE289" s="261">
        <f t="shared" ca="1" si="10"/>
        <v>1695.5333913490726</v>
      </c>
      <c r="AF289" s="78"/>
      <c r="CH289" s="80">
        <f t="shared" si="11"/>
        <v>23.939743428339391</v>
      </c>
    </row>
    <row r="290" spans="2:86" x14ac:dyDescent="0.2">
      <c r="B290" s="7">
        <f>'motor1(shrimp)'!A449</f>
        <v>12</v>
      </c>
      <c r="C290">
        <f>'motor1(shrimp)'!B449</f>
        <v>8</v>
      </c>
      <c r="D290" s="78">
        <f ca="1">'motor1(shrimp)'!C449</f>
        <v>374.03950678684782</v>
      </c>
      <c r="E290" s="7">
        <f ca="1">IF('motor1(shrimp)'!D449=0,"",'motor1(shrimp)'!D449)</f>
        <v>25.642091741329761</v>
      </c>
      <c r="F290" s="78">
        <f ca="1">'motor1(shrimp)'!E449</f>
        <v>1807.2224842988928</v>
      </c>
      <c r="G290" s="7">
        <f ca="1">'motor1(shrimp)'!F449</f>
        <v>2349.3892295885607</v>
      </c>
      <c r="W290" s="7">
        <v>12</v>
      </c>
      <c r="X290">
        <v>8</v>
      </c>
      <c r="Y290" s="254">
        <f ca="1">'motor1(shrimp)'!AA449</f>
        <v>75.674298533158591</v>
      </c>
      <c r="Z290" s="218">
        <f ca="1">IF('motor1(shrimp)'!AB449=0,"",'motor1(shrimp)'!AB449)</f>
        <v>22.249954301449829</v>
      </c>
      <c r="AA290" s="126">
        <f ca="1">'motor1(shrimp)'!AC449</f>
        <v>164.26058525396857</v>
      </c>
      <c r="AB290" s="224">
        <f ca="1">'motor1(shrimp)'!AD449</f>
        <v>213.53876083015916</v>
      </c>
      <c r="AC290" s="258">
        <f ca="1">'motor2(Tvi)'!H183</f>
        <v>1425.4427227336387</v>
      </c>
      <c r="AD290" s="218">
        <f ca="1">'motor2(Tvi)'!J183</f>
        <v>1069.0820420502291</v>
      </c>
      <c r="AE290" s="261">
        <f t="shared" ca="1" si="10"/>
        <v>1282.6208028803883</v>
      </c>
      <c r="AF290" s="78"/>
      <c r="CH290" s="80">
        <f t="shared" si="11"/>
        <v>23.939743428339391</v>
      </c>
    </row>
    <row r="291" spans="2:86" x14ac:dyDescent="0.2">
      <c r="B291" s="7">
        <f>'motor1(shrimp)'!A450</f>
        <v>12</v>
      </c>
      <c r="C291">
        <f>'motor1(shrimp)'!B450</f>
        <v>9</v>
      </c>
      <c r="D291" s="78">
        <f ca="1">'motor1(shrimp)'!C450</f>
        <v>260.53048233434396</v>
      </c>
      <c r="E291" s="7">
        <f ca="1">IF('motor1(shrimp)'!D450=0,"",'motor1(shrimp)'!D450)</f>
        <v>26.153368490271934</v>
      </c>
      <c r="F291" s="78">
        <f ca="1">'motor1(shrimp)'!E450</f>
        <v>1268.3742561121644</v>
      </c>
      <c r="G291" s="7">
        <f ca="1">'motor1(shrimp)'!F450</f>
        <v>1648.8865329458138</v>
      </c>
      <c r="W291" s="7">
        <v>12</v>
      </c>
      <c r="X291">
        <v>9</v>
      </c>
      <c r="Y291" s="254">
        <f ca="1">'motor1(shrimp)'!AA450</f>
        <v>58.244497421171729</v>
      </c>
      <c r="Z291" s="218">
        <f ca="1">IF('motor1(shrimp)'!AB450=0,"",'motor1(shrimp)'!AB450)</f>
        <v>22.158177890927764</v>
      </c>
      <c r="AA291" s="126">
        <f ca="1">'motor1(shrimp)'!AC450</f>
        <v>127.36777659191961</v>
      </c>
      <c r="AB291" s="224">
        <f ca="1">'motor1(shrimp)'!AD450</f>
        <v>165.5781095694955</v>
      </c>
      <c r="AC291" s="258">
        <f ca="1">'motor2(Tvi)'!H184</f>
        <v>1361.7110961373</v>
      </c>
      <c r="AD291" s="218">
        <f ca="1">'motor2(Tvi)'!J184</f>
        <v>1021.283322102975</v>
      </c>
      <c r="AE291" s="261">
        <f t="shared" ca="1" si="10"/>
        <v>1186.8614316724706</v>
      </c>
      <c r="AF291" s="78"/>
      <c r="CH291" s="80">
        <f t="shared" si="11"/>
        <v>23.939743428339391</v>
      </c>
    </row>
    <row r="292" spans="2:86" x14ac:dyDescent="0.2">
      <c r="B292" s="7">
        <f>'motor1(shrimp)'!A451</f>
        <v>12</v>
      </c>
      <c r="C292">
        <f>'motor1(shrimp)'!B451</f>
        <v>10</v>
      </c>
      <c r="D292" s="78">
        <f ca="1">'motor1(shrimp)'!C451</f>
        <v>179.74370088524302</v>
      </c>
      <c r="E292" s="7">
        <f ca="1">IF('motor1(shrimp)'!D451=0,"",'motor1(shrimp)'!D451)</f>
        <v>25.127263112089661</v>
      </c>
      <c r="F292" s="78">
        <f ca="1">'motor1(shrimp)'!E451</f>
        <v>867.60466242461166</v>
      </c>
      <c r="G292" s="7">
        <f ca="1">'motor1(shrimp)'!F451</f>
        <v>1127.8860611519951</v>
      </c>
      <c r="W292" s="7">
        <v>12</v>
      </c>
      <c r="X292">
        <v>10</v>
      </c>
      <c r="Y292" s="254">
        <f ca="1">'motor1(shrimp)'!AA451</f>
        <v>63.960195977496333</v>
      </c>
      <c r="Z292" s="218">
        <f ca="1">IF('motor1(shrimp)'!AB451=0,"",'motor1(shrimp)'!AB451)</f>
        <v>15.534363768959869</v>
      </c>
      <c r="AA292" s="126">
        <f ca="1">'motor1(shrimp)'!AC451</f>
        <v>124.84513413849798</v>
      </c>
      <c r="AB292" s="224">
        <f ca="1">'motor1(shrimp)'!AD451</f>
        <v>162.29867438004737</v>
      </c>
      <c r="AC292" s="258">
        <f ca="1">'motor2(Tvi)'!H185</f>
        <v>1351.3595783768967</v>
      </c>
      <c r="AD292" s="218">
        <f ca="1">'motor2(Tvi)'!J185</f>
        <v>1013.5196837826725</v>
      </c>
      <c r="AE292" s="261">
        <f t="shared" ca="1" si="10"/>
        <v>1175.81835816272</v>
      </c>
      <c r="AF292" s="78"/>
      <c r="CH292" s="80">
        <f t="shared" si="11"/>
        <v>23.939743428339391</v>
      </c>
    </row>
    <row r="293" spans="2:86" x14ac:dyDescent="0.2">
      <c r="B293" s="7">
        <f>'motor1(shrimp)'!A452</f>
        <v>12</v>
      </c>
      <c r="C293">
        <f>'motor1(shrimp)'!B452</f>
        <v>11</v>
      </c>
      <c r="D293" s="78">
        <f ca="1">'motor1(shrimp)'!C452</f>
        <v>129.61089534449749</v>
      </c>
      <c r="E293" s="7">
        <f ca="1">IF('motor1(shrimp)'!D452=0,"",'motor1(shrimp)'!D452)</f>
        <v>25.093877559222459</v>
      </c>
      <c r="F293" s="78">
        <f ca="1">'motor1(shrimp)'!E452</f>
        <v>624.78834573620281</v>
      </c>
      <c r="G293" s="7">
        <f ca="1">'motor1(shrimp)'!F452</f>
        <v>812.22484945706367</v>
      </c>
      <c r="W293" s="7">
        <v>12</v>
      </c>
      <c r="X293">
        <v>11</v>
      </c>
      <c r="Y293" s="254">
        <f ca="1">'motor1(shrimp)'!AA452</f>
        <v>39.318524239462569</v>
      </c>
      <c r="Z293" s="218">
        <f ca="1">IF('motor1(shrimp)'!AB452=0,"",'motor1(shrimp)'!AB452)</f>
        <v>14.254172358470045</v>
      </c>
      <c r="AA293" s="126">
        <f ca="1">'motor1(shrimp)'!AC452</f>
        <v>70.242047098260784</v>
      </c>
      <c r="AB293" s="224">
        <f ca="1">'motor1(shrimp)'!AD452</f>
        <v>91.314661227739023</v>
      </c>
      <c r="AC293" s="258">
        <f ca="1">'motor2(Tvi)'!H186</f>
        <v>1230.4034525682162</v>
      </c>
      <c r="AD293" s="218">
        <f ca="1">'motor2(Tvi)'!J186</f>
        <v>922.80258942616206</v>
      </c>
      <c r="AE293" s="261">
        <f t="shared" ca="1" si="10"/>
        <v>1014.1172506539011</v>
      </c>
      <c r="AF293" s="78"/>
      <c r="CH293" s="80">
        <f t="shared" si="11"/>
        <v>23.939743428339391</v>
      </c>
    </row>
    <row r="294" spans="2:86" x14ac:dyDescent="0.2">
      <c r="B294" s="63">
        <f>'motor1(shrimp)'!A453</f>
        <v>12</v>
      </c>
      <c r="C294" s="56">
        <f>'motor1(shrimp)'!B453</f>
        <v>12</v>
      </c>
      <c r="D294" s="78">
        <f ca="1">'motor1(shrimp)'!C453</f>
        <v>228.98975841750831</v>
      </c>
      <c r="E294" s="7">
        <f ca="1">IF('motor1(shrimp)'!D453=0,"",'motor1(shrimp)'!D453)</f>
        <v>20.862497037966314</v>
      </c>
      <c r="F294" s="78">
        <f ca="1">'motor1(shrimp)'!E453</f>
        <v>1045.1399229961664</v>
      </c>
      <c r="G294" s="7">
        <f ca="1">'motor1(shrimp)'!F453</f>
        <v>1358.6818998950164</v>
      </c>
      <c r="W294" s="63">
        <v>12</v>
      </c>
      <c r="X294" s="56">
        <v>12</v>
      </c>
      <c r="Y294" s="254">
        <f ca="1">'motor1(shrimp)'!AA453</f>
        <v>45.875837848860513</v>
      </c>
      <c r="Z294" s="218">
        <f ca="1">IF('motor1(shrimp)'!AB453=0,"",'motor1(shrimp)'!AB453)</f>
        <v>13.710276612543579</v>
      </c>
      <c r="AA294" s="126">
        <f ca="1">'motor1(shrimp)'!AC453</f>
        <v>76.376795169008915</v>
      </c>
      <c r="AB294" s="224">
        <f ca="1">'motor1(shrimp)'!AD453</f>
        <v>99.289833719711595</v>
      </c>
      <c r="AC294" s="258">
        <f ca="1">'motor2(Tvi)'!H187</f>
        <v>1358.9839951611093</v>
      </c>
      <c r="AD294" s="218">
        <f ca="1">'motor2(Tvi)'!J187</f>
        <v>1019.237996370832</v>
      </c>
      <c r="AE294" s="261">
        <f t="shared" ca="1" si="10"/>
        <v>1118.5278300905436</v>
      </c>
      <c r="AF294" s="78"/>
      <c r="CH294" s="80">
        <f t="shared" si="11"/>
        <v>23.939743428339391</v>
      </c>
    </row>
    <row r="295" spans="2:86" x14ac:dyDescent="0.2">
      <c r="B295" s="6">
        <f>'motor1(shrimp)'!A454</f>
        <v>13</v>
      </c>
      <c r="C295">
        <f>'motor1(shrimp)'!B454</f>
        <v>1</v>
      </c>
      <c r="D295" s="78">
        <f ca="1">'motor1(shrimp)'!C454</f>
        <v>274.48760729775989</v>
      </c>
      <c r="E295" s="7">
        <f ca="1">IF('motor1(shrimp)'!D454=0,"",'motor1(shrimp)'!D454)</f>
        <v>21.303265396074199</v>
      </c>
      <c r="F295" s="78">
        <f ca="1">'motor1(shrimp)'!E454</f>
        <v>1255.3067374256307</v>
      </c>
      <c r="G295" s="7">
        <f ca="1">'motor1(shrimp)'!F454</f>
        <v>1631.8987586533199</v>
      </c>
      <c r="W295" s="6">
        <v>13</v>
      </c>
      <c r="X295">
        <v>1</v>
      </c>
      <c r="Y295" s="254">
        <f ca="1">'motor1(shrimp)'!AA454</f>
        <v>92.283924075446862</v>
      </c>
      <c r="Z295" s="218">
        <f ca="1">IF('motor1(shrimp)'!AB454=0,"",'motor1(shrimp)'!AB454)</f>
        <v>12.064971750149214</v>
      </c>
      <c r="AA295" s="126">
        <f ca="1">'motor1(shrimp)'!AC454</f>
        <v>144.29126743833089</v>
      </c>
      <c r="AB295" s="224">
        <f ca="1">'motor1(shrimp)'!AD454</f>
        <v>187.57864766983016</v>
      </c>
      <c r="AC295" s="258">
        <f ca="1">'motor2(Tvi)'!H188</f>
        <v>1387.7232314112966</v>
      </c>
      <c r="AD295" s="218">
        <f ca="1">'motor2(Tvi)'!J188</f>
        <v>1040.7924235584724</v>
      </c>
      <c r="AE295" s="261">
        <f t="shared" ca="1" si="10"/>
        <v>1228.3710712283025</v>
      </c>
      <c r="AF295" s="78"/>
      <c r="CH295" s="80">
        <f t="shared" si="11"/>
        <v>23.939743428339391</v>
      </c>
    </row>
    <row r="296" spans="2:86" x14ac:dyDescent="0.2">
      <c r="B296" s="6">
        <f>'motor1(shrimp)'!A455</f>
        <v>13</v>
      </c>
      <c r="C296">
        <f>'motor1(shrimp)'!B455</f>
        <v>2</v>
      </c>
      <c r="D296" s="78">
        <f ca="1">'motor1(shrimp)'!C455</f>
        <v>440.66501348139388</v>
      </c>
      <c r="E296" s="7">
        <f ca="1">IF('motor1(shrimp)'!D455=0,"",'motor1(shrimp)'!D455)</f>
        <v>20.922194116902251</v>
      </c>
      <c r="F296" s="78">
        <f ca="1">'motor1(shrimp)'!E455</f>
        <v>2004.4594091138845</v>
      </c>
      <c r="G296" s="7">
        <f ca="1">'motor1(shrimp)'!F455</f>
        <v>2605.7972318480497</v>
      </c>
      <c r="W296" s="6">
        <v>13</v>
      </c>
      <c r="X296">
        <v>2</v>
      </c>
      <c r="Y296" s="254">
        <f ca="1">'motor1(shrimp)'!AA455</f>
        <v>79.554412651320888</v>
      </c>
      <c r="Z296" s="218">
        <f ca="1">IF('motor1(shrimp)'!AB455=0,"",'motor1(shrimp)'!AB455)</f>
        <v>14.386832773384358</v>
      </c>
      <c r="AA296" s="126">
        <f ca="1">'motor1(shrimp)'!AC455</f>
        <v>131.21086119382889</v>
      </c>
      <c r="AB296" s="224">
        <f ca="1">'motor1(shrimp)'!AD455</f>
        <v>170.57411955197756</v>
      </c>
      <c r="AC296" s="258">
        <f ca="1">'motor2(Tvi)'!H189</f>
        <v>1640.4234098999264</v>
      </c>
      <c r="AD296" s="218">
        <f ca="1">'motor2(Tvi)'!J189</f>
        <v>1230.3175574249449</v>
      </c>
      <c r="AE296" s="261">
        <f t="shared" ca="1" si="10"/>
        <v>1400.8916769769226</v>
      </c>
      <c r="AF296" s="78"/>
      <c r="CH296" s="80">
        <f t="shared" si="11"/>
        <v>23.939743428339391</v>
      </c>
    </row>
    <row r="297" spans="2:86" x14ac:dyDescent="0.2">
      <c r="B297" s="6">
        <f>'motor1(shrimp)'!A456</f>
        <v>13</v>
      </c>
      <c r="C297">
        <f>'motor1(shrimp)'!B456</f>
        <v>3</v>
      </c>
      <c r="D297" s="78">
        <f ca="1">'motor1(shrimp)'!C456</f>
        <v>1020.7176049919348</v>
      </c>
      <c r="E297" s="7">
        <f ca="1">IF('motor1(shrimp)'!D456=0,"",'motor1(shrimp)'!D456)</f>
        <v>20.441218991415088</v>
      </c>
      <c r="F297" s="78">
        <f ca="1">'motor1(shrimp)'!E456</f>
        <v>4609.4511102286469</v>
      </c>
      <c r="G297" s="7">
        <f ca="1">'motor1(shrimp)'!F456</f>
        <v>5992.286443297241</v>
      </c>
      <c r="W297" s="6">
        <v>13</v>
      </c>
      <c r="X297">
        <v>3</v>
      </c>
      <c r="Y297" s="254">
        <f ca="1">'motor1(shrimp)'!AA456</f>
        <v>241.80829863355166</v>
      </c>
      <c r="Z297" s="218">
        <f ca="1">IF('motor1(shrimp)'!AB456=0,"",'motor1(shrimp)'!AB456)</f>
        <v>14.836346913576611</v>
      </c>
      <c r="AA297" s="126">
        <f ca="1">'motor1(shrimp)'!AC456</f>
        <v>408.72891015582695</v>
      </c>
      <c r="AB297" s="224">
        <f ca="1">'motor1(shrimp)'!AD456</f>
        <v>531.34758320257504</v>
      </c>
      <c r="AC297" s="258">
        <f ca="1">'motor2(Tvi)'!H190</f>
        <v>1646.0407247696505</v>
      </c>
      <c r="AD297" s="218">
        <f ca="1">'motor2(Tvi)'!J190</f>
        <v>1234.5305435772379</v>
      </c>
      <c r="AE297" s="261">
        <f t="shared" ca="1" si="10"/>
        <v>1765.8781267798131</v>
      </c>
      <c r="AF297" s="78"/>
      <c r="CH297" s="80">
        <f t="shared" si="11"/>
        <v>23.939743428339391</v>
      </c>
    </row>
    <row r="298" spans="2:86" x14ac:dyDescent="0.2">
      <c r="B298" s="6">
        <f>'motor1(shrimp)'!A457</f>
        <v>13</v>
      </c>
      <c r="C298">
        <f>'motor1(shrimp)'!B457</f>
        <v>4</v>
      </c>
      <c r="D298" s="78">
        <f ca="1">'motor1(shrimp)'!C457</f>
        <v>729.39619584392779</v>
      </c>
      <c r="E298" s="7">
        <f ca="1">IF('motor1(shrimp)'!D457=0,"",'motor1(shrimp)'!D457)</f>
        <v>21.550736281501347</v>
      </c>
      <c r="F298" s="78">
        <f ca="1">'motor1(shrimp)'!E457</f>
        <v>3341.4756092552466</v>
      </c>
      <c r="G298" s="7">
        <f ca="1">'motor1(shrimp)'!F457</f>
        <v>4343.9182920318208</v>
      </c>
      <c r="W298" s="6">
        <v>13</v>
      </c>
      <c r="X298">
        <v>4</v>
      </c>
      <c r="Y298" s="254">
        <f ca="1">'motor1(shrimp)'!AA457</f>
        <v>296.50867635567027</v>
      </c>
      <c r="Z298" s="218">
        <f ca="1">IF('motor1(shrimp)'!AB457=0,"",'motor1(shrimp)'!AB457)</f>
        <v>15.85107985773551</v>
      </c>
      <c r="AA298" s="126">
        <f ca="1">'motor1(shrimp)'!AC457</f>
        <v>514.30631918414542</v>
      </c>
      <c r="AB298" s="224">
        <f ca="1">'motor1(shrimp)'!AD457</f>
        <v>668.59821493938909</v>
      </c>
      <c r="AC298" s="258">
        <f ca="1">'motor2(Tvi)'!H191</f>
        <v>1736.2042965119247</v>
      </c>
      <c r="AD298" s="218">
        <f ca="1">'motor2(Tvi)'!J191</f>
        <v>1302.1532223839436</v>
      </c>
      <c r="AE298" s="261">
        <f t="shared" ca="1" si="10"/>
        <v>1970.7514373233325</v>
      </c>
      <c r="AF298" s="78"/>
      <c r="CH298" s="80">
        <f t="shared" si="11"/>
        <v>23.939743428339391</v>
      </c>
    </row>
    <row r="299" spans="2:86" x14ac:dyDescent="0.2">
      <c r="B299" s="6">
        <f>'motor1(shrimp)'!A458</f>
        <v>13</v>
      </c>
      <c r="C299">
        <f>'motor1(shrimp)'!B458</f>
        <v>5</v>
      </c>
      <c r="D299" s="78">
        <f ca="1">'motor1(shrimp)'!C458</f>
        <v>890.99383804995523</v>
      </c>
      <c r="E299" s="7">
        <f ca="1">IF('motor1(shrimp)'!D458=0,"",'motor1(shrimp)'!D458)</f>
        <v>21.221113165877256</v>
      </c>
      <c r="F299" s="78">
        <f ca="1">'motor1(shrimp)'!E458</f>
        <v>4069.6715643155553</v>
      </c>
      <c r="G299" s="7">
        <f ca="1">'motor1(shrimp)'!F458</f>
        <v>5290.5730336102224</v>
      </c>
      <c r="W299" s="6">
        <v>13</v>
      </c>
      <c r="X299">
        <v>5</v>
      </c>
      <c r="Y299" s="254">
        <f ca="1">'motor1(shrimp)'!AA458</f>
        <v>168.71175860577137</v>
      </c>
      <c r="Z299" s="218">
        <f ca="1">IF('motor1(shrimp)'!AB458=0,"",'motor1(shrimp)'!AB458)</f>
        <v>18.67153864659883</v>
      </c>
      <c r="AA299" s="126">
        <f ca="1">'motor1(shrimp)'!AC458</f>
        <v>313.09611528744625</v>
      </c>
      <c r="AB299" s="224">
        <f ca="1">'motor1(shrimp)'!AD458</f>
        <v>407.02494987368016</v>
      </c>
      <c r="AC299" s="258">
        <f ca="1">'motor2(Tvi)'!H192</f>
        <v>1727.418320133452</v>
      </c>
      <c r="AD299" s="218">
        <f ca="1">'motor2(Tvi)'!J192</f>
        <v>1295.563740100089</v>
      </c>
      <c r="AE299" s="261">
        <f t="shared" ca="1" si="10"/>
        <v>1702.5886899737693</v>
      </c>
      <c r="AF299" s="78"/>
      <c r="CH299" s="80">
        <f t="shared" si="11"/>
        <v>23.939743428339391</v>
      </c>
    </row>
    <row r="300" spans="2:86" x14ac:dyDescent="0.2">
      <c r="B300" s="6">
        <f>'motor1(shrimp)'!A459</f>
        <v>13</v>
      </c>
      <c r="C300">
        <f>'motor1(shrimp)'!B459</f>
        <v>6</v>
      </c>
      <c r="D300" s="78">
        <f ca="1">'motor1(shrimp)'!C459</f>
        <v>1020.9554138820184</v>
      </c>
      <c r="E300" s="7">
        <f ca="1">IF('motor1(shrimp)'!D459=0,"",'motor1(shrimp)'!D459)</f>
        <v>22.925422363051297</v>
      </c>
      <c r="F300" s="78">
        <f ca="1">'motor1(shrimp)'!E459</f>
        <v>4761.6820700829703</v>
      </c>
      <c r="G300" s="7">
        <f ca="1">'motor1(shrimp)'!F459</f>
        <v>6190.1866911078614</v>
      </c>
      <c r="W300" s="6">
        <v>13</v>
      </c>
      <c r="X300">
        <v>6</v>
      </c>
      <c r="Y300" s="254">
        <f ca="1">'motor1(shrimp)'!AA459</f>
        <v>149.30161717063947</v>
      </c>
      <c r="Z300" s="218">
        <f ca="1">IF('motor1(shrimp)'!AB459=0,"",'motor1(shrimp)'!AB459)</f>
        <v>20.545031820117607</v>
      </c>
      <c r="AA300" s="126">
        <f ca="1">'motor1(shrimp)'!AC459</f>
        <v>297.72683196095335</v>
      </c>
      <c r="AB300" s="224">
        <f ca="1">'motor1(shrimp)'!AD459</f>
        <v>387.04488154923939</v>
      </c>
      <c r="AC300" s="258">
        <f ca="1">'motor2(Tvi)'!H193</f>
        <v>1538.8076929551592</v>
      </c>
      <c r="AD300" s="218">
        <f ca="1">'motor2(Tvi)'!J193</f>
        <v>1154.1057697163694</v>
      </c>
      <c r="AE300" s="261">
        <f t="shared" ca="1" si="10"/>
        <v>1541.1506512656088</v>
      </c>
      <c r="AF300" s="78"/>
      <c r="CH300" s="80">
        <f t="shared" si="11"/>
        <v>23.939743428339391</v>
      </c>
    </row>
    <row r="301" spans="2:86" x14ac:dyDescent="0.2">
      <c r="B301" s="6">
        <f>'motor1(shrimp)'!A460</f>
        <v>13</v>
      </c>
      <c r="C301">
        <f>'motor1(shrimp)'!B460</f>
        <v>7</v>
      </c>
      <c r="D301" s="78">
        <f ca="1">'motor1(shrimp)'!C460</f>
        <v>734.90452726031867</v>
      </c>
      <c r="E301" s="7">
        <f ca="1">IF('motor1(shrimp)'!D460=0,"",'motor1(shrimp)'!D460)</f>
        <v>24.739938918950269</v>
      </c>
      <c r="F301" s="78">
        <f ca="1">'motor1(shrimp)'!E460</f>
        <v>3504.9197568152267</v>
      </c>
      <c r="G301" s="7">
        <f ca="1">'motor1(shrimp)'!F460</f>
        <v>4556.3956838597951</v>
      </c>
      <c r="W301" s="6">
        <v>13</v>
      </c>
      <c r="X301">
        <v>7</v>
      </c>
      <c r="Y301" s="254">
        <f ca="1">'motor1(shrimp)'!AA460</f>
        <v>92.081279029786685</v>
      </c>
      <c r="Z301" s="218">
        <f ca="1">IF('motor1(shrimp)'!AB460=0,"",'motor1(shrimp)'!AB460)</f>
        <v>22.026661024952674</v>
      </c>
      <c r="AA301" s="126">
        <f ca="1">'motor1(shrimp)'!AC460</f>
        <v>193.76221688583885</v>
      </c>
      <c r="AB301" s="224">
        <f ca="1">'motor1(shrimp)'!AD460</f>
        <v>251.89088195159053</v>
      </c>
      <c r="AC301" s="258">
        <f ca="1">'motor2(Tvi)'!H194</f>
        <v>1409.9210742342077</v>
      </c>
      <c r="AD301" s="218">
        <f ca="1">'motor2(Tvi)'!J194</f>
        <v>1057.4408056756558</v>
      </c>
      <c r="AE301" s="261">
        <f t="shared" ca="1" si="10"/>
        <v>1309.3316876272463</v>
      </c>
      <c r="AF301" s="78"/>
      <c r="CH301" s="80">
        <f t="shared" si="11"/>
        <v>23.939743428339391</v>
      </c>
    </row>
    <row r="302" spans="2:86" x14ac:dyDescent="0.2">
      <c r="B302" s="6">
        <f>'motor1(shrimp)'!A461</f>
        <v>13</v>
      </c>
      <c r="C302">
        <f>'motor1(shrimp)'!B461</f>
        <v>8</v>
      </c>
      <c r="D302" s="78">
        <f ca="1">'motor1(shrimp)'!C461</f>
        <v>463.79554990955637</v>
      </c>
      <c r="E302" s="7">
        <f ca="1">IF('motor1(shrimp)'!D461=0,"",'motor1(shrimp)'!D461)</f>
        <v>24.504626141138438</v>
      </c>
      <c r="F302" s="78">
        <f ca="1">'motor1(shrimp)'!E461</f>
        <v>2215.0313258445503</v>
      </c>
      <c r="G302" s="7">
        <f ca="1">'motor1(shrimp)'!F461</f>
        <v>2879.5407235979155</v>
      </c>
      <c r="W302" s="6">
        <v>13</v>
      </c>
      <c r="X302">
        <v>8</v>
      </c>
      <c r="Y302" s="254">
        <f ca="1">'motor1(shrimp)'!AA461</f>
        <v>94.0023463642937</v>
      </c>
      <c r="Z302" s="218">
        <f ca="1">IF('motor1(shrimp)'!AB461=0,"",'motor1(shrimp)'!AB461)</f>
        <v>21.175739573372645</v>
      </c>
      <c r="AA302" s="126">
        <f ca="1">'motor1(shrimp)'!AC461</f>
        <v>197.52664070721949</v>
      </c>
      <c r="AB302" s="224">
        <f ca="1">'motor1(shrimp)'!AD461</f>
        <v>256.78463291938533</v>
      </c>
      <c r="AC302" s="258">
        <f ca="1">'motor2(Tvi)'!H195</f>
        <v>1415.826833928822</v>
      </c>
      <c r="AD302" s="218">
        <f ca="1">'motor2(Tvi)'!J195</f>
        <v>1061.8701254466164</v>
      </c>
      <c r="AE302" s="261">
        <f t="shared" ca="1" si="10"/>
        <v>1318.6547583660017</v>
      </c>
      <c r="AF302" s="78"/>
      <c r="CH302" s="80">
        <f t="shared" si="11"/>
        <v>23.939743428339391</v>
      </c>
    </row>
    <row r="303" spans="2:86" x14ac:dyDescent="0.2">
      <c r="B303" s="6">
        <f>'motor1(shrimp)'!A462</f>
        <v>13</v>
      </c>
      <c r="C303">
        <f>'motor1(shrimp)'!B462</f>
        <v>9</v>
      </c>
      <c r="D303" s="78">
        <f ca="1">'motor1(shrimp)'!C462</f>
        <v>216.75423477795698</v>
      </c>
      <c r="E303" s="7">
        <f ca="1">IF('motor1(shrimp)'!D462=0,"",'motor1(shrimp)'!D462)</f>
        <v>25.306303670160506</v>
      </c>
      <c r="F303" s="78">
        <f ca="1">'motor1(shrimp)'!E462</f>
        <v>1044.6984399500673</v>
      </c>
      <c r="G303" s="7">
        <f ca="1">'motor1(shrimp)'!F462</f>
        <v>1358.1079719350876</v>
      </c>
      <c r="W303" s="6">
        <v>13</v>
      </c>
      <c r="X303">
        <v>9</v>
      </c>
      <c r="Y303" s="254">
        <f ca="1">'motor1(shrimp)'!AA462</f>
        <v>66.690455131283016</v>
      </c>
      <c r="Z303" s="218">
        <f ca="1">IF('motor1(shrimp)'!AB462=0,"",'motor1(shrimp)'!AB462)</f>
        <v>20.476009044587443</v>
      </c>
      <c r="AA303" s="126">
        <f ca="1">'motor1(shrimp)'!AC462</f>
        <v>139.90661512502092</v>
      </c>
      <c r="AB303" s="224">
        <f ca="1">'motor1(shrimp)'!AD462</f>
        <v>181.87859966252719</v>
      </c>
      <c r="AC303" s="258">
        <f ca="1">'motor2(Tvi)'!H196</f>
        <v>1228.2247742647812</v>
      </c>
      <c r="AD303" s="218">
        <f ca="1">'motor2(Tvi)'!J196</f>
        <v>921.16858069858586</v>
      </c>
      <c r="AE303" s="261">
        <f t="shared" ca="1" si="10"/>
        <v>1103.0471803611131</v>
      </c>
      <c r="AF303" s="78"/>
      <c r="CH303" s="80">
        <f t="shared" si="11"/>
        <v>23.939743428339391</v>
      </c>
    </row>
    <row r="304" spans="2:86" x14ac:dyDescent="0.2">
      <c r="B304" s="6">
        <f>'motor1(shrimp)'!A463</f>
        <v>13</v>
      </c>
      <c r="C304">
        <f>'motor1(shrimp)'!B463</f>
        <v>10</v>
      </c>
      <c r="D304" s="78">
        <f ca="1">'motor1(shrimp)'!C463</f>
        <v>213.28171904997154</v>
      </c>
      <c r="E304" s="7">
        <f ca="1">IF('motor1(shrimp)'!D463=0,"",'motor1(shrimp)'!D463)</f>
        <v>24.970641332321946</v>
      </c>
      <c r="F304" s="78">
        <f ca="1">'motor1(shrimp)'!E463</f>
        <v>1025.9823371094344</v>
      </c>
      <c r="G304" s="7">
        <f ca="1">'motor1(shrimp)'!F463</f>
        <v>1333.7770382422648</v>
      </c>
      <c r="W304" s="6">
        <v>13</v>
      </c>
      <c r="X304">
        <v>10</v>
      </c>
      <c r="Y304" s="254">
        <f ca="1">'motor1(shrimp)'!AA463</f>
        <v>89.917314237337891</v>
      </c>
      <c r="Z304" s="218">
        <f ca="1">IF('motor1(shrimp)'!AB463=0,"",'motor1(shrimp)'!AB463)</f>
        <v>16.619533281961605</v>
      </c>
      <c r="AA304" s="126">
        <f ca="1">'motor1(shrimp)'!AC463</f>
        <v>177.88875517760661</v>
      </c>
      <c r="AB304" s="224">
        <f ca="1">'motor1(shrimp)'!AD463</f>
        <v>231.25538173088862</v>
      </c>
      <c r="AC304" s="258">
        <f ca="1">'motor2(Tvi)'!H197</f>
        <v>1302.8208446409496</v>
      </c>
      <c r="AD304" s="218">
        <f ca="1">'motor2(Tvi)'!J197</f>
        <v>977.11563348071218</v>
      </c>
      <c r="AE304" s="261">
        <f t="shared" ca="1" si="10"/>
        <v>1208.3710152116007</v>
      </c>
      <c r="AF304" s="78"/>
      <c r="CH304" s="80">
        <f t="shared" si="11"/>
        <v>23.939743428339391</v>
      </c>
    </row>
    <row r="305" spans="2:86" x14ac:dyDescent="0.2">
      <c r="B305" s="6">
        <f>'motor1(shrimp)'!A464</f>
        <v>13</v>
      </c>
      <c r="C305">
        <f>'motor1(shrimp)'!B464</f>
        <v>11</v>
      </c>
      <c r="D305" s="78">
        <f ca="1">'motor1(shrimp)'!C464</f>
        <v>188.90349152715388</v>
      </c>
      <c r="E305" s="7">
        <f ca="1">IF('motor1(shrimp)'!D464=0,"",'motor1(shrimp)'!D464)</f>
        <v>25.02432762669201</v>
      </c>
      <c r="F305" s="78">
        <f ca="1">'motor1(shrimp)'!E464</f>
        <v>909.20118379648284</v>
      </c>
      <c r="G305" s="7">
        <f ca="1">'motor1(shrimp)'!F464</f>
        <v>1181.9615389354278</v>
      </c>
      <c r="W305" s="6">
        <v>13</v>
      </c>
      <c r="X305">
        <v>11</v>
      </c>
      <c r="Y305" s="254">
        <f ca="1">'motor1(shrimp)'!AA464</f>
        <v>80.313624598989605</v>
      </c>
      <c r="Z305" s="218">
        <f ca="1">IF('motor1(shrimp)'!AB464=0,"",'motor1(shrimp)'!AB464)</f>
        <v>14.220565827059211</v>
      </c>
      <c r="AA305" s="126">
        <f ca="1">'motor1(shrimp)'!AC464</f>
        <v>145.4613074620566</v>
      </c>
      <c r="AB305" s="224">
        <f ca="1">'motor1(shrimp)'!AD464</f>
        <v>189.09969970067357</v>
      </c>
      <c r="AC305" s="258">
        <f ca="1">'motor2(Tvi)'!H198</f>
        <v>1183.4933824945504</v>
      </c>
      <c r="AD305" s="218">
        <f ca="1">'motor2(Tvi)'!J198</f>
        <v>887.62003687091283</v>
      </c>
      <c r="AE305" s="261">
        <f t="shared" ca="1" si="10"/>
        <v>1076.7197365715865</v>
      </c>
      <c r="AF305" s="78"/>
      <c r="CH305" s="80">
        <f t="shared" si="11"/>
        <v>23.939743428339391</v>
      </c>
    </row>
    <row r="306" spans="2:86" x14ac:dyDescent="0.2">
      <c r="B306" s="59">
        <f>'motor1(shrimp)'!A465</f>
        <v>13</v>
      </c>
      <c r="C306" s="56">
        <f>'motor1(shrimp)'!B465</f>
        <v>12</v>
      </c>
      <c r="D306" s="78">
        <f ca="1">'motor1(shrimp)'!C465</f>
        <v>206.65917408765816</v>
      </c>
      <c r="E306" s="7">
        <f ca="1">IF('motor1(shrimp)'!D465=0,"",'motor1(shrimp)'!D465)</f>
        <v>21.794913370567876</v>
      </c>
      <c r="F306" s="78">
        <f ca="1">'motor1(shrimp)'!E465</f>
        <v>956.36259515008396</v>
      </c>
      <c r="G306" s="7">
        <f ca="1">'motor1(shrimp)'!F465</f>
        <v>1243.2713736951091</v>
      </c>
      <c r="W306" s="59">
        <v>13</v>
      </c>
      <c r="X306" s="56">
        <v>12</v>
      </c>
      <c r="Y306" s="254">
        <f ca="1">'motor1(shrimp)'!AA465</f>
        <v>101.81714770861475</v>
      </c>
      <c r="Z306" s="218">
        <f ca="1">IF('motor1(shrimp)'!AB465=0,"",'motor1(shrimp)'!AB465)</f>
        <v>12.613237060769508</v>
      </c>
      <c r="AA306" s="126">
        <f ca="1">'motor1(shrimp)'!AC465</f>
        <v>165.23430524061308</v>
      </c>
      <c r="AB306" s="224">
        <f ca="1">'motor1(shrimp)'!AD465</f>
        <v>214.804596812797</v>
      </c>
      <c r="AC306" s="258">
        <f ca="1">'motor2(Tvi)'!H199</f>
        <v>1210.8767201194569</v>
      </c>
      <c r="AD306" s="218">
        <f ca="1">'motor2(Tvi)'!J199</f>
        <v>908.15754008959266</v>
      </c>
      <c r="AE306" s="261">
        <f t="shared" ca="1" si="10"/>
        <v>1122.9621369023896</v>
      </c>
      <c r="AF306" s="78"/>
      <c r="CH306" s="80">
        <f t="shared" si="11"/>
        <v>23.939743428339391</v>
      </c>
    </row>
    <row r="307" spans="2:86" x14ac:dyDescent="0.2">
      <c r="B307" s="7">
        <f>'motor1(shrimp)'!A466</f>
        <v>14</v>
      </c>
      <c r="C307">
        <f>'motor1(shrimp)'!B466</f>
        <v>1</v>
      </c>
      <c r="D307" s="78">
        <f ca="1">'motor1(shrimp)'!C466</f>
        <v>365.47526857473775</v>
      </c>
      <c r="E307" s="7">
        <f ca="1">IF('motor1(shrimp)'!D466=0,"",'motor1(shrimp)'!D466)</f>
        <v>21.27228239374978</v>
      </c>
      <c r="F307" s="78">
        <f ca="1">'motor1(shrimp)'!E466</f>
        <v>1672.984306422868</v>
      </c>
      <c r="G307" s="7">
        <f ca="1">'motor1(shrimp)'!F466</f>
        <v>2174.8795983497284</v>
      </c>
      <c r="W307" s="7">
        <v>14</v>
      </c>
      <c r="X307">
        <v>1</v>
      </c>
      <c r="Y307" s="254">
        <f ca="1">'motor1(shrimp)'!AA466</f>
        <v>124.38397780268795</v>
      </c>
      <c r="Z307" s="218">
        <f ca="1">IF('motor1(shrimp)'!AB466=0,"",'motor1(shrimp)'!AB466)</f>
        <v>14.228696018055235</v>
      </c>
      <c r="AA307" s="126">
        <f ca="1">'motor1(shrimp)'!AC466</f>
        <v>207.41670908038543</v>
      </c>
      <c r="AB307" s="224">
        <f ca="1">'motor1(shrimp)'!AD466</f>
        <v>269.64172180450106</v>
      </c>
      <c r="AC307" s="258">
        <f ca="1">'motor2(Tvi)'!H200</f>
        <v>1342.6098232792067</v>
      </c>
      <c r="AD307" s="218">
        <f ca="1">'motor2(Tvi)'!J200</f>
        <v>1006.9573674594051</v>
      </c>
      <c r="AE307" s="261">
        <f t="shared" ca="1" si="10"/>
        <v>1276.5990892639061</v>
      </c>
      <c r="AF307" s="78"/>
      <c r="CH307" s="80">
        <f t="shared" si="11"/>
        <v>23.939743428339391</v>
      </c>
    </row>
    <row r="308" spans="2:86" x14ac:dyDescent="0.2">
      <c r="B308" s="7">
        <f>'motor1(shrimp)'!A467</f>
        <v>14</v>
      </c>
      <c r="C308">
        <f>'motor1(shrimp)'!B467</f>
        <v>2</v>
      </c>
      <c r="D308" s="78">
        <f ca="1">'motor1(shrimp)'!C467</f>
        <v>593.47082738007475</v>
      </c>
      <c r="E308" s="7">
        <f ca="1">IF('motor1(shrimp)'!D467=0,"",'motor1(shrimp)'!D467)</f>
        <v>20.792737682472545</v>
      </c>
      <c r="F308" s="78">
        <f ca="1">'motor1(shrimp)'!E467</f>
        <v>2695.0838269384863</v>
      </c>
      <c r="G308" s="7">
        <f ca="1">'motor1(shrimp)'!F467</f>
        <v>3503.6089750200322</v>
      </c>
      <c r="W308" s="7">
        <v>14</v>
      </c>
      <c r="X308">
        <v>2</v>
      </c>
      <c r="Y308" s="254">
        <f ca="1">'motor1(shrimp)'!AA467</f>
        <v>118.42601226032825</v>
      </c>
      <c r="Z308" s="218">
        <f ca="1">IF('motor1(shrimp)'!AB467=0,"",'motor1(shrimp)'!AB467)</f>
        <v>16.218103813980846</v>
      </c>
      <c r="AA308" s="126">
        <f ca="1">'motor1(shrimp)'!AC467</f>
        <v>207.13946795309445</v>
      </c>
      <c r="AB308" s="224">
        <f ca="1">'motor1(shrimp)'!AD467</f>
        <v>269.28130833902281</v>
      </c>
      <c r="AC308" s="258">
        <f ca="1">'motor2(Tvi)'!H201</f>
        <v>1436.678500344344</v>
      </c>
      <c r="AD308" s="218">
        <f ca="1">'motor2(Tvi)'!J201</f>
        <v>1077.5088752582581</v>
      </c>
      <c r="AE308" s="261">
        <f t="shared" ca="1" si="10"/>
        <v>1346.7901835972809</v>
      </c>
      <c r="AF308" s="78"/>
      <c r="CH308" s="80">
        <f t="shared" si="11"/>
        <v>23.939743428339391</v>
      </c>
    </row>
    <row r="309" spans="2:86" x14ac:dyDescent="0.2">
      <c r="B309" s="7">
        <f>'motor1(shrimp)'!A468</f>
        <v>14</v>
      </c>
      <c r="C309">
        <f>'motor1(shrimp)'!B468</f>
        <v>3</v>
      </c>
      <c r="D309" s="78">
        <f ca="1">'motor1(shrimp)'!C468</f>
        <v>591.12178160685266</v>
      </c>
      <c r="E309" s="7">
        <f ca="1">IF('motor1(shrimp)'!D468=0,"",'motor1(shrimp)'!D468)</f>
        <v>21.52308575419061</v>
      </c>
      <c r="F309" s="78">
        <f ca="1">'motor1(shrimp)'!E468</f>
        <v>2708.83042943496</v>
      </c>
      <c r="G309" s="7">
        <f ca="1">'motor1(shrimp)'!F468</f>
        <v>3521.4795582654483</v>
      </c>
      <c r="W309" s="7">
        <v>14</v>
      </c>
      <c r="X309">
        <v>3</v>
      </c>
      <c r="Y309" s="254">
        <f ca="1">'motor1(shrimp)'!AA468</f>
        <v>121.97650797297349</v>
      </c>
      <c r="Z309" s="218">
        <f ca="1">IF('motor1(shrimp)'!AB468=0,"",'motor1(shrimp)'!AB468)</f>
        <v>15.510523900036835</v>
      </c>
      <c r="AA309" s="126">
        <f ca="1">'motor1(shrimp)'!AC468</f>
        <v>214.97564339949759</v>
      </c>
      <c r="AB309" s="224">
        <f ca="1">'motor1(shrimp)'!AD468</f>
        <v>279.46833641934688</v>
      </c>
      <c r="AC309" s="258">
        <f ca="1">'motor2(Tvi)'!H202</f>
        <v>1617.7194994125084</v>
      </c>
      <c r="AD309" s="218">
        <f ca="1">'motor2(Tvi)'!J202</f>
        <v>1213.2896245593813</v>
      </c>
      <c r="AE309" s="261">
        <f t="shared" ca="1" si="10"/>
        <v>1492.7579609787281</v>
      </c>
      <c r="AF309" s="78"/>
      <c r="CH309" s="80">
        <f t="shared" si="11"/>
        <v>23.939743428339391</v>
      </c>
    </row>
    <row r="310" spans="2:86" x14ac:dyDescent="0.2">
      <c r="B310" s="7">
        <f>'motor1(shrimp)'!A469</f>
        <v>14</v>
      </c>
      <c r="C310">
        <f>'motor1(shrimp)'!B469</f>
        <v>4</v>
      </c>
      <c r="D310" s="78">
        <f ca="1">'motor1(shrimp)'!C469</f>
        <v>511.38663034904414</v>
      </c>
      <c r="E310" s="7">
        <f ca="1">IF('motor1(shrimp)'!D469=0,"",'motor1(shrimp)'!D469)</f>
        <v>22.422528704485959</v>
      </c>
      <c r="F310" s="78">
        <f ca="1">'motor1(shrimp)'!E469</f>
        <v>2371.9600360522254</v>
      </c>
      <c r="G310" s="7">
        <f ca="1">'motor1(shrimp)'!F469</f>
        <v>3083.5480468678929</v>
      </c>
      <c r="W310" s="7">
        <v>14</v>
      </c>
      <c r="X310">
        <v>4</v>
      </c>
      <c r="Y310" s="254">
        <f ca="1">'motor1(shrimp)'!AA469</f>
        <v>184.83148496012427</v>
      </c>
      <c r="Z310" s="218">
        <f ca="1">IF('motor1(shrimp)'!AB469=0,"",'motor1(shrimp)'!AB469)</f>
        <v>16.193562355808481</v>
      </c>
      <c r="AA310" s="126">
        <f ca="1">'motor1(shrimp)'!AC469</f>
        <v>330.87093602378809</v>
      </c>
      <c r="AB310" s="224">
        <f ca="1">'motor1(shrimp)'!AD469</f>
        <v>430.13221683092451</v>
      </c>
      <c r="AC310" s="258">
        <f ca="1">'motor2(Tvi)'!H203</f>
        <v>1471.2243045130031</v>
      </c>
      <c r="AD310" s="218">
        <f ca="1">'motor2(Tvi)'!J203</f>
        <v>1103.4182283847522</v>
      </c>
      <c r="AE310" s="261">
        <f t="shared" ca="1" si="10"/>
        <v>1533.5504452156767</v>
      </c>
      <c r="AF310" s="78"/>
      <c r="CH310" s="80">
        <f t="shared" si="11"/>
        <v>23.939743428339391</v>
      </c>
    </row>
    <row r="311" spans="2:86" x14ac:dyDescent="0.2">
      <c r="B311" s="7">
        <f>'motor1(shrimp)'!A470</f>
        <v>14</v>
      </c>
      <c r="C311">
        <f>'motor1(shrimp)'!B470</f>
        <v>5</v>
      </c>
      <c r="D311" s="78">
        <f ca="1">'motor1(shrimp)'!C470</f>
        <v>869.50865356534553</v>
      </c>
      <c r="E311" s="7">
        <f ca="1">IF('motor1(shrimp)'!D470=0,"",'motor1(shrimp)'!D470)</f>
        <v>21.715865497676894</v>
      </c>
      <c r="F311" s="78">
        <f ca="1">'motor1(shrimp)'!E470</f>
        <v>4003.0321212802701</v>
      </c>
      <c r="G311" s="7">
        <f ca="1">'motor1(shrimp)'!F470</f>
        <v>5203.9417576643509</v>
      </c>
      <c r="W311" s="7">
        <v>14</v>
      </c>
      <c r="X311">
        <v>5</v>
      </c>
      <c r="Y311" s="254">
        <f ca="1">'motor1(shrimp)'!AA470</f>
        <v>177.93862312031018</v>
      </c>
      <c r="Z311" s="218">
        <f ca="1">IF('motor1(shrimp)'!AB470=0,"",'motor1(shrimp)'!AB470)</f>
        <v>18.163864657593216</v>
      </c>
      <c r="AA311" s="126">
        <f ca="1">'motor1(shrimp)'!AC470</f>
        <v>332.73386100844016</v>
      </c>
      <c r="AB311" s="224">
        <f ca="1">'motor1(shrimp)'!AD470</f>
        <v>432.55401931097219</v>
      </c>
      <c r="AC311" s="258">
        <f ca="1">'motor2(Tvi)'!H204</f>
        <v>1547.1264455564312</v>
      </c>
      <c r="AD311" s="218">
        <f ca="1">'motor2(Tvi)'!J204</f>
        <v>1160.3448341673234</v>
      </c>
      <c r="AE311" s="261">
        <f t="shared" ca="1" si="10"/>
        <v>1592.8988534782957</v>
      </c>
      <c r="AF311" s="78"/>
      <c r="CH311" s="80">
        <f t="shared" si="11"/>
        <v>23.939743428339391</v>
      </c>
    </row>
    <row r="312" spans="2:86" x14ac:dyDescent="0.2">
      <c r="B312" s="7">
        <f>'motor1(shrimp)'!A471</f>
        <v>14</v>
      </c>
      <c r="C312">
        <f>'motor1(shrimp)'!B471</f>
        <v>6</v>
      </c>
      <c r="D312" s="78">
        <f ca="1">'motor1(shrimp)'!C471</f>
        <v>665.88160339493606</v>
      </c>
      <c r="E312" s="7">
        <f ca="1">IF('motor1(shrimp)'!D471=0,"",'motor1(shrimp)'!D471)</f>
        <v>22.583950950603878</v>
      </c>
      <c r="F312" s="78">
        <f ca="1">'motor1(shrimp)'!E471</f>
        <v>3097.1366478351929</v>
      </c>
      <c r="G312" s="7">
        <f ca="1">'motor1(shrimp)'!F471</f>
        <v>4026.2776421857511</v>
      </c>
      <c r="W312" s="7">
        <v>14</v>
      </c>
      <c r="X312">
        <v>6</v>
      </c>
      <c r="Y312" s="254">
        <f ca="1">'motor1(shrimp)'!AA471</f>
        <v>107.22467276342503</v>
      </c>
      <c r="Z312" s="218">
        <f ca="1">IF('motor1(shrimp)'!AB471=0,"",'motor1(shrimp)'!AB471)</f>
        <v>18.686976060836141</v>
      </c>
      <c r="AA312" s="126">
        <f ca="1">'motor1(shrimp)'!AC471</f>
        <v>206.22742413811403</v>
      </c>
      <c r="AB312" s="224">
        <f ca="1">'motor1(shrimp)'!AD471</f>
        <v>268.09565137954826</v>
      </c>
      <c r="AC312" s="258">
        <f ca="1">'motor2(Tvi)'!H205</f>
        <v>1382.634452694396</v>
      </c>
      <c r="AD312" s="218">
        <f ca="1">'motor2(Tvi)'!J205</f>
        <v>1036.9758395207971</v>
      </c>
      <c r="AE312" s="261">
        <f t="shared" ca="1" si="10"/>
        <v>1305.0714909003455</v>
      </c>
      <c r="AF312" s="78"/>
      <c r="CH312" s="80">
        <f t="shared" si="11"/>
        <v>23.939743428339391</v>
      </c>
    </row>
    <row r="313" spans="2:86" x14ac:dyDescent="0.2">
      <c r="B313" s="7">
        <f>'motor1(shrimp)'!A472</f>
        <v>14</v>
      </c>
      <c r="C313">
        <f>'motor1(shrimp)'!B472</f>
        <v>7</v>
      </c>
      <c r="D313" s="78">
        <f ca="1">'motor1(shrimp)'!C472</f>
        <v>503.61299104037107</v>
      </c>
      <c r="E313" s="7">
        <f ca="1">IF('motor1(shrimp)'!D472=0,"",'motor1(shrimp)'!D472)</f>
        <v>23.273525487476363</v>
      </c>
      <c r="F313" s="78">
        <f ca="1">'motor1(shrimp)'!E472</f>
        <v>2364.2100185399304</v>
      </c>
      <c r="G313" s="7">
        <f ca="1">'motor1(shrimp)'!F472</f>
        <v>3073.4730241019097</v>
      </c>
      <c r="W313" s="7">
        <v>14</v>
      </c>
      <c r="X313">
        <v>7</v>
      </c>
      <c r="Y313" s="254">
        <f ca="1">'motor1(shrimp)'!AA472</f>
        <v>102.19458570802341</v>
      </c>
      <c r="Z313" s="218">
        <f ca="1">IF('motor1(shrimp)'!AB472=0,"",'motor1(shrimp)'!AB472)</f>
        <v>19.44680877802568</v>
      </c>
      <c r="AA313" s="126">
        <f ca="1">'motor1(shrimp)'!AC472</f>
        <v>201.31401496585283</v>
      </c>
      <c r="AB313" s="224">
        <f ca="1">'motor1(shrimp)'!AD472</f>
        <v>261.70821945560868</v>
      </c>
      <c r="AC313" s="258">
        <f ca="1">'motor2(Tvi)'!H206</f>
        <v>1331.8346290061972</v>
      </c>
      <c r="AD313" s="218">
        <f ca="1">'motor2(Tvi)'!J206</f>
        <v>998.87597175464794</v>
      </c>
      <c r="AE313" s="261">
        <f t="shared" ca="1" si="10"/>
        <v>1260.5841912102567</v>
      </c>
      <c r="AF313" s="78"/>
      <c r="CH313" s="80">
        <f t="shared" si="11"/>
        <v>23.939743428339391</v>
      </c>
    </row>
    <row r="314" spans="2:86" x14ac:dyDescent="0.2">
      <c r="B314" s="7">
        <f>'motor1(shrimp)'!A473</f>
        <v>14</v>
      </c>
      <c r="C314">
        <f>'motor1(shrimp)'!B473</f>
        <v>8</v>
      </c>
      <c r="D314" s="78">
        <f ca="1">'motor1(shrimp)'!C473</f>
        <v>451.09557723441117</v>
      </c>
      <c r="E314" s="7">
        <f ca="1">IF('motor1(shrimp)'!D473=0,"",'motor1(shrimp)'!D473)</f>
        <v>23.392250447541034</v>
      </c>
      <c r="F314" s="78">
        <f ca="1">'motor1(shrimp)'!E473</f>
        <v>2123.5121961126852</v>
      </c>
      <c r="G314" s="7">
        <f ca="1">'motor1(shrimp)'!F473</f>
        <v>2760.5658549464906</v>
      </c>
      <c r="W314" s="7">
        <v>14</v>
      </c>
      <c r="X314">
        <v>8</v>
      </c>
      <c r="Y314" s="254">
        <f ca="1">'motor1(shrimp)'!AA473</f>
        <v>114.81076735310221</v>
      </c>
      <c r="Z314" s="218">
        <f ca="1">IF('motor1(shrimp)'!AB473=0,"",'motor1(shrimp)'!AB473)</f>
        <v>18.533559847469157</v>
      </c>
      <c r="AA314" s="126">
        <f ca="1">'motor1(shrimp)'!AC473</f>
        <v>226.11841359359369</v>
      </c>
      <c r="AB314" s="224">
        <f ca="1">'motor1(shrimp)'!AD473</f>
        <v>293.95393767167178</v>
      </c>
      <c r="AC314" s="258">
        <f ca="1">'motor2(Tvi)'!H207</f>
        <v>1060.3300350964817</v>
      </c>
      <c r="AD314" s="218">
        <f ca="1">'motor2(Tvi)'!J207</f>
        <v>795.24752632236118</v>
      </c>
      <c r="AE314" s="261">
        <f t="shared" ca="1" si="10"/>
        <v>1089.201463994033</v>
      </c>
      <c r="AF314" s="78"/>
      <c r="CH314" s="80">
        <f t="shared" si="11"/>
        <v>23.939743428339391</v>
      </c>
    </row>
    <row r="315" spans="2:86" x14ac:dyDescent="0.2">
      <c r="B315" s="7">
        <f>'motor1(shrimp)'!A474</f>
        <v>14</v>
      </c>
      <c r="C315">
        <f>'motor1(shrimp)'!B474</f>
        <v>9</v>
      </c>
      <c r="D315" s="78">
        <f ca="1">'motor1(shrimp)'!C474</f>
        <v>375.10298266547221</v>
      </c>
      <c r="E315" s="7">
        <f ca="1">IF('motor1(shrimp)'!D474=0,"",'motor1(shrimp)'!D474)</f>
        <v>24.341943801481722</v>
      </c>
      <c r="F315" s="78">
        <f ca="1">'motor1(shrimp)'!E474</f>
        <v>1785.4253681952555</v>
      </c>
      <c r="G315" s="7">
        <f ca="1">'motor1(shrimp)'!F474</f>
        <v>2321.0529786538323</v>
      </c>
      <c r="W315" s="7">
        <v>14</v>
      </c>
      <c r="X315">
        <v>9</v>
      </c>
      <c r="Y315" s="254">
        <f ca="1">'motor1(shrimp)'!AA474</f>
        <v>120.90065769699584</v>
      </c>
      <c r="Z315" s="218">
        <f ca="1">IF('motor1(shrimp)'!AB474=0,"",'motor1(shrimp)'!AB474)</f>
        <v>19.894592031356996</v>
      </c>
      <c r="AA315" s="126">
        <f ca="1">'motor1(shrimp)'!AC474</f>
        <v>243.49633524772725</v>
      </c>
      <c r="AB315" s="224">
        <f ca="1">'motor1(shrimp)'!AD474</f>
        <v>316.54523582204541</v>
      </c>
      <c r="AC315" s="258">
        <f ca="1">'motor2(Tvi)'!H208</f>
        <v>1115.7742485191586</v>
      </c>
      <c r="AD315" s="218">
        <f ca="1">'motor2(Tvi)'!J208</f>
        <v>836.83068638936902</v>
      </c>
      <c r="AE315" s="261">
        <f t="shared" ca="1" si="10"/>
        <v>1153.3759222114145</v>
      </c>
      <c r="AF315" s="78"/>
      <c r="CH315" s="80">
        <f t="shared" si="11"/>
        <v>23.939743428339391</v>
      </c>
    </row>
    <row r="316" spans="2:86" x14ac:dyDescent="0.2">
      <c r="B316" s="7">
        <f>'motor1(shrimp)'!A475</f>
        <v>14</v>
      </c>
      <c r="C316">
        <f>'motor1(shrimp)'!B475</f>
        <v>10</v>
      </c>
      <c r="D316" s="78">
        <f ca="1">'motor1(shrimp)'!C475</f>
        <v>308.03166478147233</v>
      </c>
      <c r="E316" s="7">
        <f ca="1">IF('motor1(shrimp)'!D475=0,"",'motor1(shrimp)'!D475)</f>
        <v>22.885235944040694</v>
      </c>
      <c r="F316" s="78">
        <f ca="1">'motor1(shrimp)'!E475</f>
        <v>1444.0954437752007</v>
      </c>
      <c r="G316" s="7">
        <f ca="1">'motor1(shrimp)'!F475</f>
        <v>1877.3240769077609</v>
      </c>
      <c r="W316" s="7">
        <v>14</v>
      </c>
      <c r="X316">
        <v>10</v>
      </c>
      <c r="Y316" s="254">
        <f ca="1">'motor1(shrimp)'!AA475</f>
        <v>65.980333544891224</v>
      </c>
      <c r="Z316" s="218">
        <f ca="1">IF('motor1(shrimp)'!AB475=0,"",'motor1(shrimp)'!AB475)</f>
        <v>18.383045426915583</v>
      </c>
      <c r="AA316" s="126">
        <f ca="1">'motor1(shrimp)'!AC475</f>
        <v>129.47233140871944</v>
      </c>
      <c r="AB316" s="224">
        <f ca="1">'motor1(shrimp)'!AD475</f>
        <v>168.31403083133529</v>
      </c>
      <c r="AC316" s="258">
        <f ca="1">'motor2(Tvi)'!H209</f>
        <v>1087.0523399145443</v>
      </c>
      <c r="AD316" s="218">
        <f ca="1">'motor2(Tvi)'!J209</f>
        <v>815.28925493590828</v>
      </c>
      <c r="AE316" s="261">
        <f t="shared" ca="1" si="10"/>
        <v>983.60328576724351</v>
      </c>
      <c r="AF316" s="78"/>
      <c r="CH316" s="80">
        <f t="shared" si="11"/>
        <v>23.939743428339391</v>
      </c>
    </row>
    <row r="317" spans="2:86" x14ac:dyDescent="0.2">
      <c r="B317" s="7">
        <f>'motor1(shrimp)'!A476</f>
        <v>14</v>
      </c>
      <c r="C317">
        <f>'motor1(shrimp)'!B476</f>
        <v>11</v>
      </c>
      <c r="D317" s="78">
        <f ca="1">'motor1(shrimp)'!C476</f>
        <v>271.15989818577174</v>
      </c>
      <c r="E317" s="7">
        <f ca="1">IF('motor1(shrimp)'!D476=0,"",'motor1(shrimp)'!D476)</f>
        <v>24.743380843712021</v>
      </c>
      <c r="F317" s="78">
        <f ca="1">'motor1(shrimp)'!E476</f>
        <v>1295.6271457948396</v>
      </c>
      <c r="G317" s="7">
        <f ca="1">'motor1(shrimp)'!F476</f>
        <v>1684.3152895332917</v>
      </c>
      <c r="W317" s="7">
        <v>14</v>
      </c>
      <c r="X317">
        <v>11</v>
      </c>
      <c r="Y317" s="254">
        <f ca="1">'motor1(shrimp)'!AA476</f>
        <v>50.871980766805471</v>
      </c>
      <c r="Z317" s="218">
        <f ca="1">IF('motor1(shrimp)'!AB476=0,"",'motor1(shrimp)'!AB476)</f>
        <v>14.975575803646525</v>
      </c>
      <c r="AA317" s="126">
        <f ca="1">'motor1(shrimp)'!AC476</f>
        <v>94.768057926112235</v>
      </c>
      <c r="AB317" s="224">
        <f ca="1">'motor1(shrimp)'!AD476</f>
        <v>123.19847530394591</v>
      </c>
      <c r="AC317" s="258">
        <f ca="1">'motor2(Tvi)'!H210</f>
        <v>983.84408499528558</v>
      </c>
      <c r="AD317" s="218">
        <f ca="1">'motor2(Tvi)'!J210</f>
        <v>737.88306374646413</v>
      </c>
      <c r="AE317" s="261">
        <f t="shared" ca="1" si="10"/>
        <v>861.08153905041002</v>
      </c>
      <c r="AF317" s="78"/>
      <c r="CH317" s="80">
        <f t="shared" si="11"/>
        <v>23.939743428339391</v>
      </c>
    </row>
    <row r="318" spans="2:86" x14ac:dyDescent="0.2">
      <c r="B318" s="63">
        <f>'motor1(shrimp)'!A477</f>
        <v>14</v>
      </c>
      <c r="C318" s="56">
        <f>'motor1(shrimp)'!B477</f>
        <v>12</v>
      </c>
      <c r="D318" s="78">
        <f ca="1">'motor1(shrimp)'!C477</f>
        <v>216.6026270372171</v>
      </c>
      <c r="E318" s="7">
        <f ca="1">IF('motor1(shrimp)'!D477=0,"",'motor1(shrimp)'!D477)</f>
        <v>22.424633436270977</v>
      </c>
      <c r="F318" s="78">
        <f ca="1">'motor1(shrimp)'!E477</f>
        <v>1009.8644323240242</v>
      </c>
      <c r="G318" s="7">
        <f ca="1">'motor1(shrimp)'!F477</f>
        <v>1312.8237620212315</v>
      </c>
      <c r="W318" s="63">
        <v>14</v>
      </c>
      <c r="X318" s="56">
        <v>12</v>
      </c>
      <c r="Y318" s="254">
        <f ca="1">'motor1(shrimp)'!AA477</f>
        <v>66.260626623608559</v>
      </c>
      <c r="Z318" s="218">
        <f ca="1">IF('motor1(shrimp)'!AB477=0,"",'motor1(shrimp)'!AB477)</f>
        <v>12.51236872847921</v>
      </c>
      <c r="AA318" s="126">
        <f ca="1">'motor1(shrimp)'!AC477</f>
        <v>107.35077425808448</v>
      </c>
      <c r="AB318" s="224">
        <f ca="1">'motor1(shrimp)'!AD477</f>
        <v>139.55600653550982</v>
      </c>
      <c r="AC318" s="258">
        <f ca="1">'motor2(Tvi)'!H211</f>
        <v>1165.1470026319782</v>
      </c>
      <c r="AD318" s="218">
        <f ca="1">'motor2(Tvi)'!J211</f>
        <v>873.86025197398362</v>
      </c>
      <c r="AE318" s="261">
        <f t="shared" ca="1" si="10"/>
        <v>1013.4162585094934</v>
      </c>
      <c r="AF318" s="78"/>
      <c r="CH318" s="80">
        <f t="shared" si="11"/>
        <v>23.939743428339391</v>
      </c>
    </row>
    <row r="319" spans="2:86" x14ac:dyDescent="0.2">
      <c r="B319" s="6">
        <f>'motor1(shrimp)'!A478</f>
        <v>15</v>
      </c>
      <c r="C319">
        <f>'motor1(shrimp)'!B478</f>
        <v>1</v>
      </c>
      <c r="D319" s="78">
        <f ca="1">'motor1(shrimp)'!C478</f>
        <v>477.86515321536132</v>
      </c>
      <c r="E319" s="7">
        <f ca="1">IF('motor1(shrimp)'!D478=0,"",'motor1(shrimp)'!D478)</f>
        <v>20.670113146924194</v>
      </c>
      <c r="F319" s="78">
        <f ca="1">'motor1(shrimp)'!E478</f>
        <v>2169.5314644348796</v>
      </c>
      <c r="G319" s="7">
        <f ca="1">'motor1(shrimp)'!F478</f>
        <v>2820.3909037653434</v>
      </c>
      <c r="W319" s="6">
        <v>15</v>
      </c>
      <c r="X319">
        <v>1</v>
      </c>
      <c r="Y319" s="254">
        <f ca="1">'motor1(shrimp)'!AA478</f>
        <v>111.89073258129955</v>
      </c>
      <c r="Z319" s="218">
        <f ca="1">IF('motor1(shrimp)'!AB478=0,"",'motor1(shrimp)'!AB478)</f>
        <v>12.757384553144288</v>
      </c>
      <c r="AA319" s="126">
        <f ca="1">'motor1(shrimp)'!AC478</f>
        <v>177.59362552686542</v>
      </c>
      <c r="AB319" s="224">
        <f ca="1">'motor1(shrimp)'!AD478</f>
        <v>230.87171318492506</v>
      </c>
      <c r="AC319" s="258">
        <f ca="1">'motor2(Tvi)'!H212</f>
        <v>1195.2925001359811</v>
      </c>
      <c r="AD319" s="218">
        <f ca="1">'motor2(Tvi)'!J212</f>
        <v>896.46937510198586</v>
      </c>
      <c r="AE319" s="261">
        <f t="shared" ca="1" si="10"/>
        <v>1127.3410882869109</v>
      </c>
      <c r="AF319" s="78"/>
      <c r="CH319" s="80">
        <f t="shared" si="11"/>
        <v>23.939743428339391</v>
      </c>
    </row>
    <row r="320" spans="2:86" x14ac:dyDescent="0.2">
      <c r="B320" s="6">
        <f>'motor1(shrimp)'!A479</f>
        <v>15</v>
      </c>
      <c r="C320">
        <f>'motor1(shrimp)'!B479</f>
        <v>2</v>
      </c>
      <c r="D320" s="78">
        <f ca="1">'motor1(shrimp)'!C479</f>
        <v>582.59254368958784</v>
      </c>
      <c r="E320" s="7">
        <f ca="1">IF('motor1(shrimp)'!D479=0,"",'motor1(shrimp)'!D479)</f>
        <v>20.515301326746329</v>
      </c>
      <c r="F320" s="78">
        <f ca="1">'motor1(shrimp)'!E479</f>
        <v>2633.6560952238597</v>
      </c>
      <c r="G320" s="7">
        <f ca="1">'motor1(shrimp)'!F479</f>
        <v>3423.7529237910176</v>
      </c>
      <c r="W320" s="6">
        <v>15</v>
      </c>
      <c r="X320">
        <v>2</v>
      </c>
      <c r="Y320" s="254">
        <f ca="1">'motor1(shrimp)'!AA479</f>
        <v>158.93834430777943</v>
      </c>
      <c r="Z320" s="218">
        <f ca="1">IF('motor1(shrimp)'!AB479=0,"",'motor1(shrimp)'!AB479)</f>
        <v>14.928578955341626</v>
      </c>
      <c r="AA320" s="126">
        <f ca="1">'motor1(shrimp)'!AC479</f>
        <v>263.32272985976891</v>
      </c>
      <c r="AB320" s="224">
        <f ca="1">'motor1(shrimp)'!AD479</f>
        <v>342.31954881769963</v>
      </c>
      <c r="AC320" s="258">
        <f ca="1">'motor2(Tvi)'!H213</f>
        <v>1260.9873236753042</v>
      </c>
      <c r="AD320" s="218">
        <f ca="1">'motor2(Tvi)'!J213</f>
        <v>945.74049275647815</v>
      </c>
      <c r="AE320" s="261">
        <f t="shared" ca="1" si="10"/>
        <v>1288.0600415741778</v>
      </c>
      <c r="AF320" s="78"/>
      <c r="CH320" s="80">
        <f t="shared" si="11"/>
        <v>23.939743428339391</v>
      </c>
    </row>
    <row r="321" spans="2:86" x14ac:dyDescent="0.2">
      <c r="B321" s="6">
        <f>'motor1(shrimp)'!A480</f>
        <v>15</v>
      </c>
      <c r="C321">
        <f>'motor1(shrimp)'!B480</f>
        <v>3</v>
      </c>
      <c r="D321" s="78">
        <f ca="1">'motor1(shrimp)'!C480</f>
        <v>1122.8972439531015</v>
      </c>
      <c r="E321" s="7">
        <f ca="1">IF('motor1(shrimp)'!D480=0,"",'motor1(shrimp)'!D480)</f>
        <v>20.648945749893713</v>
      </c>
      <c r="F321" s="78">
        <f ca="1">'motor1(shrimp)'!E480</f>
        <v>5083.4687774181284</v>
      </c>
      <c r="G321" s="7">
        <f ca="1">'motor1(shrimp)'!F480</f>
        <v>6608.5094106435672</v>
      </c>
      <c r="W321" s="6">
        <v>15</v>
      </c>
      <c r="X321">
        <v>3</v>
      </c>
      <c r="Y321" s="254">
        <f ca="1">'motor1(shrimp)'!AA480</f>
        <v>211.69821321102776</v>
      </c>
      <c r="Z321" s="218">
        <f ca="1">IF('motor1(shrimp)'!AB480=0,"",'motor1(shrimp)'!AB480)</f>
        <v>17.580462922599249</v>
      </c>
      <c r="AA321" s="126">
        <f ca="1">'motor1(shrimp)'!AC480</f>
        <v>379.88780587165945</v>
      </c>
      <c r="AB321" s="224">
        <f ca="1">'motor1(shrimp)'!AD480</f>
        <v>493.85414763315731</v>
      </c>
      <c r="AC321" s="258">
        <f ca="1">'motor2(Tvi)'!H214</f>
        <v>1295.6328328500831</v>
      </c>
      <c r="AD321" s="218">
        <f ca="1">'motor2(Tvi)'!J214</f>
        <v>971.72462463756233</v>
      </c>
      <c r="AE321" s="261">
        <f t="shared" ca="1" si="10"/>
        <v>1465.5787722707196</v>
      </c>
      <c r="AF321" s="78"/>
      <c r="CH321" s="80">
        <f t="shared" si="11"/>
        <v>23.939743428339391</v>
      </c>
    </row>
    <row r="322" spans="2:86" x14ac:dyDescent="0.2">
      <c r="B322" s="6">
        <f>'motor1(shrimp)'!A481</f>
        <v>15</v>
      </c>
      <c r="C322">
        <f>'motor1(shrimp)'!B481</f>
        <v>4</v>
      </c>
      <c r="D322" s="78">
        <f ca="1">'motor1(shrimp)'!C481</f>
        <v>883.10949408670911</v>
      </c>
      <c r="E322" s="7">
        <f ca="1">IF('motor1(shrimp)'!D481=0,"",'motor1(shrimp)'!D481)</f>
        <v>22.328328552306004</v>
      </c>
      <c r="F322" s="78">
        <f ca="1">'motor1(shrimp)'!E481</f>
        <v>4085.0755597124125</v>
      </c>
      <c r="G322" s="7">
        <f ca="1">'motor1(shrimp)'!F481</f>
        <v>5310.5982276261366</v>
      </c>
      <c r="W322" s="6">
        <v>15</v>
      </c>
      <c r="X322">
        <v>4</v>
      </c>
      <c r="Y322" s="254">
        <f ca="1">'motor1(shrimp)'!AA481</f>
        <v>245.64033329661734</v>
      </c>
      <c r="Z322" s="218">
        <f ca="1">IF('motor1(shrimp)'!AB481=0,"",'motor1(shrimp)'!AB481)</f>
        <v>18.942434827232109</v>
      </c>
      <c r="AA322" s="126">
        <f ca="1">'motor1(shrimp)'!AC481</f>
        <v>468.30072278420653</v>
      </c>
      <c r="AB322" s="224">
        <f ca="1">'motor1(shrimp)'!AD481</f>
        <v>608.79093961946853</v>
      </c>
      <c r="AC322" s="258">
        <f ca="1">'motor2(Tvi)'!H215</f>
        <v>1292.7460036875252</v>
      </c>
      <c r="AD322" s="218">
        <f ca="1">'motor2(Tvi)'!J215</f>
        <v>969.55950276564386</v>
      </c>
      <c r="AE322" s="261">
        <f t="shared" ca="1" si="10"/>
        <v>1578.3504423851123</v>
      </c>
      <c r="AF322" s="78"/>
      <c r="CH322" s="80">
        <f t="shared" si="11"/>
        <v>23.939743428339391</v>
      </c>
    </row>
    <row r="323" spans="2:86" x14ac:dyDescent="0.2">
      <c r="B323" s="6">
        <f>'motor1(shrimp)'!A482</f>
        <v>15</v>
      </c>
      <c r="C323">
        <f>'motor1(shrimp)'!B482</f>
        <v>5</v>
      </c>
      <c r="D323" s="78">
        <f ca="1">'motor1(shrimp)'!C482</f>
        <v>823.18098875903854</v>
      </c>
      <c r="E323" s="7">
        <f ca="1">IF('motor1(shrimp)'!D482=0,"",'motor1(shrimp)'!D482)</f>
        <v>23.463313365929107</v>
      </c>
      <c r="F323" s="78">
        <f ca="1">'motor1(shrimp)'!E482</f>
        <v>3868.4019258895873</v>
      </c>
      <c r="G323" s="7">
        <f ca="1">'motor1(shrimp)'!F482</f>
        <v>5028.922503656464</v>
      </c>
      <c r="W323" s="6">
        <v>15</v>
      </c>
      <c r="X323">
        <v>5</v>
      </c>
      <c r="Y323" s="254">
        <f ca="1">'motor1(shrimp)'!AA482</f>
        <v>138.53702417163313</v>
      </c>
      <c r="Z323" s="218">
        <f ca="1">IF('motor1(shrimp)'!AB482=0,"",'motor1(shrimp)'!AB482)</f>
        <v>20.25728720335114</v>
      </c>
      <c r="AA323" s="126">
        <f ca="1">'motor1(shrimp)'!AC482</f>
        <v>278.09140982482876</v>
      </c>
      <c r="AB323" s="224">
        <f ca="1">'motor1(shrimp)'!AD482</f>
        <v>361.51883277227739</v>
      </c>
      <c r="AC323" s="258">
        <f ca="1">'motor2(Tvi)'!H216</f>
        <v>1362.9971854432683</v>
      </c>
      <c r="AD323" s="218">
        <f ca="1">'motor2(Tvi)'!J216</f>
        <v>1022.2478890824513</v>
      </c>
      <c r="AE323" s="261">
        <f t="shared" ca="1" si="10"/>
        <v>1383.7667218547285</v>
      </c>
      <c r="AF323" s="78"/>
      <c r="CH323" s="80">
        <f t="shared" si="11"/>
        <v>23.939743428339391</v>
      </c>
    </row>
    <row r="324" spans="2:86" x14ac:dyDescent="0.2">
      <c r="B324" s="6">
        <f>'motor1(shrimp)'!A483</f>
        <v>15</v>
      </c>
      <c r="C324">
        <f>'motor1(shrimp)'!B483</f>
        <v>6</v>
      </c>
      <c r="D324" s="78">
        <f ca="1">'motor1(shrimp)'!C483</f>
        <v>631.70924874425475</v>
      </c>
      <c r="E324" s="7">
        <f ca="1">IF('motor1(shrimp)'!D483=0,"",'motor1(shrimp)'!D483)</f>
        <v>24.119898878059335</v>
      </c>
      <c r="F324" s="78">
        <f ca="1">'motor1(shrimp)'!E483</f>
        <v>2997.7794634113943</v>
      </c>
      <c r="G324" s="7">
        <f ca="1">'motor1(shrimp)'!F483</f>
        <v>3897.1133024348128</v>
      </c>
      <c r="W324" s="6">
        <v>15</v>
      </c>
      <c r="X324">
        <v>6</v>
      </c>
      <c r="Y324" s="254">
        <f ca="1">'motor1(shrimp)'!AA483</f>
        <v>132.52761678279145</v>
      </c>
      <c r="Z324" s="218">
        <f ca="1">IF('motor1(shrimp)'!AB483=0,"",'motor1(shrimp)'!AB483)</f>
        <v>20.035690226688288</v>
      </c>
      <c r="AA324" s="126">
        <f ca="1">'motor1(shrimp)'!AC483</f>
        <v>269.83923234065861</v>
      </c>
      <c r="AB324" s="224">
        <f ca="1">'motor1(shrimp)'!AD483</f>
        <v>350.79100204285623</v>
      </c>
      <c r="AC324" s="258">
        <f ca="1">'motor2(Tvi)'!H217</f>
        <v>1045.0684711325353</v>
      </c>
      <c r="AD324" s="218">
        <f ca="1">'motor2(Tvi)'!J217</f>
        <v>783.80135334940144</v>
      </c>
      <c r="AE324" s="261">
        <f t="shared" ca="1" si="10"/>
        <v>1134.5923553922576</v>
      </c>
      <c r="AF324" s="78"/>
      <c r="CH324" s="80">
        <f t="shared" si="11"/>
        <v>23.939743428339391</v>
      </c>
    </row>
    <row r="325" spans="2:86" x14ac:dyDescent="0.2">
      <c r="B325" s="6">
        <f>'motor1(shrimp)'!A484</f>
        <v>15</v>
      </c>
      <c r="C325">
        <f>'motor1(shrimp)'!B484</f>
        <v>7</v>
      </c>
      <c r="D325" s="78">
        <f ca="1">'motor1(shrimp)'!C484</f>
        <v>387.09916188942276</v>
      </c>
      <c r="E325" s="7">
        <f ca="1">IF('motor1(shrimp)'!D484=0,"",'motor1(shrimp)'!D484)</f>
        <v>23.998405540300915</v>
      </c>
      <c r="F325" s="78">
        <f ca="1">'motor1(shrimp)'!E484</f>
        <v>1837.8023581975076</v>
      </c>
      <c r="G325" s="7">
        <f ca="1">'motor1(shrimp)'!F484</f>
        <v>2389.14306565676</v>
      </c>
      <c r="W325" s="6">
        <v>15</v>
      </c>
      <c r="X325">
        <v>7</v>
      </c>
      <c r="Y325" s="254">
        <f ca="1">'motor1(shrimp)'!AA484</f>
        <v>98.612619134744776</v>
      </c>
      <c r="Z325" s="218">
        <f ca="1">IF('motor1(shrimp)'!AB484=0,"",'motor1(shrimp)'!AB484)</f>
        <v>19.439171179023688</v>
      </c>
      <c r="AA325" s="126">
        <f ca="1">'motor1(shrimp)'!AC484</f>
        <v>198.50748283979595</v>
      </c>
      <c r="AB325" s="224">
        <f ca="1">'motor1(shrimp)'!AD484</f>
        <v>258.05972769173474</v>
      </c>
      <c r="AC325" s="258">
        <f ca="1">'motor2(Tvi)'!H218</f>
        <v>943.13620416361425</v>
      </c>
      <c r="AD325" s="218">
        <f ca="1">'motor2(Tvi)'!J218</f>
        <v>707.35215312271066</v>
      </c>
      <c r="AE325" s="261">
        <f t="shared" ca="1" si="10"/>
        <v>965.41188081444534</v>
      </c>
      <c r="AF325" s="78"/>
      <c r="CH325" s="80">
        <f t="shared" si="11"/>
        <v>23.939743428339391</v>
      </c>
    </row>
    <row r="326" spans="2:86" x14ac:dyDescent="0.2">
      <c r="B326" s="6">
        <f>'motor1(shrimp)'!A485</f>
        <v>15</v>
      </c>
      <c r="C326">
        <f>'motor1(shrimp)'!B485</f>
        <v>8</v>
      </c>
      <c r="D326" s="78">
        <f ca="1">'motor1(shrimp)'!C485</f>
        <v>315.4095536194751</v>
      </c>
      <c r="E326" s="7">
        <f ca="1">IF('motor1(shrimp)'!D485=0,"",'motor1(shrimp)'!D485)</f>
        <v>23.607104304882895</v>
      </c>
      <c r="F326" s="78">
        <f ca="1">'motor1(shrimp)'!E485</f>
        <v>1491.3113023354706</v>
      </c>
      <c r="G326" s="7">
        <f ca="1">'motor1(shrimp)'!F485</f>
        <v>1938.7046930361118</v>
      </c>
      <c r="W326" s="6">
        <v>15</v>
      </c>
      <c r="X326">
        <v>8</v>
      </c>
      <c r="Y326" s="254">
        <f ca="1">'motor1(shrimp)'!AA485</f>
        <v>57.93481931936487</v>
      </c>
      <c r="Z326" s="218">
        <f ca="1">IF('motor1(shrimp)'!AB485=0,"",'motor1(shrimp)'!AB485)</f>
        <v>19.816182640561745</v>
      </c>
      <c r="AA326" s="126">
        <f ca="1">'motor1(shrimp)'!AC485</f>
        <v>116.80699788299655</v>
      </c>
      <c r="AB326" s="224">
        <f ca="1">'motor1(shrimp)'!AD485</f>
        <v>151.84909724789551</v>
      </c>
      <c r="AC326" s="258">
        <f ca="1">'motor2(Tvi)'!H219</f>
        <v>931.34811058506955</v>
      </c>
      <c r="AD326" s="218">
        <f ca="1">'motor2(Tvi)'!J219</f>
        <v>698.51108293880213</v>
      </c>
      <c r="AE326" s="261">
        <f t="shared" ca="1" si="10"/>
        <v>850.36018018669768</v>
      </c>
      <c r="AF326" s="78"/>
      <c r="CH326" s="80">
        <f t="shared" si="11"/>
        <v>23.939743428339391</v>
      </c>
    </row>
    <row r="327" spans="2:86" x14ac:dyDescent="0.2">
      <c r="B327" s="6">
        <f>'motor1(shrimp)'!A486</f>
        <v>15</v>
      </c>
      <c r="C327">
        <f>'motor1(shrimp)'!B486</f>
        <v>9</v>
      </c>
      <c r="D327" s="78">
        <f ca="1">'motor1(shrimp)'!C486</f>
        <v>214.9247194639417</v>
      </c>
      <c r="E327" s="7">
        <f ca="1">IF('motor1(shrimp)'!D486=0,"",'motor1(shrimp)'!D486)</f>
        <v>23.801498263540971</v>
      </c>
      <c r="F327" s="78">
        <f ca="1">'motor1(shrimp)'!E486</f>
        <v>1017.9282322311894</v>
      </c>
      <c r="G327" s="7">
        <f ca="1">'motor1(shrimp)'!F486</f>
        <v>1323.3067019005464</v>
      </c>
      <c r="W327" s="6">
        <v>15</v>
      </c>
      <c r="X327">
        <v>9</v>
      </c>
      <c r="Y327" s="254">
        <f ca="1">'motor1(shrimp)'!AA486</f>
        <v>47.22463493972009</v>
      </c>
      <c r="Z327" s="218">
        <f ca="1">IF('motor1(shrimp)'!AB486=0,"",'motor1(shrimp)'!AB486)</f>
        <v>18.330172887604483</v>
      </c>
      <c r="AA327" s="126">
        <f ca="1">'motor1(shrimp)'!AC486</f>
        <v>93.570426007547852</v>
      </c>
      <c r="AB327" s="224">
        <f ca="1">'motor1(shrimp)'!AD486</f>
        <v>121.64155380981221</v>
      </c>
      <c r="AC327" s="258">
        <f ca="1">'motor2(Tvi)'!H220</f>
        <v>941.93443433961556</v>
      </c>
      <c r="AD327" s="218">
        <f ca="1">'motor2(Tvi)'!J220</f>
        <v>706.45082575471167</v>
      </c>
      <c r="AE327" s="261">
        <f t="shared" ca="1" si="10"/>
        <v>828.09237956452387</v>
      </c>
      <c r="AF327" s="78"/>
      <c r="CH327" s="80">
        <f t="shared" si="11"/>
        <v>23.939743428339391</v>
      </c>
    </row>
    <row r="328" spans="2:86" x14ac:dyDescent="0.2">
      <c r="B328" s="6">
        <f>'motor1(shrimp)'!A487</f>
        <v>15</v>
      </c>
      <c r="C328">
        <f>'motor1(shrimp)'!B487</f>
        <v>10</v>
      </c>
      <c r="D328" s="78">
        <f ca="1">'motor1(shrimp)'!C487</f>
        <v>278.06721766502159</v>
      </c>
      <c r="E328" s="7">
        <f ca="1">IF('motor1(shrimp)'!D487=0,"",'motor1(shrimp)'!D487)</f>
        <v>24.350643508928599</v>
      </c>
      <c r="F328" s="78">
        <f ca="1">'motor1(shrimp)'!E487</f>
        <v>1325.1488449862202</v>
      </c>
      <c r="G328" s="7">
        <f ca="1">'motor1(shrimp)'!F487</f>
        <v>1722.6934984820864</v>
      </c>
      <c r="W328" s="6">
        <v>15</v>
      </c>
      <c r="X328">
        <v>10</v>
      </c>
      <c r="Y328" s="254">
        <f ca="1">'motor1(shrimp)'!AA487</f>
        <v>34.845276707730598</v>
      </c>
      <c r="Z328" s="218">
        <f ca="1">IF('motor1(shrimp)'!AB487=0,"",'motor1(shrimp)'!AB487)</f>
        <v>17.743363462993603</v>
      </c>
      <c r="AA328" s="126">
        <f ca="1">'motor1(shrimp)'!AC487</f>
        <v>68.691434540848647</v>
      </c>
      <c r="AB328" s="224">
        <f ca="1">'motor1(shrimp)'!AD487</f>
        <v>89.298864903103251</v>
      </c>
      <c r="AC328" s="258">
        <f ca="1">'motor2(Tvi)'!H221</f>
        <v>854.81457795749407</v>
      </c>
      <c r="AD328" s="218">
        <f ca="1">'motor2(Tvi)'!J221</f>
        <v>641.11093346812049</v>
      </c>
      <c r="AE328" s="261">
        <f t="shared" ca="1" si="10"/>
        <v>730.4097983712237</v>
      </c>
      <c r="AF328" s="78"/>
      <c r="CH328" s="80">
        <f t="shared" si="11"/>
        <v>23.939743428339391</v>
      </c>
    </row>
    <row r="329" spans="2:86" x14ac:dyDescent="0.2">
      <c r="B329" s="6">
        <f>'motor1(shrimp)'!A488</f>
        <v>15</v>
      </c>
      <c r="C329">
        <f>'motor1(shrimp)'!B488</f>
        <v>11</v>
      </c>
      <c r="D329" s="78">
        <f ca="1">'motor1(shrimp)'!C488</f>
        <v>180.05883568328682</v>
      </c>
      <c r="E329" s="7">
        <f ca="1">IF('motor1(shrimp)'!D488=0,"",'motor1(shrimp)'!D488)</f>
        <v>22.586142079210884</v>
      </c>
      <c r="F329" s="78">
        <f ca="1">'motor1(shrimp)'!E488</f>
        <v>841.18080933415013</v>
      </c>
      <c r="G329" s="7">
        <f ca="1">'motor1(shrimp)'!F488</f>
        <v>1093.5350521343953</v>
      </c>
      <c r="W329" s="6">
        <v>15</v>
      </c>
      <c r="X329">
        <v>11</v>
      </c>
      <c r="Y329" s="254">
        <f ca="1">'motor1(shrimp)'!AA488</f>
        <v>50.494241853204763</v>
      </c>
      <c r="Z329" s="218">
        <f ca="1">IF('motor1(shrimp)'!AB488=0,"",'motor1(shrimp)'!AB488)</f>
        <v>13.589035700340039</v>
      </c>
      <c r="AA329" s="126">
        <f ca="1">'motor1(shrimp)'!AC488</f>
        <v>86.718598886835949</v>
      </c>
      <c r="AB329" s="224">
        <f ca="1">'motor1(shrimp)'!AD488</f>
        <v>112.73417855288673</v>
      </c>
      <c r="AC329" s="258">
        <f ca="1">'motor2(Tvi)'!H222</f>
        <v>905.1045696766713</v>
      </c>
      <c r="AD329" s="218">
        <f ca="1">'motor2(Tvi)'!J222</f>
        <v>678.82842725750345</v>
      </c>
      <c r="AE329" s="261">
        <f t="shared" ca="1" si="10"/>
        <v>791.56260581039021</v>
      </c>
      <c r="AF329" s="78"/>
      <c r="CH329" s="80">
        <f t="shared" si="11"/>
        <v>23.939743428339391</v>
      </c>
    </row>
    <row r="330" spans="2:86" x14ac:dyDescent="0.2">
      <c r="B330" s="59">
        <f>'motor1(shrimp)'!A489</f>
        <v>15</v>
      </c>
      <c r="C330" s="56">
        <f>'motor1(shrimp)'!B489</f>
        <v>12</v>
      </c>
      <c r="D330" s="78">
        <f ca="1">'motor1(shrimp)'!C489</f>
        <v>291.81119016769327</v>
      </c>
      <c r="E330" s="7">
        <f ca="1">IF('motor1(shrimp)'!D489=0,"",'motor1(shrimp)'!D489)</f>
        <v>21.882373126772116</v>
      </c>
      <c r="F330" s="78">
        <f ca="1">'motor1(shrimp)'!E489</f>
        <v>1348.0640771117992</v>
      </c>
      <c r="G330" s="7">
        <f ca="1">'motor1(shrimp)'!F489</f>
        <v>1752.483300245339</v>
      </c>
      <c r="W330" s="59">
        <v>15</v>
      </c>
      <c r="X330" s="56">
        <v>12</v>
      </c>
      <c r="Y330" s="254">
        <f ca="1">'motor1(shrimp)'!AA489</f>
        <v>85.52719006397372</v>
      </c>
      <c r="Z330" s="218">
        <f ca="1">IF('motor1(shrimp)'!AB489=0,"",'motor1(shrimp)'!AB489)</f>
        <v>14.141047640776593</v>
      </c>
      <c r="AA330" s="126">
        <f ca="1">'motor1(shrimp)'!AC489</f>
        <v>144.55297001789305</v>
      </c>
      <c r="AB330" s="224">
        <f ca="1">'motor1(shrimp)'!AD489</f>
        <v>187.91886102326097</v>
      </c>
      <c r="AC330" s="258">
        <f ca="1">'motor2(Tvi)'!H223</f>
        <v>838.18215150887613</v>
      </c>
      <c r="AD330" s="218">
        <f ca="1">'motor2(Tvi)'!J223</f>
        <v>628.63661363165716</v>
      </c>
      <c r="AE330" s="261">
        <f t="shared" ca="1" si="10"/>
        <v>816.55547465491816</v>
      </c>
      <c r="AF330" s="78"/>
      <c r="CH330" s="80">
        <f t="shared" si="11"/>
        <v>23.939743428339391</v>
      </c>
    </row>
    <row r="331" spans="2:86" x14ac:dyDescent="0.2">
      <c r="B331" s="7">
        <f>'motor1(shrimp)'!A490</f>
        <v>16</v>
      </c>
      <c r="C331">
        <f>'motor1(shrimp)'!B490</f>
        <v>1</v>
      </c>
      <c r="D331" s="78">
        <f ca="1">'motor1(shrimp)'!C490</f>
        <v>412.43282547398979</v>
      </c>
      <c r="E331" s="7">
        <f ca="1">IF('motor1(shrimp)'!D490=0,"",'motor1(shrimp)'!D490)</f>
        <v>20.722165298911271</v>
      </c>
      <c r="F331" s="78">
        <f ca="1">'motor1(shrimp)'!E490</f>
        <v>1872.4387629812456</v>
      </c>
      <c r="G331" s="7">
        <f ca="1">'motor1(shrimp)'!F490</f>
        <v>2434.1703918756193</v>
      </c>
      <c r="W331" s="7">
        <v>16</v>
      </c>
      <c r="X331">
        <v>1</v>
      </c>
      <c r="Y331" s="254">
        <f ca="1">'motor1(shrimp)'!AA490</f>
        <v>107.72762643594665</v>
      </c>
      <c r="Z331" s="218">
        <f ca="1">IF('motor1(shrimp)'!AB490=0,"",'motor1(shrimp)'!AB490)</f>
        <v>13.883047951612749</v>
      </c>
      <c r="AA331" s="126">
        <f ca="1">'motor1(shrimp)'!AC490</f>
        <v>178.16375792075286</v>
      </c>
      <c r="AB331" s="224">
        <f ca="1">'motor1(shrimp)'!AD490</f>
        <v>231.61288529697873</v>
      </c>
      <c r="AC331" s="258">
        <f ca="1">'motor2(Tvi)'!H224</f>
        <v>881.92396824883645</v>
      </c>
      <c r="AD331" s="218">
        <f ca="1">'motor2(Tvi)'!J224</f>
        <v>661.44297618662733</v>
      </c>
      <c r="AE331" s="261">
        <f t="shared" ca="1" si="10"/>
        <v>893.05586148360612</v>
      </c>
      <c r="AF331" s="78"/>
      <c r="CH331" s="80">
        <f t="shared" si="11"/>
        <v>23.939743428339391</v>
      </c>
    </row>
    <row r="332" spans="2:86" x14ac:dyDescent="0.2">
      <c r="B332" s="7">
        <f>'motor1(shrimp)'!A491</f>
        <v>16</v>
      </c>
      <c r="C332">
        <f>'motor1(shrimp)'!B491</f>
        <v>2</v>
      </c>
      <c r="D332" s="78">
        <f ca="1">'motor1(shrimp)'!C491</f>
        <v>464.23669292203948</v>
      </c>
      <c r="E332" s="7">
        <f ca="1">IF('motor1(shrimp)'!D491=0,"",'motor1(shrimp)'!D491)</f>
        <v>21.232524507464291</v>
      </c>
      <c r="F332" s="78">
        <f ca="1">'motor1(shrimp)'!E491</f>
        <v>2119.398833998891</v>
      </c>
      <c r="G332" s="7">
        <f ca="1">'motor1(shrimp)'!F491</f>
        <v>2755.2184841985581</v>
      </c>
      <c r="W332" s="7">
        <v>16</v>
      </c>
      <c r="X332">
        <v>2</v>
      </c>
      <c r="Y332" s="254">
        <f ca="1">'motor1(shrimp)'!AA491</f>
        <v>133.12875082908946</v>
      </c>
      <c r="Z332" s="218">
        <f ca="1">IF('motor1(shrimp)'!AB491=0,"",'motor1(shrimp)'!AB491)</f>
        <v>12.744700621282991</v>
      </c>
      <c r="AA332" s="126">
        <f ca="1">'motor1(shrimp)'!AC491</f>
        <v>213.23088357631991</v>
      </c>
      <c r="AB332" s="224">
        <f ca="1">'motor1(shrimp)'!AD491</f>
        <v>277.20014864921592</v>
      </c>
      <c r="AC332" s="258">
        <f ca="1">'motor2(Tvi)'!H225</f>
        <v>1012.2083012774598</v>
      </c>
      <c r="AD332" s="218">
        <f ca="1">'motor2(Tvi)'!J225</f>
        <v>759.15622595809486</v>
      </c>
      <c r="AE332" s="261">
        <f t="shared" ref="AE332:AE390" ca="1" si="12">AB332+AD332</f>
        <v>1036.3563746073107</v>
      </c>
      <c r="AF332" s="78"/>
      <c r="CH332" s="80">
        <f t="shared" si="11"/>
        <v>23.939743428339391</v>
      </c>
    </row>
    <row r="333" spans="2:86" x14ac:dyDescent="0.2">
      <c r="B333" s="7">
        <f>'motor1(shrimp)'!A492</f>
        <v>16</v>
      </c>
      <c r="C333">
        <f>'motor1(shrimp)'!B492</f>
        <v>3</v>
      </c>
      <c r="D333" s="78">
        <f ca="1">'motor1(shrimp)'!C492</f>
        <v>631.79595902541325</v>
      </c>
      <c r="E333" s="7">
        <f ca="1">IF('motor1(shrimp)'!D492=0,"",'motor1(shrimp)'!D492)</f>
        <v>21.042952092694311</v>
      </c>
      <c r="F333" s="78">
        <f ca="1">'motor1(shrimp)'!E492</f>
        <v>2878.0952493776813</v>
      </c>
      <c r="G333" s="7">
        <f ca="1">'motor1(shrimp)'!F492</f>
        <v>3741.5238241909856</v>
      </c>
      <c r="W333" s="7">
        <v>16</v>
      </c>
      <c r="X333">
        <v>3</v>
      </c>
      <c r="Y333" s="254">
        <f ca="1">'motor1(shrimp)'!AA492</f>
        <v>214.64272366042385</v>
      </c>
      <c r="Z333" s="218">
        <f ca="1">IF('motor1(shrimp)'!AB492=0,"",'motor1(shrimp)'!AB492)</f>
        <v>15.881965516909633</v>
      </c>
      <c r="AA333" s="126">
        <f ca="1">'motor1(shrimp)'!AC492</f>
        <v>365.92866819891594</v>
      </c>
      <c r="AB333" s="224">
        <f ca="1">'motor1(shrimp)'!AD492</f>
        <v>475.70726865859075</v>
      </c>
      <c r="AC333" s="258">
        <f ca="1">'motor2(Tvi)'!H226</f>
        <v>988.16816820883491</v>
      </c>
      <c r="AD333" s="218">
        <f ca="1">'motor2(Tvi)'!J226</f>
        <v>741.12612615662624</v>
      </c>
      <c r="AE333" s="261">
        <f t="shared" ca="1" si="12"/>
        <v>1216.8333948152169</v>
      </c>
      <c r="AF333" s="78"/>
      <c r="CH333" s="80">
        <f t="shared" ref="CH333:CH390" si="13">CH332</f>
        <v>23.939743428339391</v>
      </c>
    </row>
    <row r="334" spans="2:86" x14ac:dyDescent="0.2">
      <c r="B334" s="7">
        <f>'motor1(shrimp)'!A493</f>
        <v>16</v>
      </c>
      <c r="C334">
        <f>'motor1(shrimp)'!B493</f>
        <v>4</v>
      </c>
      <c r="D334" s="78">
        <f ca="1">'motor1(shrimp)'!C493</f>
        <v>1159.4521874488883</v>
      </c>
      <c r="E334" s="7">
        <f ca="1">IF('motor1(shrimp)'!D493=0,"",'motor1(shrimp)'!D493)</f>
        <v>20.695647776743755</v>
      </c>
      <c r="F334" s="78">
        <f ca="1">'motor1(shrimp)'!E493</f>
        <v>5255.5865203208477</v>
      </c>
      <c r="G334" s="7">
        <f ca="1">'motor1(shrimp)'!F493</f>
        <v>6832.2624764171023</v>
      </c>
      <c r="W334" s="7">
        <v>16</v>
      </c>
      <c r="X334">
        <v>4</v>
      </c>
      <c r="Y334" s="254">
        <f ca="1">'motor1(shrimp)'!AA493</f>
        <v>305.48092508407586</v>
      </c>
      <c r="Z334" s="218">
        <f ca="1">IF('motor1(shrimp)'!AB493=0,"",'motor1(shrimp)'!AB493)</f>
        <v>18.495426566232958</v>
      </c>
      <c r="AA334" s="126">
        <f ca="1">'motor1(shrimp)'!AC493</f>
        <v>560.36374620016682</v>
      </c>
      <c r="AB334" s="224">
        <f ca="1">'motor1(shrimp)'!AD493</f>
        <v>728.47287006021691</v>
      </c>
      <c r="AC334" s="258">
        <f ca="1">'motor2(Tvi)'!H227</f>
        <v>1012.3322125227381</v>
      </c>
      <c r="AD334" s="218">
        <f ca="1">'motor2(Tvi)'!J227</f>
        <v>759.24915939205357</v>
      </c>
      <c r="AE334" s="261">
        <f t="shared" ca="1" si="12"/>
        <v>1487.7220294522704</v>
      </c>
      <c r="AF334" s="78"/>
      <c r="CH334" s="80">
        <f t="shared" si="13"/>
        <v>23.939743428339391</v>
      </c>
    </row>
    <row r="335" spans="2:86" x14ac:dyDescent="0.2">
      <c r="B335" s="7">
        <f>'motor1(shrimp)'!A494</f>
        <v>16</v>
      </c>
      <c r="C335">
        <f>'motor1(shrimp)'!B494</f>
        <v>5</v>
      </c>
      <c r="D335" s="78">
        <f ca="1">'motor1(shrimp)'!C494</f>
        <v>1071.3780051999784</v>
      </c>
      <c r="E335" s="7">
        <f ca="1">IF('motor1(shrimp)'!D494=0,"",'motor1(shrimp)'!D494)</f>
        <v>23.245107313735254</v>
      </c>
      <c r="F335" s="78">
        <f ca="1">'motor1(shrimp)'!E494</f>
        <v>5008.4774572890065</v>
      </c>
      <c r="G335" s="7">
        <f ca="1">'motor1(shrimp)'!F494</f>
        <v>6511.0206944757083</v>
      </c>
      <c r="W335" s="7">
        <v>16</v>
      </c>
      <c r="X335">
        <v>5</v>
      </c>
      <c r="Y335" s="254">
        <f ca="1">'motor1(shrimp)'!AA494</f>
        <v>156.20594858728478</v>
      </c>
      <c r="Z335" s="218">
        <f ca="1">IF('motor1(shrimp)'!AB494=0,"",'motor1(shrimp)'!AB494)</f>
        <v>19.965260325308172</v>
      </c>
      <c r="AA335" s="126">
        <f ca="1">'motor1(shrimp)'!AC494</f>
        <v>309.74601689587985</v>
      </c>
      <c r="AB335" s="224">
        <f ca="1">'motor1(shrimp)'!AD494</f>
        <v>402.6698219646438</v>
      </c>
      <c r="AC335" s="258">
        <f ca="1">'motor2(Tvi)'!H228</f>
        <v>927.80124497674353</v>
      </c>
      <c r="AD335" s="218">
        <f ca="1">'motor2(Tvi)'!J228</f>
        <v>695.85093373255768</v>
      </c>
      <c r="AE335" s="261">
        <f t="shared" ca="1" si="12"/>
        <v>1098.5207556972014</v>
      </c>
      <c r="AF335" s="78"/>
      <c r="CH335" s="80">
        <f t="shared" si="13"/>
        <v>23.939743428339391</v>
      </c>
    </row>
    <row r="336" spans="2:86" x14ac:dyDescent="0.2">
      <c r="B336" s="7">
        <f>'motor1(shrimp)'!A495</f>
        <v>16</v>
      </c>
      <c r="C336">
        <f>'motor1(shrimp)'!B495</f>
        <v>6</v>
      </c>
      <c r="D336" s="78">
        <f ca="1">'motor1(shrimp)'!C495</f>
        <v>529.30707628439382</v>
      </c>
      <c r="E336" s="7">
        <f ca="1">IF('motor1(shrimp)'!D495=0,"",'motor1(shrimp)'!D495)</f>
        <v>23.946446967724064</v>
      </c>
      <c r="F336" s="78">
        <f ca="1">'motor1(shrimp)'!E495</f>
        <v>2504.1135944916095</v>
      </c>
      <c r="G336" s="7">
        <f ca="1">'motor1(shrimp)'!F495</f>
        <v>3255.3476728390924</v>
      </c>
      <c r="W336" s="7">
        <v>16</v>
      </c>
      <c r="X336">
        <v>6</v>
      </c>
      <c r="Y336" s="254">
        <f ca="1">'motor1(shrimp)'!AA495</f>
        <v>77.793195906256756</v>
      </c>
      <c r="Z336" s="218">
        <f ca="1">IF('motor1(shrimp)'!AB495=0,"",'motor1(shrimp)'!AB495)</f>
        <v>19.628966587993151</v>
      </c>
      <c r="AA336" s="126">
        <f ca="1">'motor1(shrimp)'!AC495</f>
        <v>155.60396845851096</v>
      </c>
      <c r="AB336" s="224">
        <f ca="1">'motor1(shrimp)'!AD495</f>
        <v>202.28515899606427</v>
      </c>
      <c r="AC336" s="258">
        <f ca="1">'motor2(Tvi)'!H229</f>
        <v>897.26076617378749</v>
      </c>
      <c r="AD336" s="218">
        <f ca="1">'motor2(Tvi)'!J229</f>
        <v>672.94557463034062</v>
      </c>
      <c r="AE336" s="261">
        <f t="shared" ca="1" si="12"/>
        <v>875.23073362640491</v>
      </c>
      <c r="AF336" s="78"/>
      <c r="CH336" s="80">
        <f t="shared" si="13"/>
        <v>23.939743428339391</v>
      </c>
    </row>
    <row r="337" spans="2:86" x14ac:dyDescent="0.2">
      <c r="B337" s="7">
        <f>'motor1(shrimp)'!A496</f>
        <v>16</v>
      </c>
      <c r="C337">
        <f>'motor1(shrimp)'!B496</f>
        <v>7</v>
      </c>
      <c r="D337" s="78">
        <f ca="1">'motor1(shrimp)'!C496</f>
        <v>478.76095390373024</v>
      </c>
      <c r="E337" s="7">
        <f ca="1">IF('motor1(shrimp)'!D496=0,"",'motor1(shrimp)'!D496)</f>
        <v>23.074882634630331</v>
      </c>
      <c r="F337" s="78">
        <f ca="1">'motor1(shrimp)'!E496</f>
        <v>2247.6412466596203</v>
      </c>
      <c r="G337" s="7">
        <f ca="1">'motor1(shrimp)'!F496</f>
        <v>2921.9336206575063</v>
      </c>
      <c r="W337" s="7">
        <v>16</v>
      </c>
      <c r="X337">
        <v>7</v>
      </c>
      <c r="Y337" s="254">
        <f ca="1">'motor1(shrimp)'!AA496</f>
        <v>125.69516331163531</v>
      </c>
      <c r="Z337" s="218">
        <f ca="1">IF('motor1(shrimp)'!AB496=0,"",'motor1(shrimp)'!AB496)</f>
        <v>19.866732004346353</v>
      </c>
      <c r="AA337" s="126">
        <f ca="1">'motor1(shrimp)'!AC496</f>
        <v>250.22534399531853</v>
      </c>
      <c r="AB337" s="224">
        <f ca="1">'motor1(shrimp)'!AD496</f>
        <v>325.29294719391407</v>
      </c>
      <c r="AC337" s="258">
        <f ca="1">'motor2(Tvi)'!H230</f>
        <v>818.76182414232028</v>
      </c>
      <c r="AD337" s="218">
        <f ca="1">'motor2(Tvi)'!J230</f>
        <v>614.07136810674024</v>
      </c>
      <c r="AE337" s="261">
        <f t="shared" ca="1" si="12"/>
        <v>939.36431530065431</v>
      </c>
      <c r="AF337" s="78"/>
      <c r="CH337" s="80">
        <f t="shared" si="13"/>
        <v>23.939743428339391</v>
      </c>
    </row>
    <row r="338" spans="2:86" x14ac:dyDescent="0.2">
      <c r="B338" s="7">
        <f>'motor1(shrimp)'!A497</f>
        <v>16</v>
      </c>
      <c r="C338">
        <f>'motor1(shrimp)'!B497</f>
        <v>8</v>
      </c>
      <c r="D338" s="78">
        <f ca="1">'motor1(shrimp)'!C497</f>
        <v>333.00265294677104</v>
      </c>
      <c r="E338" s="7">
        <f ca="1">IF('motor1(shrimp)'!D497=0,"",'motor1(shrimp)'!D497)</f>
        <v>23.519361385937927</v>
      </c>
      <c r="F338" s="78">
        <f ca="1">'motor1(shrimp)'!E497</f>
        <v>1570.438454578373</v>
      </c>
      <c r="G338" s="7">
        <f ca="1">'motor1(shrimp)'!F497</f>
        <v>2041.5699909518851</v>
      </c>
      <c r="W338" s="7">
        <v>16</v>
      </c>
      <c r="X338">
        <v>8</v>
      </c>
      <c r="Y338" s="254">
        <f ca="1">'motor1(shrimp)'!AA497</f>
        <v>70.524764584911125</v>
      </c>
      <c r="Z338" s="218">
        <f ca="1">IF('motor1(shrimp)'!AB497=0,"",'motor1(shrimp)'!AB497)</f>
        <v>20.031865782179384</v>
      </c>
      <c r="AA338" s="126">
        <f ca="1">'motor1(shrimp)'!AC497</f>
        <v>142.48346172142681</v>
      </c>
      <c r="AB338" s="224">
        <f ca="1">'motor1(shrimp)'!AD497</f>
        <v>185.22850023785486</v>
      </c>
      <c r="AC338" s="258">
        <f ca="1">'motor2(Tvi)'!H231</f>
        <v>804.92371508522831</v>
      </c>
      <c r="AD338" s="218">
        <f ca="1">'motor2(Tvi)'!J231</f>
        <v>603.69278631392126</v>
      </c>
      <c r="AE338" s="261">
        <f t="shared" ca="1" si="12"/>
        <v>788.92128655177612</v>
      </c>
      <c r="AF338" s="78"/>
      <c r="CH338" s="80">
        <f t="shared" si="13"/>
        <v>23.939743428339391</v>
      </c>
    </row>
    <row r="339" spans="2:86" x14ac:dyDescent="0.2">
      <c r="B339" s="7">
        <f>'motor1(shrimp)'!A498</f>
        <v>16</v>
      </c>
      <c r="C339">
        <f>'motor1(shrimp)'!B498</f>
        <v>9</v>
      </c>
      <c r="D339" s="78">
        <f ca="1">'motor1(shrimp)'!C498</f>
        <v>283.89345324537817</v>
      </c>
      <c r="E339" s="7">
        <f ca="1">IF('motor1(shrimp)'!D498=0,"",'motor1(shrimp)'!D498)</f>
        <v>24.41342914297347</v>
      </c>
      <c r="F339" s="78">
        <f ca="1">'motor1(shrimp)'!E498</f>
        <v>1352.7257260792353</v>
      </c>
      <c r="G339" s="7">
        <f ca="1">'motor1(shrimp)'!F498</f>
        <v>1758.5434439030059</v>
      </c>
      <c r="W339" s="7">
        <v>16</v>
      </c>
      <c r="X339">
        <v>9</v>
      </c>
      <c r="Y339" s="254">
        <f ca="1">'motor1(shrimp)'!AA498</f>
        <v>37.691120376204097</v>
      </c>
      <c r="Z339" s="218">
        <f ca="1">IF('motor1(shrimp)'!AB498=0,"",'motor1(shrimp)'!AB498)</f>
        <v>18.444475586881833</v>
      </c>
      <c r="AA339" s="126">
        <f ca="1">'motor1(shrimp)'!AC498</f>
        <v>75.666730938401926</v>
      </c>
      <c r="AB339" s="224">
        <f ca="1">'motor1(shrimp)'!AD498</f>
        <v>98.366750219922508</v>
      </c>
      <c r="AC339" s="258">
        <f ca="1">'motor2(Tvi)'!H232</f>
        <v>740.73381108503418</v>
      </c>
      <c r="AD339" s="218">
        <f ca="1">'motor2(Tvi)'!J232</f>
        <v>555.55035831377563</v>
      </c>
      <c r="AE339" s="261">
        <f t="shared" ca="1" si="12"/>
        <v>653.91710853369818</v>
      </c>
      <c r="AF339" s="78"/>
      <c r="CH339" s="80">
        <f t="shared" si="13"/>
        <v>23.939743428339391</v>
      </c>
    </row>
    <row r="340" spans="2:86" x14ac:dyDescent="0.2">
      <c r="B340" s="7">
        <f>'motor1(shrimp)'!A499</f>
        <v>16</v>
      </c>
      <c r="C340">
        <f>'motor1(shrimp)'!B499</f>
        <v>10</v>
      </c>
      <c r="D340" s="78">
        <f ca="1">'motor1(shrimp)'!C499</f>
        <v>183.19363873005145</v>
      </c>
      <c r="E340" s="7">
        <f ca="1">IF('motor1(shrimp)'!D499=0,"",'motor1(shrimp)'!D499)</f>
        <v>23.492326979382987</v>
      </c>
      <c r="F340" s="78">
        <f ca="1">'motor1(shrimp)'!E499</f>
        <v>865.29379401877907</v>
      </c>
      <c r="G340" s="7">
        <f ca="1">'motor1(shrimp)'!F499</f>
        <v>1124.8819322244128</v>
      </c>
      <c r="W340" s="7">
        <v>16</v>
      </c>
      <c r="X340">
        <v>10</v>
      </c>
      <c r="Y340" s="254">
        <f ca="1">'motor1(shrimp)'!AA499</f>
        <v>34.364354229764004</v>
      </c>
      <c r="Z340" s="218">
        <f ca="1">IF('motor1(shrimp)'!AB499=0,"",'motor1(shrimp)'!AB499)</f>
        <v>15.25354782408191</v>
      </c>
      <c r="AA340" s="126">
        <f ca="1">'motor1(shrimp)'!AC499</f>
        <v>62.722428700961423</v>
      </c>
      <c r="AB340" s="224">
        <f ca="1">'motor1(shrimp)'!AD499</f>
        <v>81.539157311249852</v>
      </c>
      <c r="AC340" s="258">
        <f ca="1">'motor2(Tvi)'!H233</f>
        <v>699.63332809685346</v>
      </c>
      <c r="AD340" s="218">
        <f ca="1">'motor2(Tvi)'!J233</f>
        <v>524.72499607264012</v>
      </c>
      <c r="AE340" s="261">
        <f t="shared" ca="1" si="12"/>
        <v>606.26415338388995</v>
      </c>
      <c r="AF340" s="78"/>
      <c r="CH340" s="80">
        <f t="shared" si="13"/>
        <v>23.939743428339391</v>
      </c>
    </row>
    <row r="341" spans="2:86" x14ac:dyDescent="0.2">
      <c r="B341" s="7">
        <f>'motor1(shrimp)'!A500</f>
        <v>16</v>
      </c>
      <c r="C341">
        <f>'motor1(shrimp)'!B500</f>
        <v>11</v>
      </c>
      <c r="D341" s="78">
        <f ca="1">'motor1(shrimp)'!C500</f>
        <v>143.48895153283419</v>
      </c>
      <c r="E341" s="7">
        <f ca="1">IF('motor1(shrimp)'!D500=0,"",'motor1(shrimp)'!D500)</f>
        <v>21.476748424152156</v>
      </c>
      <c r="F341" s="78">
        <f ca="1">'motor1(shrimp)'!E500</f>
        <v>659.85456055011196</v>
      </c>
      <c r="G341" s="7">
        <f ca="1">'motor1(shrimp)'!F500</f>
        <v>857.81092871514556</v>
      </c>
      <c r="W341" s="7">
        <v>16</v>
      </c>
      <c r="X341">
        <v>11</v>
      </c>
      <c r="Y341" s="254">
        <f ca="1">'motor1(shrimp)'!AA500</f>
        <v>69.833899112700507</v>
      </c>
      <c r="Z341" s="218">
        <f ca="1">IF('motor1(shrimp)'!AB500=0,"",'motor1(shrimp)'!AB500)</f>
        <v>13.23563404968346</v>
      </c>
      <c r="AA341" s="126">
        <f ca="1">'motor1(shrimp)'!AC500</f>
        <v>114.61374761215251</v>
      </c>
      <c r="AB341" s="224">
        <f ca="1">'motor1(shrimp)'!AD500</f>
        <v>148.99787189579826</v>
      </c>
      <c r="AC341" s="258">
        <f ca="1">'motor2(Tvi)'!H234</f>
        <v>777.9438943930968</v>
      </c>
      <c r="AD341" s="218">
        <f ca="1">'motor2(Tvi)'!J234</f>
        <v>583.4579207948226</v>
      </c>
      <c r="AE341" s="261">
        <f t="shared" ca="1" si="12"/>
        <v>732.45579269062091</v>
      </c>
      <c r="AF341" s="78"/>
      <c r="CH341" s="80">
        <f t="shared" si="13"/>
        <v>23.939743428339391</v>
      </c>
    </row>
    <row r="342" spans="2:86" x14ac:dyDescent="0.2">
      <c r="B342" s="63">
        <f>'motor1(shrimp)'!A501</f>
        <v>16</v>
      </c>
      <c r="C342" s="56">
        <f>'motor1(shrimp)'!B501</f>
        <v>12</v>
      </c>
      <c r="D342" s="78">
        <f ca="1">'motor1(shrimp)'!C501</f>
        <v>285.72757524743366</v>
      </c>
      <c r="E342" s="7">
        <f ca="1">IF('motor1(shrimp)'!D501=0,"",'motor1(shrimp)'!D501)</f>
        <v>21.422452831260625</v>
      </c>
      <c r="F342" s="78">
        <f ca="1">'motor1(shrimp)'!E501</f>
        <v>1309.6412676878654</v>
      </c>
      <c r="G342" s="7">
        <f ca="1">'motor1(shrimp)'!F501</f>
        <v>1702.533647994225</v>
      </c>
      <c r="W342" s="63">
        <v>16</v>
      </c>
      <c r="X342" s="56">
        <v>12</v>
      </c>
      <c r="Y342" s="254">
        <f ca="1">'motor1(shrimp)'!AA501</f>
        <v>90.282177813579736</v>
      </c>
      <c r="Z342" s="218">
        <f ca="1">IF('motor1(shrimp)'!AB501=0,"",'motor1(shrimp)'!AB501)</f>
        <v>14.602293710364831</v>
      </c>
      <c r="AA342" s="126">
        <f ca="1">'motor1(shrimp)'!AC501</f>
        <v>153.45827417153384</v>
      </c>
      <c r="AB342" s="224">
        <f ca="1">'motor1(shrimp)'!AD501</f>
        <v>199.49575642299399</v>
      </c>
      <c r="AC342" s="258">
        <f ca="1">'motor2(Tvi)'!H235</f>
        <v>652.52685589543103</v>
      </c>
      <c r="AD342" s="218">
        <f ca="1">'motor2(Tvi)'!J235</f>
        <v>489.39514192157327</v>
      </c>
      <c r="AE342" s="261">
        <f t="shared" ca="1" si="12"/>
        <v>688.89089834456729</v>
      </c>
      <c r="AF342" s="78"/>
      <c r="CH342" s="80">
        <f t="shared" si="13"/>
        <v>23.939743428339391</v>
      </c>
    </row>
    <row r="343" spans="2:86" x14ac:dyDescent="0.2">
      <c r="B343" s="6">
        <f>'motor1(shrimp)'!A502</f>
        <v>17</v>
      </c>
      <c r="C343">
        <f>'motor1(shrimp)'!B502</f>
        <v>1</v>
      </c>
      <c r="D343" s="78">
        <f ca="1">'motor1(shrimp)'!C502</f>
        <v>374.47810360559407</v>
      </c>
      <c r="E343" s="7">
        <f ca="1">IF('motor1(shrimp)'!D502=0,"",'motor1(shrimp)'!D502)</f>
        <v>21.129136669535615</v>
      </c>
      <c r="F343" s="78">
        <f ca="1">'motor1(shrimp)'!E502</f>
        <v>1708.6959720213276</v>
      </c>
      <c r="G343" s="7">
        <f ca="1">'motor1(shrimp)'!F502</f>
        <v>2221.3047636277261</v>
      </c>
      <c r="W343" s="6">
        <v>17</v>
      </c>
      <c r="X343">
        <v>1</v>
      </c>
      <c r="Y343" s="254">
        <f ca="1">'motor1(shrimp)'!AA502</f>
        <v>88.76698485097242</v>
      </c>
      <c r="Z343" s="218">
        <f ca="1">IF('motor1(shrimp)'!AB502=0,"",'motor1(shrimp)'!AB502)</f>
        <v>15.284109935768612</v>
      </c>
      <c r="AA343" s="126">
        <f ca="1">'motor1(shrimp)'!AC502</f>
        <v>153.28013600787625</v>
      </c>
      <c r="AB343" s="224">
        <f ca="1">'motor1(shrimp)'!AD502</f>
        <v>199.26417681023912</v>
      </c>
      <c r="AC343" s="258">
        <f ca="1">'motor2(Tvi)'!H236</f>
        <v>721.62539867055477</v>
      </c>
      <c r="AD343" s="218">
        <f ca="1">'motor2(Tvi)'!J236</f>
        <v>541.21904900291611</v>
      </c>
      <c r="AE343" s="261">
        <f t="shared" ca="1" si="12"/>
        <v>740.48322581315529</v>
      </c>
      <c r="AF343" s="78"/>
      <c r="CH343" s="80">
        <f t="shared" si="13"/>
        <v>23.939743428339391</v>
      </c>
    </row>
    <row r="344" spans="2:86" x14ac:dyDescent="0.2">
      <c r="B344" s="6">
        <f>'motor1(shrimp)'!A503</f>
        <v>17</v>
      </c>
      <c r="C344">
        <f>'motor1(shrimp)'!B503</f>
        <v>2</v>
      </c>
      <c r="D344" s="78">
        <f ca="1">'motor1(shrimp)'!C503</f>
        <v>407.25847776854152</v>
      </c>
      <c r="E344" s="7">
        <f ca="1">IF('motor1(shrimp)'!D503=0,"",'motor1(shrimp)'!D503)</f>
        <v>21.445944074902489</v>
      </c>
      <c r="F344" s="78">
        <f ca="1">'motor1(shrimp)'!E503</f>
        <v>1865.3291714414406</v>
      </c>
      <c r="G344" s="7">
        <f ca="1">'motor1(shrimp)'!F503</f>
        <v>2424.9279228738728</v>
      </c>
      <c r="W344" s="6">
        <v>17</v>
      </c>
      <c r="X344">
        <v>2</v>
      </c>
      <c r="Y344" s="254">
        <f ca="1">'motor1(shrimp)'!AA503</f>
        <v>113.60964587783928</v>
      </c>
      <c r="Z344" s="218">
        <f ca="1">IF('motor1(shrimp)'!AB503=0,"",'motor1(shrimp)'!AB503)</f>
        <v>12.778179763933192</v>
      </c>
      <c r="AA344" s="126">
        <f ca="1">'motor1(shrimp)'!AC503</f>
        <v>184.99273796579209</v>
      </c>
      <c r="AB344" s="224">
        <f ca="1">'motor1(shrimp)'!AD503</f>
        <v>240.49055935552971</v>
      </c>
      <c r="AC344" s="258">
        <f ca="1">'motor2(Tvi)'!H237</f>
        <v>781.75570966768555</v>
      </c>
      <c r="AD344" s="218">
        <f ca="1">'motor2(Tvi)'!J237</f>
        <v>586.31678225076416</v>
      </c>
      <c r="AE344" s="261">
        <f t="shared" ca="1" si="12"/>
        <v>826.8073416062939</v>
      </c>
      <c r="AF344" s="78"/>
      <c r="CH344" s="80">
        <f t="shared" si="13"/>
        <v>23.939743428339391</v>
      </c>
    </row>
    <row r="345" spans="2:86" x14ac:dyDescent="0.2">
      <c r="B345" s="6">
        <f>'motor1(shrimp)'!A504</f>
        <v>17</v>
      </c>
      <c r="C345">
        <f>'motor1(shrimp)'!B504</f>
        <v>3</v>
      </c>
      <c r="D345" s="78">
        <f ca="1">'motor1(shrimp)'!C504</f>
        <v>441.89562232166821</v>
      </c>
      <c r="E345" s="7">
        <f ca="1">IF('motor1(shrimp)'!D504=0,"",'motor1(shrimp)'!D504)</f>
        <v>21.669695893454694</v>
      </c>
      <c r="F345" s="78">
        <f ca="1">'motor1(shrimp)'!E504</f>
        <v>2030.5657972548149</v>
      </c>
      <c r="G345" s="7">
        <f ca="1">'motor1(shrimp)'!F504</f>
        <v>2639.7355364312593</v>
      </c>
      <c r="W345" s="6">
        <v>17</v>
      </c>
      <c r="X345">
        <v>3</v>
      </c>
      <c r="Y345" s="254">
        <f ca="1">'motor1(shrimp)'!AA504</f>
        <v>118.68777823427102</v>
      </c>
      <c r="Z345" s="218">
        <f ca="1">IF('motor1(shrimp)'!AB504=0,"",'motor1(shrimp)'!AB504)</f>
        <v>15.551262940572082</v>
      </c>
      <c r="AA345" s="126">
        <f ca="1">'motor1(shrimp)'!AC504</f>
        <v>202.32159764885904</v>
      </c>
      <c r="AB345" s="224">
        <f ca="1">'motor1(shrimp)'!AD504</f>
        <v>263.01807694351675</v>
      </c>
      <c r="AC345" s="258">
        <f ca="1">'motor2(Tvi)'!H238</f>
        <v>824.40779033422621</v>
      </c>
      <c r="AD345" s="218">
        <f ca="1">'motor2(Tvi)'!J238</f>
        <v>618.30584275066963</v>
      </c>
      <c r="AE345" s="261">
        <f t="shared" ca="1" si="12"/>
        <v>881.32391969418632</v>
      </c>
      <c r="AF345" s="78"/>
      <c r="CH345" s="80">
        <f t="shared" si="13"/>
        <v>23.939743428339391</v>
      </c>
    </row>
    <row r="346" spans="2:86" x14ac:dyDescent="0.2">
      <c r="B346" s="6">
        <f>'motor1(shrimp)'!A505</f>
        <v>17</v>
      </c>
      <c r="C346">
        <f>'motor1(shrimp)'!B505</f>
        <v>4</v>
      </c>
      <c r="D346" s="78">
        <f ca="1">'motor1(shrimp)'!C505</f>
        <v>910.96339495357495</v>
      </c>
      <c r="E346" s="7">
        <f ca="1">IF('motor1(shrimp)'!D505=0,"",'motor1(shrimp)'!D505)</f>
        <v>20.418180269905175</v>
      </c>
      <c r="F346" s="78">
        <f ca="1">'motor1(shrimp)'!E505</f>
        <v>4115.1083869965405</v>
      </c>
      <c r="G346" s="7">
        <f ca="1">'motor1(shrimp)'!F505</f>
        <v>5349.6409030955028</v>
      </c>
      <c r="W346" s="6">
        <v>17</v>
      </c>
      <c r="X346">
        <v>4</v>
      </c>
      <c r="Y346" s="254">
        <f ca="1">'motor1(shrimp)'!AA505</f>
        <v>203.35484637880899</v>
      </c>
      <c r="Z346" s="218">
        <f ca="1">IF('motor1(shrimp)'!AB505=0,"",'motor1(shrimp)'!AB505)</f>
        <v>18.106112887393213</v>
      </c>
      <c r="AA346" s="126">
        <f ca="1">'motor1(shrimp)'!AC505</f>
        <v>368.19845398666223</v>
      </c>
      <c r="AB346" s="224">
        <f ca="1">'motor1(shrimp)'!AD505</f>
        <v>478.65799018266091</v>
      </c>
      <c r="AC346" s="258">
        <f ca="1">'motor2(Tvi)'!H239</f>
        <v>866.14952553466856</v>
      </c>
      <c r="AD346" s="218">
        <f ca="1">'motor2(Tvi)'!J239</f>
        <v>649.61214415100142</v>
      </c>
      <c r="AE346" s="261">
        <f t="shared" ca="1" si="12"/>
        <v>1128.2701343336623</v>
      </c>
      <c r="AF346" s="78"/>
      <c r="CH346" s="80">
        <f t="shared" si="13"/>
        <v>23.939743428339391</v>
      </c>
    </row>
    <row r="347" spans="2:86" x14ac:dyDescent="0.2">
      <c r="B347" s="6">
        <f>'motor1(shrimp)'!A506</f>
        <v>17</v>
      </c>
      <c r="C347">
        <f>'motor1(shrimp)'!B506</f>
        <v>5</v>
      </c>
      <c r="D347" s="78">
        <f ca="1">'motor1(shrimp)'!C506</f>
        <v>834.05812073816617</v>
      </c>
      <c r="E347" s="7">
        <f ca="1">IF('motor1(shrimp)'!D506=0,"",'motor1(shrimp)'!D506)</f>
        <v>22.902573149303954</v>
      </c>
      <c r="F347" s="78">
        <f ca="1">'motor1(shrimp)'!E506</f>
        <v>3882.7896805139762</v>
      </c>
      <c r="G347" s="7">
        <f ca="1">'motor1(shrimp)'!F506</f>
        <v>5047.626584668169</v>
      </c>
      <c r="W347" s="6">
        <v>17</v>
      </c>
      <c r="X347">
        <v>5</v>
      </c>
      <c r="Y347" s="254">
        <f ca="1">'motor1(shrimp)'!AA506</f>
        <v>126.42663637392006</v>
      </c>
      <c r="Z347" s="218">
        <f ca="1">IF('motor1(shrimp)'!AB506=0,"",'motor1(shrimp)'!AB506)</f>
        <v>19.492085966332713</v>
      </c>
      <c r="AA347" s="126">
        <f ca="1">'motor1(shrimp)'!AC506</f>
        <v>247.00741902487044</v>
      </c>
      <c r="AB347" s="224">
        <f ca="1">'motor1(shrimp)'!AD506</f>
        <v>321.10964473233156</v>
      </c>
      <c r="AC347" s="258">
        <f ca="1">'motor2(Tvi)'!H240</f>
        <v>833.68250586009344</v>
      </c>
      <c r="AD347" s="218">
        <f ca="1">'motor2(Tvi)'!J240</f>
        <v>625.26187939507008</v>
      </c>
      <c r="AE347" s="261">
        <f t="shared" ca="1" si="12"/>
        <v>946.3715241274017</v>
      </c>
      <c r="AF347" s="78"/>
      <c r="CH347" s="80">
        <f t="shared" si="13"/>
        <v>23.939743428339391</v>
      </c>
    </row>
    <row r="348" spans="2:86" x14ac:dyDescent="0.2">
      <c r="B348" s="6">
        <f>'motor1(shrimp)'!A507</f>
        <v>17</v>
      </c>
      <c r="C348">
        <f>'motor1(shrimp)'!B507</f>
        <v>6</v>
      </c>
      <c r="D348" s="78">
        <f ca="1">'motor1(shrimp)'!C507</f>
        <v>461.11103955574566</v>
      </c>
      <c r="E348" s="7">
        <f ca="1">IF('motor1(shrimp)'!D507=0,"",'motor1(shrimp)'!D507)</f>
        <v>23.867404905540891</v>
      </c>
      <c r="F348" s="78">
        <f ca="1">'motor1(shrimp)'!E507</f>
        <v>2178.2285437179944</v>
      </c>
      <c r="G348" s="7">
        <f ca="1">'motor1(shrimp)'!F507</f>
        <v>2831.6971068333928</v>
      </c>
      <c r="W348" s="6">
        <v>17</v>
      </c>
      <c r="X348">
        <v>6</v>
      </c>
      <c r="Y348" s="254">
        <f ca="1">'motor1(shrimp)'!AA507</f>
        <v>139.48440893001734</v>
      </c>
      <c r="Z348" s="218">
        <f ca="1">IF('motor1(shrimp)'!AB507=0,"",'motor1(shrimp)'!AB507)</f>
        <v>18.295838942552759</v>
      </c>
      <c r="AA348" s="126">
        <f ca="1">'motor1(shrimp)'!AC507</f>
        <v>272.32202242384227</v>
      </c>
      <c r="AB348" s="224">
        <f ca="1">'motor1(shrimp)'!AD507</f>
        <v>354.01862915099497</v>
      </c>
      <c r="AC348" s="258">
        <f ca="1">'motor2(Tvi)'!H241</f>
        <v>664.3386026549947</v>
      </c>
      <c r="AD348" s="218">
        <f ca="1">'motor2(Tvi)'!J241</f>
        <v>498.25395199124603</v>
      </c>
      <c r="AE348" s="261">
        <f t="shared" ca="1" si="12"/>
        <v>852.27258114224105</v>
      </c>
      <c r="AF348" s="78"/>
      <c r="CH348" s="80">
        <f t="shared" si="13"/>
        <v>23.939743428339391</v>
      </c>
    </row>
    <row r="349" spans="2:86" x14ac:dyDescent="0.2">
      <c r="B349" s="6">
        <f>'motor1(shrimp)'!A508</f>
        <v>17</v>
      </c>
      <c r="C349">
        <f>'motor1(shrimp)'!B508</f>
        <v>7</v>
      </c>
      <c r="D349" s="78">
        <f ca="1">'motor1(shrimp)'!C508</f>
        <v>550.41443616068341</v>
      </c>
      <c r="E349" s="7">
        <f ca="1">IF('motor1(shrimp)'!D508=0,"",'motor1(shrimp)'!D508)</f>
        <v>23.279267587246711</v>
      </c>
      <c r="F349" s="78">
        <f ca="1">'motor1(shrimp)'!E508</f>
        <v>2589.6095082675843</v>
      </c>
      <c r="G349" s="7">
        <f ca="1">'motor1(shrimp)'!F508</f>
        <v>3366.4923607478595</v>
      </c>
      <c r="W349" s="6">
        <v>17</v>
      </c>
      <c r="X349">
        <v>7</v>
      </c>
      <c r="Y349" s="254">
        <f ca="1">'motor1(shrimp)'!AA508</f>
        <v>88.160738779197629</v>
      </c>
      <c r="Z349" s="218">
        <f ca="1">IF('motor1(shrimp)'!AB508=0,"",'motor1(shrimp)'!AB508)</f>
        <v>19.522284066516153</v>
      </c>
      <c r="AA349" s="126">
        <f ca="1">'motor1(shrimp)'!AC508</f>
        <v>174.86233259137367</v>
      </c>
      <c r="AB349" s="224">
        <f ca="1">'motor1(shrimp)'!AD508</f>
        <v>227.32103236878578</v>
      </c>
      <c r="AC349" s="258">
        <f ca="1">'motor2(Tvi)'!H242</f>
        <v>628.13975089991936</v>
      </c>
      <c r="AD349" s="218">
        <f ca="1">'motor2(Tvi)'!J242</f>
        <v>471.10481317493952</v>
      </c>
      <c r="AE349" s="261">
        <f t="shared" ca="1" si="12"/>
        <v>698.42584554372525</v>
      </c>
      <c r="AF349" s="78"/>
      <c r="CH349" s="80">
        <f t="shared" si="13"/>
        <v>23.939743428339391</v>
      </c>
    </row>
    <row r="350" spans="2:86" x14ac:dyDescent="0.2">
      <c r="B350" s="6">
        <f>'motor1(shrimp)'!A509</f>
        <v>17</v>
      </c>
      <c r="C350">
        <f>'motor1(shrimp)'!B509</f>
        <v>8</v>
      </c>
      <c r="D350" s="78">
        <f ca="1">'motor1(shrimp)'!C509</f>
        <v>342.65198180955969</v>
      </c>
      <c r="E350" s="7">
        <f ca="1">IF('motor1(shrimp)'!D509=0,"",'motor1(shrimp)'!D509)</f>
        <v>22.437819816295352</v>
      </c>
      <c r="F350" s="78">
        <f ca="1">'motor1(shrimp)'!E509</f>
        <v>1595.4054540971865</v>
      </c>
      <c r="G350" s="7">
        <f ca="1">'motor1(shrimp)'!F509</f>
        <v>2074.0270903263427</v>
      </c>
      <c r="W350" s="6">
        <v>17</v>
      </c>
      <c r="X350">
        <v>8</v>
      </c>
      <c r="Y350" s="254">
        <f ca="1">'motor1(shrimp)'!AA509</f>
        <v>49.801064507087034</v>
      </c>
      <c r="Z350" s="218">
        <f ca="1">IF('motor1(shrimp)'!AB509=0,"",'motor1(shrimp)'!AB509)</f>
        <v>19.752451588324568</v>
      </c>
      <c r="AA350" s="126">
        <f ca="1">'motor1(shrimp)'!AC509</f>
        <v>97.662405761368674</v>
      </c>
      <c r="AB350" s="224">
        <f ca="1">'motor1(shrimp)'!AD509</f>
        <v>126.96112748977929</v>
      </c>
      <c r="AC350" s="258">
        <f ca="1">'motor2(Tvi)'!H243</f>
        <v>550.7354917120133</v>
      </c>
      <c r="AD350" s="218">
        <f ca="1">'motor2(Tvi)'!J243</f>
        <v>413.05161878400997</v>
      </c>
      <c r="AE350" s="261">
        <f t="shared" ca="1" si="12"/>
        <v>540.01274627378928</v>
      </c>
      <c r="AF350" s="78"/>
      <c r="CH350" s="80">
        <f t="shared" si="13"/>
        <v>23.939743428339391</v>
      </c>
    </row>
    <row r="351" spans="2:86" x14ac:dyDescent="0.2">
      <c r="B351" s="6">
        <f>'motor1(shrimp)'!A510</f>
        <v>17</v>
      </c>
      <c r="C351">
        <f>'motor1(shrimp)'!B510</f>
        <v>9</v>
      </c>
      <c r="D351" s="78">
        <f ca="1">'motor1(shrimp)'!C510</f>
        <v>227.95852886971943</v>
      </c>
      <c r="E351" s="7">
        <f ca="1">IF('motor1(shrimp)'!D510=0,"",'motor1(shrimp)'!D510)</f>
        <v>23.240774552362822</v>
      </c>
      <c r="F351" s="78">
        <f ca="1">'motor1(shrimp)'!E510</f>
        <v>1070.3297488717049</v>
      </c>
      <c r="G351" s="7">
        <f ca="1">'motor1(shrimp)'!F510</f>
        <v>1391.4286735332164</v>
      </c>
      <c r="W351" s="6">
        <v>17</v>
      </c>
      <c r="X351">
        <v>9</v>
      </c>
      <c r="Y351" s="254">
        <f ca="1">'motor1(shrimp)'!AA510</f>
        <v>42.767556813237604</v>
      </c>
      <c r="Z351" s="218">
        <f ca="1">IF('motor1(shrimp)'!AB510=0,"",'motor1(shrimp)'!AB510)</f>
        <v>18.064200455766848</v>
      </c>
      <c r="AA351" s="126">
        <f ca="1">'motor1(shrimp)'!AC510</f>
        <v>83.427162082016295</v>
      </c>
      <c r="AB351" s="224">
        <f ca="1">'motor1(shrimp)'!AD510</f>
        <v>108.45531070662119</v>
      </c>
      <c r="AC351" s="258">
        <f ca="1">'motor2(Tvi)'!H244</f>
        <v>544.80489407401922</v>
      </c>
      <c r="AD351" s="218">
        <f ca="1">'motor2(Tvi)'!J244</f>
        <v>408.60367055551444</v>
      </c>
      <c r="AE351" s="261">
        <f t="shared" ca="1" si="12"/>
        <v>517.0589812621356</v>
      </c>
      <c r="AF351" s="78"/>
      <c r="CH351" s="80">
        <f t="shared" si="13"/>
        <v>23.939743428339391</v>
      </c>
    </row>
    <row r="352" spans="2:86" x14ac:dyDescent="0.2">
      <c r="B352" s="6">
        <f>'motor1(shrimp)'!A511</f>
        <v>17</v>
      </c>
      <c r="C352">
        <f>'motor1(shrimp)'!B511</f>
        <v>10</v>
      </c>
      <c r="D352" s="78">
        <f ca="1">'motor1(shrimp)'!C511</f>
        <v>207.21297855786355</v>
      </c>
      <c r="E352" s="7">
        <f ca="1">IF('motor1(shrimp)'!D511=0,"",'motor1(shrimp)'!D511)</f>
        <v>24.567993636059164</v>
      </c>
      <c r="F352" s="78">
        <f ca="1">'motor1(shrimp)'!E511</f>
        <v>988.07373124764274</v>
      </c>
      <c r="G352" s="7">
        <f ca="1">'motor1(shrimp)'!F511</f>
        <v>1284.4958506219357</v>
      </c>
      <c r="W352" s="6">
        <v>17</v>
      </c>
      <c r="X352">
        <v>10</v>
      </c>
      <c r="Y352" s="254">
        <f ca="1">'motor1(shrimp)'!AA511</f>
        <v>56.864057157877006</v>
      </c>
      <c r="Z352" s="218">
        <f ca="1">IF('motor1(shrimp)'!AB511=0,"",'motor1(shrimp)'!AB511)</f>
        <v>16.620686196901605</v>
      </c>
      <c r="AA352" s="126">
        <f ca="1">'motor1(shrimp)'!AC511</f>
        <v>108.63332847870213</v>
      </c>
      <c r="AB352" s="224">
        <f ca="1">'motor1(shrimp)'!AD511</f>
        <v>141.22332702231276</v>
      </c>
      <c r="AC352" s="258">
        <f ca="1">'motor2(Tvi)'!H245</f>
        <v>521.19092344799026</v>
      </c>
      <c r="AD352" s="218">
        <f ca="1">'motor2(Tvi)'!J245</f>
        <v>390.89319258599267</v>
      </c>
      <c r="AE352" s="261">
        <f t="shared" ca="1" si="12"/>
        <v>532.11651960830545</v>
      </c>
      <c r="AF352" s="78"/>
      <c r="CH352" s="80">
        <f t="shared" si="13"/>
        <v>23.939743428339391</v>
      </c>
    </row>
    <row r="353" spans="2:86" x14ac:dyDescent="0.2">
      <c r="B353" s="6">
        <f>'motor1(shrimp)'!A512</f>
        <v>17</v>
      </c>
      <c r="C353">
        <f>'motor1(shrimp)'!B512</f>
        <v>11</v>
      </c>
      <c r="D353" s="78">
        <f ca="1">'motor1(shrimp)'!C512</f>
        <v>281.73052249656035</v>
      </c>
      <c r="E353" s="7">
        <f ca="1">IF('motor1(shrimp)'!D512=0,"",'motor1(shrimp)'!D512)</f>
        <v>22.181048379359055</v>
      </c>
      <c r="F353" s="78">
        <f ca="1">'motor1(shrimp)'!E512</f>
        <v>1309.0180616266503</v>
      </c>
      <c r="G353" s="7">
        <f ca="1">'motor1(shrimp)'!F512</f>
        <v>1701.7234801146453</v>
      </c>
      <c r="W353" s="6">
        <v>17</v>
      </c>
      <c r="X353">
        <v>11</v>
      </c>
      <c r="Y353" s="254">
        <f ca="1">'motor1(shrimp)'!AA512</f>
        <v>51.743462463563823</v>
      </c>
      <c r="Z353" s="218">
        <f ca="1">IF('motor1(shrimp)'!AB512=0,"",'motor1(shrimp)'!AB512)</f>
        <v>15.588525924209925</v>
      </c>
      <c r="AA353" s="126">
        <f ca="1">'motor1(shrimp)'!AC512</f>
        <v>93.245779962121532</v>
      </c>
      <c r="AB353" s="224">
        <f ca="1">'motor1(shrimp)'!AD512</f>
        <v>121.219513950758</v>
      </c>
      <c r="AC353" s="258">
        <f ca="1">'motor2(Tvi)'!H246</f>
        <v>479.40676578310541</v>
      </c>
      <c r="AD353" s="218">
        <f ca="1">'motor2(Tvi)'!J246</f>
        <v>359.55507433732907</v>
      </c>
      <c r="AE353" s="261">
        <f t="shared" ca="1" si="12"/>
        <v>480.7745882880871</v>
      </c>
      <c r="AF353" s="78"/>
      <c r="CH353" s="80">
        <f t="shared" si="13"/>
        <v>23.939743428339391</v>
      </c>
    </row>
    <row r="354" spans="2:86" x14ac:dyDescent="0.2">
      <c r="B354" s="59">
        <f>'motor1(shrimp)'!A513</f>
        <v>17</v>
      </c>
      <c r="C354" s="56">
        <f>'motor1(shrimp)'!B513</f>
        <v>12</v>
      </c>
      <c r="D354" s="78">
        <f ca="1">'motor1(shrimp)'!C513</f>
        <v>203.27675910313246</v>
      </c>
      <c r="E354" s="7">
        <f ca="1">IF('motor1(shrimp)'!D513=0,"",'motor1(shrimp)'!D513)</f>
        <v>21.00916696338939</v>
      </c>
      <c r="F354" s="78">
        <f ca="1">'motor1(shrimp)'!E513</f>
        <v>927.27892872597147</v>
      </c>
      <c r="G354" s="7">
        <f ca="1">'motor1(shrimp)'!F513</f>
        <v>1205.462607343763</v>
      </c>
      <c r="W354" s="59">
        <v>17</v>
      </c>
      <c r="X354" s="56">
        <v>12</v>
      </c>
      <c r="Y354" s="254">
        <f ca="1">'motor1(shrimp)'!AA513</f>
        <v>31.02864156574519</v>
      </c>
      <c r="Z354" s="218">
        <f ca="1">IF('motor1(shrimp)'!AB513=0,"",'motor1(shrimp)'!AB513)</f>
        <v>13.260343968433059</v>
      </c>
      <c r="AA354" s="126">
        <f ca="1">'motor1(shrimp)'!AC513</f>
        <v>50.750686948713124</v>
      </c>
      <c r="AB354" s="224">
        <f ca="1">'motor1(shrimp)'!AD513</f>
        <v>65.975893033327068</v>
      </c>
      <c r="AC354" s="258">
        <f ca="1">'motor2(Tvi)'!H247</f>
        <v>516.65596518331358</v>
      </c>
      <c r="AD354" s="218">
        <f ca="1">'motor2(Tvi)'!J247</f>
        <v>387.49197388748519</v>
      </c>
      <c r="AE354" s="261">
        <f t="shared" ca="1" si="12"/>
        <v>453.46786692081224</v>
      </c>
      <c r="AF354" s="78"/>
      <c r="CH354" s="80">
        <f t="shared" si="13"/>
        <v>23.939743428339391</v>
      </c>
    </row>
    <row r="355" spans="2:86" x14ac:dyDescent="0.2">
      <c r="B355" s="7">
        <f>'motor1(shrimp)'!A514</f>
        <v>18</v>
      </c>
      <c r="C355">
        <f>'motor1(shrimp)'!B514</f>
        <v>1</v>
      </c>
      <c r="D355" s="78">
        <f ca="1">'motor1(shrimp)'!C514</f>
        <v>291.04617022283139</v>
      </c>
      <c r="E355" s="7">
        <f ca="1">IF('motor1(shrimp)'!D514=0,"",'motor1(shrimp)'!D514)</f>
        <v>20.826052092851153</v>
      </c>
      <c r="F355" s="78">
        <f ca="1">'motor1(shrimp)'!E514</f>
        <v>1321.9908365427316</v>
      </c>
      <c r="G355" s="7">
        <f ca="1">'motor1(shrimp)'!F514</f>
        <v>1718.5880875055511</v>
      </c>
      <c r="W355" s="7">
        <v>18</v>
      </c>
      <c r="X355">
        <v>1</v>
      </c>
      <c r="Y355" s="254">
        <f ca="1">'motor1(shrimp)'!AA514</f>
        <v>84.497137752936212</v>
      </c>
      <c r="Z355" s="218">
        <f ca="1">IF('motor1(shrimp)'!AB514=0,"",'motor1(shrimp)'!AB514)</f>
        <v>13.743633411174475</v>
      </c>
      <c r="AA355" s="126">
        <f ca="1">'motor1(shrimp)'!AC514</f>
        <v>137.20650616352845</v>
      </c>
      <c r="AB355" s="224">
        <f ca="1">'motor1(shrimp)'!AD514</f>
        <v>178.36845801258698</v>
      </c>
      <c r="AC355" s="258">
        <f ca="1">'motor2(Tvi)'!H248</f>
        <v>602.71503256890537</v>
      </c>
      <c r="AD355" s="218">
        <f ca="1">'motor2(Tvi)'!J248</f>
        <v>452.03627442667903</v>
      </c>
      <c r="AE355" s="261">
        <f t="shared" ca="1" si="12"/>
        <v>630.40473243926601</v>
      </c>
      <c r="AF355" s="78"/>
      <c r="CH355" s="80">
        <f t="shared" si="13"/>
        <v>23.939743428339391</v>
      </c>
    </row>
    <row r="356" spans="2:86" x14ac:dyDescent="0.2">
      <c r="B356" s="7">
        <f>'motor1(shrimp)'!A515</f>
        <v>18</v>
      </c>
      <c r="C356">
        <f>'motor1(shrimp)'!B515</f>
        <v>2</v>
      </c>
      <c r="D356" s="78">
        <f ca="1">'motor1(shrimp)'!C515</f>
        <v>451.19696332198964</v>
      </c>
      <c r="E356" s="7">
        <f ca="1">IF('motor1(shrimp)'!D515=0,"",'motor1(shrimp)'!D515)</f>
        <v>20.334736073305674</v>
      </c>
      <c r="F356" s="78">
        <f ca="1">'motor1(shrimp)'!E515</f>
        <v>2034.1918787101108</v>
      </c>
      <c r="G356" s="7">
        <f ca="1">'motor1(shrimp)'!F515</f>
        <v>2644.449442323144</v>
      </c>
      <c r="W356" s="7">
        <v>18</v>
      </c>
      <c r="X356">
        <v>2</v>
      </c>
      <c r="Y356" s="254">
        <f ca="1">'motor1(shrimp)'!AA515</f>
        <v>143.89256490684681</v>
      </c>
      <c r="Z356" s="218">
        <f ca="1">IF('motor1(shrimp)'!AB515=0,"",'motor1(shrimp)'!AB515)</f>
        <v>12.857204585159336</v>
      </c>
      <c r="AA356" s="126">
        <f ca="1">'motor1(shrimp)'!AC515</f>
        <v>228.4153933723405</v>
      </c>
      <c r="AB356" s="224">
        <f ca="1">'motor1(shrimp)'!AD515</f>
        <v>296.94001138404269</v>
      </c>
      <c r="AC356" s="258">
        <f ca="1">'motor2(Tvi)'!H249</f>
        <v>596.7930752914782</v>
      </c>
      <c r="AD356" s="218">
        <f ca="1">'motor2(Tvi)'!J249</f>
        <v>447.59480646860868</v>
      </c>
      <c r="AE356" s="261">
        <f t="shared" ca="1" si="12"/>
        <v>744.53481785265137</v>
      </c>
      <c r="AF356" s="78"/>
      <c r="CH356" s="80">
        <f t="shared" si="13"/>
        <v>23.939743428339391</v>
      </c>
    </row>
    <row r="357" spans="2:86" x14ac:dyDescent="0.2">
      <c r="B357" s="7">
        <f>'motor1(shrimp)'!A516</f>
        <v>18</v>
      </c>
      <c r="C357">
        <f>'motor1(shrimp)'!B516</f>
        <v>3</v>
      </c>
      <c r="D357" s="78">
        <f ca="1">'motor1(shrimp)'!C516</f>
        <v>544.94716825242858</v>
      </c>
      <c r="E357" s="7">
        <f ca="1">IF('motor1(shrimp)'!D516=0,"",'motor1(shrimp)'!D516)</f>
        <v>20.987569891952443</v>
      </c>
      <c r="F357" s="78">
        <f ca="1">'motor1(shrimp)'!E516</f>
        <v>2477.8830180472851</v>
      </c>
      <c r="G357" s="7">
        <f ca="1">'motor1(shrimp)'!F516</f>
        <v>3221.2479234614707</v>
      </c>
      <c r="W357" s="7">
        <v>18</v>
      </c>
      <c r="X357">
        <v>3</v>
      </c>
      <c r="Y357" s="254">
        <f ca="1">'motor1(shrimp)'!AA516</f>
        <v>96.983302815195003</v>
      </c>
      <c r="Z357" s="218">
        <f ca="1">IF('motor1(shrimp)'!AB516=0,"",'motor1(shrimp)'!AB516)</f>
        <v>14.587550584563017</v>
      </c>
      <c r="AA357" s="126">
        <f ca="1">'motor1(shrimp)'!AC516</f>
        <v>161.23515412221522</v>
      </c>
      <c r="AB357" s="224">
        <f ca="1">'motor1(shrimp)'!AD516</f>
        <v>209.6057003588798</v>
      </c>
      <c r="AC357" s="258">
        <f ca="1">'motor2(Tvi)'!H250</f>
        <v>689.62324975619413</v>
      </c>
      <c r="AD357" s="218">
        <f ca="1">'motor2(Tvi)'!J250</f>
        <v>517.2174373171456</v>
      </c>
      <c r="AE357" s="261">
        <f t="shared" ca="1" si="12"/>
        <v>726.82313767602545</v>
      </c>
      <c r="AF357" s="78"/>
      <c r="CH357" s="80">
        <f t="shared" si="13"/>
        <v>23.939743428339391</v>
      </c>
    </row>
    <row r="358" spans="2:86" x14ac:dyDescent="0.2">
      <c r="B358" s="7">
        <f>'motor1(shrimp)'!A517</f>
        <v>18</v>
      </c>
      <c r="C358">
        <f>'motor1(shrimp)'!B517</f>
        <v>4</v>
      </c>
      <c r="D358" s="78">
        <f ca="1">'motor1(shrimp)'!C517</f>
        <v>776.92648308914943</v>
      </c>
      <c r="E358" s="7">
        <f ca="1">IF('motor1(shrimp)'!D517=0,"",'motor1(shrimp)'!D517)</f>
        <v>20.232174875024597</v>
      </c>
      <c r="F358" s="78">
        <f ca="1">'motor1(shrimp)'!E517</f>
        <v>3497.441867391055</v>
      </c>
      <c r="G358" s="7">
        <f ca="1">'motor1(shrimp)'!F517</f>
        <v>4546.6744276083718</v>
      </c>
      <c r="W358" s="7">
        <v>18</v>
      </c>
      <c r="X358">
        <v>4</v>
      </c>
      <c r="Y358" s="254">
        <f ca="1">'motor1(shrimp)'!AA517</f>
        <v>171.56156786213543</v>
      </c>
      <c r="Z358" s="218">
        <f ca="1">IF('motor1(shrimp)'!AB517=0,"",'motor1(shrimp)'!AB517)</f>
        <v>15.832068441929202</v>
      </c>
      <c r="AA358" s="126">
        <f ca="1">'motor1(shrimp)'!AC517</f>
        <v>293.48652340176602</v>
      </c>
      <c r="AB358" s="224">
        <f ca="1">'motor1(shrimp)'!AD517</f>
        <v>381.53248042229586</v>
      </c>
      <c r="AC358" s="258">
        <f ca="1">'motor2(Tvi)'!H251</f>
        <v>637.37081196758493</v>
      </c>
      <c r="AD358" s="218">
        <f ca="1">'motor2(Tvi)'!J251</f>
        <v>478.02810897568872</v>
      </c>
      <c r="AE358" s="261">
        <f t="shared" ca="1" si="12"/>
        <v>859.56058939798459</v>
      </c>
      <c r="AF358" s="78"/>
      <c r="CH358" s="80">
        <f t="shared" si="13"/>
        <v>23.939743428339391</v>
      </c>
    </row>
    <row r="359" spans="2:86" x14ac:dyDescent="0.2">
      <c r="B359" s="7">
        <f>'motor1(shrimp)'!A518</f>
        <v>18</v>
      </c>
      <c r="C359">
        <f>'motor1(shrimp)'!B518</f>
        <v>5</v>
      </c>
      <c r="D359" s="78">
        <f ca="1">'motor1(shrimp)'!C518</f>
        <v>937.7412225617004</v>
      </c>
      <c r="E359" s="7">
        <f ca="1">IF('motor1(shrimp)'!D518=0,"",'motor1(shrimp)'!D518)</f>
        <v>21.459363974815812</v>
      </c>
      <c r="F359" s="78">
        <f ca="1">'motor1(shrimp)'!E518</f>
        <v>4289.4670222286468</v>
      </c>
      <c r="G359" s="7">
        <f ca="1">'motor1(shrimp)'!F518</f>
        <v>5576.3071288972415</v>
      </c>
      <c r="W359" s="7">
        <v>18</v>
      </c>
      <c r="X359">
        <v>5</v>
      </c>
      <c r="Y359" s="254">
        <f ca="1">'motor1(shrimp)'!AA518</f>
        <v>163.71774923957429</v>
      </c>
      <c r="Z359" s="218">
        <f ca="1">IF('motor1(shrimp)'!AB518=0,"",'motor1(shrimp)'!AB518)</f>
        <v>16.787568506467082</v>
      </c>
      <c r="AA359" s="126">
        <f ca="1">'motor1(shrimp)'!AC518</f>
        <v>294.54725194168788</v>
      </c>
      <c r="AB359" s="224">
        <f ca="1">'motor1(shrimp)'!AD518</f>
        <v>382.91142752419427</v>
      </c>
      <c r="AC359" s="258">
        <f ca="1">'motor2(Tvi)'!H252</f>
        <v>587.53410757655649</v>
      </c>
      <c r="AD359" s="218">
        <f ca="1">'motor2(Tvi)'!J252</f>
        <v>440.6505806824174</v>
      </c>
      <c r="AE359" s="261">
        <f t="shared" ca="1" si="12"/>
        <v>823.56200820661161</v>
      </c>
      <c r="AF359" s="78"/>
      <c r="CH359" s="80">
        <f t="shared" si="13"/>
        <v>23.939743428339391</v>
      </c>
    </row>
    <row r="360" spans="2:86" x14ac:dyDescent="0.2">
      <c r="B360" s="7">
        <f>'motor1(shrimp)'!A519</f>
        <v>18</v>
      </c>
      <c r="C360">
        <f>'motor1(shrimp)'!B519</f>
        <v>6</v>
      </c>
      <c r="D360" s="78">
        <f ca="1">'motor1(shrimp)'!C519</f>
        <v>751.68565984397287</v>
      </c>
      <c r="E360" s="7">
        <f ca="1">IF('motor1(shrimp)'!D519=0,"",'motor1(shrimp)'!D519)</f>
        <v>21.906126443653701</v>
      </c>
      <c r="F360" s="78">
        <f ca="1">'motor1(shrimp)'!E519</f>
        <v>3463.4764188827812</v>
      </c>
      <c r="G360" s="7">
        <f ca="1">'motor1(shrimp)'!F519</f>
        <v>4502.5193445476161</v>
      </c>
      <c r="W360" s="7">
        <v>18</v>
      </c>
      <c r="X360">
        <v>6</v>
      </c>
      <c r="Y360" s="254">
        <f ca="1">'motor1(shrimp)'!AA519</f>
        <v>169.67179700791718</v>
      </c>
      <c r="Z360" s="218">
        <f ca="1">IF('motor1(shrimp)'!AB519=0,"",'motor1(shrimp)'!AB519)</f>
        <v>18.185111036726617</v>
      </c>
      <c r="AA360" s="126">
        <f ca="1">'motor1(shrimp)'!AC519</f>
        <v>314.70076921453955</v>
      </c>
      <c r="AB360" s="224">
        <f ca="1">'motor1(shrimp)'!AD519</f>
        <v>409.11099997890142</v>
      </c>
      <c r="AC360" s="258">
        <f ca="1">'motor2(Tvi)'!H253</f>
        <v>560.12121796055806</v>
      </c>
      <c r="AD360" s="218">
        <f ca="1">'motor2(Tvi)'!J253</f>
        <v>420.09091347041851</v>
      </c>
      <c r="AE360" s="261">
        <f t="shared" ca="1" si="12"/>
        <v>829.20191344931993</v>
      </c>
      <c r="AF360" s="78"/>
      <c r="CH360" s="80">
        <f t="shared" si="13"/>
        <v>23.939743428339391</v>
      </c>
    </row>
    <row r="361" spans="2:86" x14ac:dyDescent="0.2">
      <c r="B361" s="7">
        <f>'motor1(shrimp)'!A520</f>
        <v>18</v>
      </c>
      <c r="C361">
        <f>'motor1(shrimp)'!B520</f>
        <v>7</v>
      </c>
      <c r="D361" s="78">
        <f ca="1">'motor1(shrimp)'!C520</f>
        <v>715.04808635593179</v>
      </c>
      <c r="E361" s="7">
        <f ca="1">IF('motor1(shrimp)'!D520=0,"",'motor1(shrimp)'!D520)</f>
        <v>21.908524583377378</v>
      </c>
      <c r="F361" s="78">
        <f ca="1">'motor1(shrimp)'!E520</f>
        <v>3297.9087667897888</v>
      </c>
      <c r="G361" s="7">
        <f ca="1">'motor1(shrimp)'!F520</f>
        <v>4287.2813968267255</v>
      </c>
      <c r="W361" s="7">
        <v>18</v>
      </c>
      <c r="X361">
        <v>7</v>
      </c>
      <c r="Y361" s="254">
        <f ca="1">'motor1(shrimp)'!AA520</f>
        <v>103.68857759551722</v>
      </c>
      <c r="Z361" s="218">
        <f ca="1">IF('motor1(shrimp)'!AB520=0,"",'motor1(shrimp)'!AB520)</f>
        <v>19.703650034065191</v>
      </c>
      <c r="AA361" s="126">
        <f ca="1">'motor1(shrimp)'!AC520</f>
        <v>200.17437833079464</v>
      </c>
      <c r="AB361" s="224">
        <f ca="1">'motor1(shrimp)'!AD520</f>
        <v>260.22669183003302</v>
      </c>
      <c r="AC361" s="258">
        <f ca="1">'motor2(Tvi)'!H254</f>
        <v>525.8816620880242</v>
      </c>
      <c r="AD361" s="218">
        <f ca="1">'motor2(Tvi)'!J254</f>
        <v>394.41124656601812</v>
      </c>
      <c r="AE361" s="261">
        <f t="shared" ca="1" si="12"/>
        <v>654.63793839605114</v>
      </c>
      <c r="AF361" s="78"/>
      <c r="CH361" s="80">
        <f t="shared" si="13"/>
        <v>23.939743428339391</v>
      </c>
    </row>
    <row r="362" spans="2:86" x14ac:dyDescent="0.2">
      <c r="B362" s="7">
        <f>'motor1(shrimp)'!A521</f>
        <v>18</v>
      </c>
      <c r="C362">
        <f>'motor1(shrimp)'!B521</f>
        <v>8</v>
      </c>
      <c r="D362" s="78">
        <f ca="1">'motor1(shrimp)'!C521</f>
        <v>594.10559015340436</v>
      </c>
      <c r="E362" s="7">
        <f ca="1">IF('motor1(shrimp)'!D521=0,"",'motor1(shrimp)'!D521)</f>
        <v>23.820103792416656</v>
      </c>
      <c r="F362" s="78">
        <f ca="1">'motor1(shrimp)'!E521</f>
        <v>2802.4437645409612</v>
      </c>
      <c r="G362" s="7">
        <f ca="1">'motor1(shrimp)'!F521</f>
        <v>3643.1768939032495</v>
      </c>
      <c r="W362" s="7">
        <v>18</v>
      </c>
      <c r="X362">
        <v>8</v>
      </c>
      <c r="Y362" s="254">
        <f ca="1">'motor1(shrimp)'!AA521</f>
        <v>98.470195500925129</v>
      </c>
      <c r="Z362" s="218">
        <f ca="1">IF('motor1(shrimp)'!AB521=0,"",'motor1(shrimp)'!AB521)</f>
        <v>21.203324296825357</v>
      </c>
      <c r="AA362" s="126">
        <f ca="1">'motor1(shrimp)'!AC521</f>
        <v>201.58937858927794</v>
      </c>
      <c r="AB362" s="224">
        <f ca="1">'motor1(shrimp)'!AD521</f>
        <v>262.06619216606134</v>
      </c>
      <c r="AC362" s="258">
        <f ca="1">'motor2(Tvi)'!H255</f>
        <v>524.48095572344982</v>
      </c>
      <c r="AD362" s="218">
        <f ca="1">'motor2(Tvi)'!J255</f>
        <v>393.36071679258737</v>
      </c>
      <c r="AE362" s="261">
        <f t="shared" ca="1" si="12"/>
        <v>655.42690895864871</v>
      </c>
      <c r="AF362" s="78"/>
      <c r="CH362" s="80">
        <f t="shared" si="13"/>
        <v>23.939743428339391</v>
      </c>
    </row>
    <row r="363" spans="2:86" x14ac:dyDescent="0.2">
      <c r="B363" s="7">
        <f>'motor1(shrimp)'!A522</f>
        <v>18</v>
      </c>
      <c r="C363">
        <f>'motor1(shrimp)'!B522</f>
        <v>9</v>
      </c>
      <c r="D363" s="78">
        <f ca="1">'motor1(shrimp)'!C522</f>
        <v>380.45519961915124</v>
      </c>
      <c r="E363" s="7">
        <f ca="1">IF('motor1(shrimp)'!D522=0,"",'motor1(shrimp)'!D522)</f>
        <v>24.46388890485381</v>
      </c>
      <c r="F363" s="78">
        <f ca="1">'motor1(shrimp)'!E522</f>
        <v>1812.9292604176796</v>
      </c>
      <c r="G363" s="7">
        <f ca="1">'motor1(shrimp)'!F522</f>
        <v>2356.8080385429835</v>
      </c>
      <c r="W363" s="7">
        <v>18</v>
      </c>
      <c r="X363">
        <v>9</v>
      </c>
      <c r="Y363" s="254">
        <f ca="1">'motor1(shrimp)'!AA522</f>
        <v>67.998204601720516</v>
      </c>
      <c r="Z363" s="218">
        <f ca="1">IF('motor1(shrimp)'!AB522=0,"",'motor1(shrimp)'!AB522)</f>
        <v>20.090354258576948</v>
      </c>
      <c r="AA363" s="126">
        <f ca="1">'motor1(shrimp)'!AC522</f>
        <v>140.094898202921</v>
      </c>
      <c r="AB363" s="224">
        <f ca="1">'motor1(shrimp)'!AD522</f>
        <v>182.1233676637973</v>
      </c>
      <c r="AC363" s="258">
        <f ca="1">'motor2(Tvi)'!H256</f>
        <v>426.46040477144146</v>
      </c>
      <c r="AD363" s="218">
        <f ca="1">'motor2(Tvi)'!J256</f>
        <v>319.84530357858108</v>
      </c>
      <c r="AE363" s="261">
        <f t="shared" ca="1" si="12"/>
        <v>501.96867124237838</v>
      </c>
      <c r="AF363" s="78"/>
      <c r="CH363" s="80">
        <f t="shared" si="13"/>
        <v>23.939743428339391</v>
      </c>
    </row>
    <row r="364" spans="2:86" x14ac:dyDescent="0.2">
      <c r="B364" s="7">
        <f>'motor1(shrimp)'!A523</f>
        <v>18</v>
      </c>
      <c r="C364">
        <f>'motor1(shrimp)'!B523</f>
        <v>10</v>
      </c>
      <c r="D364" s="78">
        <f ca="1">'motor1(shrimp)'!C523</f>
        <v>300.19431373719851</v>
      </c>
      <c r="E364" s="7">
        <f ca="1">IF('motor1(shrimp)'!D523=0,"",'motor1(shrimp)'!D523)</f>
        <v>24.585511514009614</v>
      </c>
      <c r="F364" s="78">
        <f ca="1">'motor1(shrimp)'!E523</f>
        <v>1435.2365941371247</v>
      </c>
      <c r="G364" s="7">
        <f ca="1">'motor1(shrimp)'!F523</f>
        <v>1865.8075723782622</v>
      </c>
      <c r="W364" s="7">
        <v>18</v>
      </c>
      <c r="X364">
        <v>10</v>
      </c>
      <c r="Y364" s="254">
        <f ca="1">'motor1(shrimp)'!AA523</f>
        <v>55.923658667671106</v>
      </c>
      <c r="Z364" s="218">
        <f ca="1">IF('motor1(shrimp)'!AB523=0,"",'motor1(shrimp)'!AB523)</f>
        <v>16.494401516042103</v>
      </c>
      <c r="AA364" s="126">
        <f ca="1">'motor1(shrimp)'!AC523</f>
        <v>108.41804437400512</v>
      </c>
      <c r="AB364" s="224">
        <f ca="1">'motor1(shrimp)'!AD523</f>
        <v>140.94345768620667</v>
      </c>
      <c r="AC364" s="258">
        <f ca="1">'motor2(Tvi)'!H257</f>
        <v>461.64394567868794</v>
      </c>
      <c r="AD364" s="218">
        <f ca="1">'motor2(Tvi)'!J257</f>
        <v>346.23295925901596</v>
      </c>
      <c r="AE364" s="261">
        <f t="shared" ca="1" si="12"/>
        <v>487.17641694522263</v>
      </c>
      <c r="AF364" s="78"/>
      <c r="CH364" s="80">
        <f t="shared" si="13"/>
        <v>23.939743428339391</v>
      </c>
    </row>
    <row r="365" spans="2:86" x14ac:dyDescent="0.2">
      <c r="B365" s="7">
        <f>'motor1(shrimp)'!A524</f>
        <v>18</v>
      </c>
      <c r="C365">
        <f>'motor1(shrimp)'!B524</f>
        <v>11</v>
      </c>
      <c r="D365" s="78">
        <f ca="1">'motor1(shrimp)'!C524</f>
        <v>163.25214348484084</v>
      </c>
      <c r="E365" s="7">
        <f ca="1">IF('motor1(shrimp)'!D524=0,"",'motor1(shrimp)'!D524)</f>
        <v>22.2927943725456</v>
      </c>
      <c r="F365" s="78">
        <f ca="1">'motor1(shrimp)'!E524</f>
        <v>760.07190697947294</v>
      </c>
      <c r="G365" s="7">
        <f ca="1">'motor1(shrimp)'!F524</f>
        <v>988.09347907331482</v>
      </c>
      <c r="W365" s="7">
        <v>18</v>
      </c>
      <c r="X365">
        <v>11</v>
      </c>
      <c r="Y365" s="254">
        <f ca="1">'motor1(shrimp)'!AA524</f>
        <v>39.913771193324848</v>
      </c>
      <c r="Z365" s="218">
        <f ca="1">IF('motor1(shrimp)'!AB524=0,"",'motor1(shrimp)'!AB524)</f>
        <v>13.84127093026496</v>
      </c>
      <c r="AA365" s="126">
        <f ca="1">'motor1(shrimp)'!AC524</f>
        <v>67.783082121696452</v>
      </c>
      <c r="AB365" s="224">
        <f ca="1">'motor1(shrimp)'!AD524</f>
        <v>88.118006758205397</v>
      </c>
      <c r="AC365" s="258">
        <f ca="1">'motor2(Tvi)'!H258</f>
        <v>376.7440849439829</v>
      </c>
      <c r="AD365" s="218">
        <f ca="1">'motor2(Tvi)'!J258</f>
        <v>282.55806370798717</v>
      </c>
      <c r="AE365" s="261">
        <f t="shared" ca="1" si="12"/>
        <v>370.67607046619258</v>
      </c>
      <c r="AF365" s="78"/>
      <c r="CH365" s="80">
        <f t="shared" si="13"/>
        <v>23.939743428339391</v>
      </c>
    </row>
    <row r="366" spans="2:86" x14ac:dyDescent="0.2">
      <c r="B366" s="63">
        <f>'motor1(shrimp)'!A525</f>
        <v>18</v>
      </c>
      <c r="C366" s="56">
        <f>'motor1(shrimp)'!B525</f>
        <v>12</v>
      </c>
      <c r="D366" s="78">
        <f ca="1">'motor1(shrimp)'!C525</f>
        <v>231.56327688163023</v>
      </c>
      <c r="E366" s="7">
        <f ca="1">IF('motor1(shrimp)'!D525=0,"",'motor1(shrimp)'!D525)</f>
        <v>20.889256292535531</v>
      </c>
      <c r="F366" s="78">
        <f ca="1">'motor1(shrimp)'!E525</f>
        <v>1054.6698514666152</v>
      </c>
      <c r="G366" s="7">
        <f ca="1">'motor1(shrimp)'!F525</f>
        <v>1371.0708069066</v>
      </c>
      <c r="W366" s="63">
        <v>18</v>
      </c>
      <c r="X366" s="56">
        <v>12</v>
      </c>
      <c r="Y366" s="254">
        <f ca="1">'motor1(shrimp)'!AA525</f>
        <v>72.802729161174881</v>
      </c>
      <c r="Z366" s="218">
        <f ca="1">IF('motor1(shrimp)'!AB525=0,"",'motor1(shrimp)'!AB525)</f>
        <v>13.223473916234695</v>
      </c>
      <c r="AA366" s="126">
        <f ca="1">'motor1(shrimp)'!AC525</f>
        <v>118.26958169157616</v>
      </c>
      <c r="AB366" s="224">
        <f ca="1">'motor1(shrimp)'!AD525</f>
        <v>153.75045619904901</v>
      </c>
      <c r="AC366" s="258">
        <f ca="1">'motor2(Tvi)'!H259</f>
        <v>431.11132229268736</v>
      </c>
      <c r="AD366" s="218">
        <f ca="1">'motor2(Tvi)'!J259</f>
        <v>323.33349171951551</v>
      </c>
      <c r="AE366" s="261">
        <f t="shared" ca="1" si="12"/>
        <v>477.08394791856449</v>
      </c>
      <c r="AF366" s="78"/>
      <c r="CH366" s="80">
        <f t="shared" si="13"/>
        <v>23.939743428339391</v>
      </c>
    </row>
    <row r="367" spans="2:86" x14ac:dyDescent="0.2">
      <c r="B367" s="6">
        <f>'motor1(shrimp)'!A526</f>
        <v>19</v>
      </c>
      <c r="C367">
        <f>'motor1(shrimp)'!B526</f>
        <v>1</v>
      </c>
      <c r="D367" s="78">
        <f ca="1">'motor1(shrimp)'!C526</f>
        <v>389.53279215512055</v>
      </c>
      <c r="E367" s="7">
        <f ca="1">IF('motor1(shrimp)'!D526=0,"",'motor1(shrimp)'!D526)</f>
        <v>21.265397139824159</v>
      </c>
      <c r="F367" s="78">
        <f ca="1">'motor1(shrimp)'!E526</f>
        <v>1779.794671964491</v>
      </c>
      <c r="G367" s="7">
        <f ca="1">'motor1(shrimp)'!F526</f>
        <v>2313.7330735538385</v>
      </c>
      <c r="W367" s="6">
        <v>19</v>
      </c>
      <c r="X367">
        <v>1</v>
      </c>
      <c r="Y367" s="254">
        <f ca="1">'motor1(shrimp)'!AA526</f>
        <v>114.62765102740484</v>
      </c>
      <c r="Z367" s="218">
        <f ca="1">IF('motor1(shrimp)'!AB526=0,"",'motor1(shrimp)'!AB526)</f>
        <v>13.483839926158639</v>
      </c>
      <c r="AA367" s="126">
        <f ca="1">'motor1(shrimp)'!AC526</f>
        <v>187.76221802290002</v>
      </c>
      <c r="AB367" s="224">
        <f ca="1">'motor1(shrimp)'!AD526</f>
        <v>244.09088342977003</v>
      </c>
      <c r="AC367" s="258">
        <f ca="1">'motor2(Tvi)'!H260</f>
        <v>442.29577989223981</v>
      </c>
      <c r="AD367" s="218">
        <f ca="1">'motor2(Tvi)'!J260</f>
        <v>331.72183491917986</v>
      </c>
      <c r="AE367" s="261">
        <f t="shared" ca="1" si="12"/>
        <v>575.81271834894983</v>
      </c>
      <c r="AF367" s="78"/>
      <c r="CH367" s="80">
        <f t="shared" si="13"/>
        <v>23.939743428339391</v>
      </c>
    </row>
    <row r="368" spans="2:86" x14ac:dyDescent="0.2">
      <c r="B368" s="6">
        <f>'motor1(shrimp)'!A527</f>
        <v>19</v>
      </c>
      <c r="C368">
        <f>'motor1(shrimp)'!B527</f>
        <v>2</v>
      </c>
      <c r="D368" s="78">
        <f ca="1">'motor1(shrimp)'!C527</f>
        <v>460.33726765907079</v>
      </c>
      <c r="E368" s="7">
        <f ca="1">IF('motor1(shrimp)'!D527=0,"",'motor1(shrimp)'!D527)</f>
        <v>20.876126914686175</v>
      </c>
      <c r="F368" s="78">
        <f ca="1">'motor1(shrimp)'!E527</f>
        <v>2092.3912647366292</v>
      </c>
      <c r="G368" s="7">
        <f ca="1">'motor1(shrimp)'!F527</f>
        <v>2720.1086441576181</v>
      </c>
      <c r="W368" s="6">
        <v>19</v>
      </c>
      <c r="X368">
        <v>2</v>
      </c>
      <c r="Y368" s="254">
        <f ca="1">'motor1(shrimp)'!AA527</f>
        <v>153.81556643998971</v>
      </c>
      <c r="Z368" s="218">
        <f ca="1">IF('motor1(shrimp)'!AB527=0,"",'motor1(shrimp)'!AB527)</f>
        <v>15.123247903093842</v>
      </c>
      <c r="AA368" s="126">
        <f ca="1">'motor1(shrimp)'!AC527</f>
        <v>259.6076341779534</v>
      </c>
      <c r="AB368" s="224">
        <f ca="1">'motor1(shrimp)'!AD527</f>
        <v>337.48992443133943</v>
      </c>
      <c r="AC368" s="258">
        <f ca="1">'motor2(Tvi)'!H261</f>
        <v>499.00673128109668</v>
      </c>
      <c r="AD368" s="218">
        <f ca="1">'motor2(Tvi)'!J261</f>
        <v>374.25504846082254</v>
      </c>
      <c r="AE368" s="261">
        <f t="shared" ca="1" si="12"/>
        <v>711.74497289216197</v>
      </c>
      <c r="AF368" s="78"/>
      <c r="CH368" s="80">
        <f t="shared" si="13"/>
        <v>23.939743428339391</v>
      </c>
    </row>
    <row r="369" spans="2:86" x14ac:dyDescent="0.2">
      <c r="B369" s="6">
        <f>'motor1(shrimp)'!A528</f>
        <v>19</v>
      </c>
      <c r="C369">
        <f>'motor1(shrimp)'!B528</f>
        <v>3</v>
      </c>
      <c r="D369" s="78">
        <f ca="1">'motor1(shrimp)'!C528</f>
        <v>889.73766636760081</v>
      </c>
      <c r="E369" s="7">
        <f ca="1">IF('motor1(shrimp)'!D528=0,"",'motor1(shrimp)'!D528)</f>
        <v>21.041181792947619</v>
      </c>
      <c r="F369" s="78">
        <f ca="1">'motor1(shrimp)'!E528</f>
        <v>4051.671029067053</v>
      </c>
      <c r="G369" s="7">
        <f ca="1">'motor1(shrimp)'!F528</f>
        <v>5267.1723377871695</v>
      </c>
      <c r="W369" s="6">
        <v>19</v>
      </c>
      <c r="X369">
        <v>3</v>
      </c>
      <c r="Y369" s="254">
        <f ca="1">'motor1(shrimp)'!AA528</f>
        <v>174.76861477406186</v>
      </c>
      <c r="Z369" s="218">
        <f ca="1">IF('motor1(shrimp)'!AB528=0,"",'motor1(shrimp)'!AB528)</f>
        <v>15.447583042453873</v>
      </c>
      <c r="AA369" s="126">
        <f ca="1">'motor1(shrimp)'!AC528</f>
        <v>305.01834931442926</v>
      </c>
      <c r="AB369" s="224">
        <f ca="1">'motor1(shrimp)'!AD528</f>
        <v>396.52385410875803</v>
      </c>
      <c r="AC369" s="258">
        <f ca="1">'motor2(Tvi)'!H262</f>
        <v>484.23267927030071</v>
      </c>
      <c r="AD369" s="218">
        <f ca="1">'motor2(Tvi)'!J262</f>
        <v>363.17450945272554</v>
      </c>
      <c r="AE369" s="261">
        <f t="shared" ca="1" si="12"/>
        <v>759.69836356148357</v>
      </c>
      <c r="AF369" s="78"/>
      <c r="CH369" s="80">
        <f t="shared" si="13"/>
        <v>23.939743428339391</v>
      </c>
    </row>
    <row r="370" spans="2:86" x14ac:dyDescent="0.2">
      <c r="B370" s="6">
        <f>'motor1(shrimp)'!A529</f>
        <v>19</v>
      </c>
      <c r="C370">
        <f>'motor1(shrimp)'!B529</f>
        <v>4</v>
      </c>
      <c r="D370" s="78">
        <f ca="1">'motor1(shrimp)'!C529</f>
        <v>666.21147763687588</v>
      </c>
      <c r="E370" s="7">
        <f ca="1">IF('motor1(shrimp)'!D529=0,"",'motor1(shrimp)'!D529)</f>
        <v>22.09486369127189</v>
      </c>
      <c r="F370" s="78">
        <f ca="1">'motor1(shrimp)'!E529</f>
        <v>3075.599526687985</v>
      </c>
      <c r="G370" s="7">
        <f ca="1">'motor1(shrimp)'!F529</f>
        <v>3998.2793846943805</v>
      </c>
      <c r="W370" s="6">
        <v>19</v>
      </c>
      <c r="X370">
        <v>4</v>
      </c>
      <c r="Y370" s="254">
        <f ca="1">'motor1(shrimp)'!AA529</f>
        <v>139.20487645878043</v>
      </c>
      <c r="Z370" s="218">
        <f ca="1">IF('motor1(shrimp)'!AB529=0,"",'motor1(shrimp)'!AB529)</f>
        <v>17.077823900993309</v>
      </c>
      <c r="AA370" s="126">
        <f ca="1">'motor1(shrimp)'!AC529</f>
        <v>251.14901966760792</v>
      </c>
      <c r="AB370" s="224">
        <f ca="1">'motor1(shrimp)'!AD529</f>
        <v>326.49372556789029</v>
      </c>
      <c r="AC370" s="258">
        <f ca="1">'motor2(Tvi)'!H263</f>
        <v>467.52665952117201</v>
      </c>
      <c r="AD370" s="218">
        <f ca="1">'motor2(Tvi)'!J263</f>
        <v>350.64499464087902</v>
      </c>
      <c r="AE370" s="261">
        <f t="shared" ca="1" si="12"/>
        <v>677.13872020876931</v>
      </c>
      <c r="AF370" s="78"/>
      <c r="CH370" s="80">
        <f t="shared" si="13"/>
        <v>23.939743428339391</v>
      </c>
    </row>
    <row r="371" spans="2:86" x14ac:dyDescent="0.2">
      <c r="B371" s="6">
        <f>'motor1(shrimp)'!A530</f>
        <v>19</v>
      </c>
      <c r="C371">
        <f>'motor1(shrimp)'!B530</f>
        <v>5</v>
      </c>
      <c r="D371" s="78">
        <f ca="1">'motor1(shrimp)'!C530</f>
        <v>891.1842530229037</v>
      </c>
      <c r="E371" s="7">
        <f ca="1">IF('motor1(shrimp)'!D530=0,"",'motor1(shrimp)'!D530)</f>
        <v>21.160859184968047</v>
      </c>
      <c r="F371" s="78">
        <f ca="1">'motor1(shrimp)'!E530</f>
        <v>4070.1352658096644</v>
      </c>
      <c r="G371" s="7">
        <f ca="1">'motor1(shrimp)'!F530</f>
        <v>5291.1758455525642</v>
      </c>
      <c r="W371" s="6">
        <v>19</v>
      </c>
      <c r="X371">
        <v>5</v>
      </c>
      <c r="Y371" s="254">
        <f ca="1">'motor1(shrimp)'!AA530</f>
        <v>235.95527681386659</v>
      </c>
      <c r="Z371" s="218">
        <f ca="1">IF('motor1(shrimp)'!AB530=0,"",'motor1(shrimp)'!AB530)</f>
        <v>17.88715981346272</v>
      </c>
      <c r="AA371" s="126">
        <f ca="1">'motor1(shrimp)'!AC530</f>
        <v>434.94489713160897</v>
      </c>
      <c r="AB371" s="224">
        <f ca="1">'motor1(shrimp)'!AD530</f>
        <v>565.4283662710917</v>
      </c>
      <c r="AC371" s="258">
        <f ca="1">'motor2(Tvi)'!H264</f>
        <v>467.25038495246827</v>
      </c>
      <c r="AD371" s="218">
        <f ca="1">'motor2(Tvi)'!J264</f>
        <v>350.4377887143512</v>
      </c>
      <c r="AE371" s="261">
        <f t="shared" ca="1" si="12"/>
        <v>915.8661549854429</v>
      </c>
      <c r="AF371" s="78"/>
      <c r="CH371" s="80">
        <f t="shared" si="13"/>
        <v>23.939743428339391</v>
      </c>
    </row>
    <row r="372" spans="2:86" x14ac:dyDescent="0.2">
      <c r="B372" s="6">
        <f>'motor1(shrimp)'!A531</f>
        <v>19</v>
      </c>
      <c r="C372">
        <f>'motor1(shrimp)'!B531</f>
        <v>6</v>
      </c>
      <c r="D372" s="78">
        <f ca="1">'motor1(shrimp)'!C531</f>
        <v>576.87199972919484</v>
      </c>
      <c r="E372" s="7">
        <f ca="1">IF('motor1(shrimp)'!D531=0,"",'motor1(shrimp)'!D531)</f>
        <v>23.231032149178898</v>
      </c>
      <c r="F372" s="78">
        <f ca="1">'motor1(shrimp)'!E531</f>
        <v>2699.9018585501872</v>
      </c>
      <c r="G372" s="7">
        <f ca="1">'motor1(shrimp)'!F531</f>
        <v>3509.8724161152436</v>
      </c>
      <c r="W372" s="6">
        <v>19</v>
      </c>
      <c r="X372">
        <v>6</v>
      </c>
      <c r="Y372" s="254">
        <f ca="1">'motor1(shrimp)'!AA531</f>
        <v>158.24350608868565</v>
      </c>
      <c r="Z372" s="218">
        <f ca="1">IF('motor1(shrimp)'!AB531=0,"",'motor1(shrimp)'!AB531)</f>
        <v>19.017718214477927</v>
      </c>
      <c r="AA372" s="126">
        <f ca="1">'motor1(shrimp)'!AC531</f>
        <v>307.44598931079457</v>
      </c>
      <c r="AB372" s="224">
        <f ca="1">'motor1(shrimp)'!AD531</f>
        <v>399.67978610403298</v>
      </c>
      <c r="AC372" s="258">
        <f ca="1">'motor2(Tvi)'!H265</f>
        <v>441.52383639843242</v>
      </c>
      <c r="AD372" s="218">
        <f ca="1">'motor2(Tvi)'!J265</f>
        <v>331.14287729882432</v>
      </c>
      <c r="AE372" s="261">
        <f t="shared" ca="1" si="12"/>
        <v>730.8226634028573</v>
      </c>
      <c r="AF372" s="78"/>
      <c r="CH372" s="80">
        <f t="shared" si="13"/>
        <v>23.939743428339391</v>
      </c>
    </row>
    <row r="373" spans="2:86" x14ac:dyDescent="0.2">
      <c r="B373" s="6">
        <f>'motor1(shrimp)'!A532</f>
        <v>19</v>
      </c>
      <c r="C373">
        <f>'motor1(shrimp)'!B532</f>
        <v>7</v>
      </c>
      <c r="D373" s="78">
        <f ca="1">'motor1(shrimp)'!C532</f>
        <v>669.89847108599247</v>
      </c>
      <c r="E373" s="7">
        <f ca="1">IF('motor1(shrimp)'!D532=0,"",'motor1(shrimp)'!D532)</f>
        <v>23.449904031975567</v>
      </c>
      <c r="F373" s="78">
        <f ca="1">'motor1(shrimp)'!E532</f>
        <v>3153.1195325342446</v>
      </c>
      <c r="G373" s="7">
        <f ca="1">'motor1(shrimp)'!F532</f>
        <v>4099.0553922945182</v>
      </c>
      <c r="W373" s="6">
        <v>19</v>
      </c>
      <c r="X373">
        <v>7</v>
      </c>
      <c r="Y373" s="254">
        <f ca="1">'motor1(shrimp)'!AA532</f>
        <v>134.10987895483524</v>
      </c>
      <c r="Z373" s="218">
        <f ca="1">IF('motor1(shrimp)'!AB532=0,"",'motor1(shrimp)'!AB532)</f>
        <v>20.59878339146136</v>
      </c>
      <c r="AA373" s="126">
        <f ca="1">'motor1(shrimp)'!AC532</f>
        <v>271.01795062462833</v>
      </c>
      <c r="AB373" s="224">
        <f ca="1">'motor1(shrimp)'!AD532</f>
        <v>352.32333581201686</v>
      </c>
      <c r="AC373" s="258">
        <f ca="1">'motor2(Tvi)'!H266</f>
        <v>363.589519058147</v>
      </c>
      <c r="AD373" s="218">
        <f ca="1">'motor2(Tvi)'!J266</f>
        <v>272.69213929361024</v>
      </c>
      <c r="AE373" s="261">
        <f t="shared" ca="1" si="12"/>
        <v>625.01547510562705</v>
      </c>
      <c r="AF373" s="78"/>
      <c r="CH373" s="80">
        <f t="shared" si="13"/>
        <v>23.939743428339391</v>
      </c>
    </row>
    <row r="374" spans="2:86" x14ac:dyDescent="0.2">
      <c r="B374" s="6">
        <f>'motor1(shrimp)'!A533</f>
        <v>19</v>
      </c>
      <c r="C374">
        <f>'motor1(shrimp)'!B533</f>
        <v>8</v>
      </c>
      <c r="D374" s="78">
        <f ca="1">'motor1(shrimp)'!C533</f>
        <v>420.83487209394048</v>
      </c>
      <c r="E374" s="7">
        <f ca="1">IF('motor1(shrimp)'!D533=0,"",'motor1(shrimp)'!D533)</f>
        <v>23.759424224563421</v>
      </c>
      <c r="F374" s="78">
        <f ca="1">'motor1(shrimp)'!E533</f>
        <v>1990.2194129157913</v>
      </c>
      <c r="G374" s="7">
        <f ca="1">'motor1(shrimp)'!F533</f>
        <v>2587.2852367905289</v>
      </c>
      <c r="W374" s="6">
        <v>19</v>
      </c>
      <c r="X374">
        <v>8</v>
      </c>
      <c r="Y374" s="254">
        <f ca="1">'motor1(shrimp)'!AA533</f>
        <v>90.068160357688384</v>
      </c>
      <c r="Z374" s="218">
        <f ca="1">IF('motor1(shrimp)'!AB533=0,"",'motor1(shrimp)'!AB533)</f>
        <v>20.524356353752751</v>
      </c>
      <c r="AA374" s="126">
        <f ca="1">'motor1(shrimp)'!AC533</f>
        <v>184.10149949293105</v>
      </c>
      <c r="AB374" s="224">
        <f ca="1">'motor1(shrimp)'!AD533</f>
        <v>239.33194934081038</v>
      </c>
      <c r="AC374" s="258">
        <f ca="1">'motor2(Tvi)'!H267</f>
        <v>360.12316683995556</v>
      </c>
      <c r="AD374" s="218">
        <f ca="1">'motor2(Tvi)'!J267</f>
        <v>270.09237512996668</v>
      </c>
      <c r="AE374" s="261">
        <f t="shared" ca="1" si="12"/>
        <v>509.42432447077704</v>
      </c>
      <c r="AF374" s="78"/>
      <c r="CH374" s="80">
        <f t="shared" si="13"/>
        <v>23.939743428339391</v>
      </c>
    </row>
    <row r="375" spans="2:86" x14ac:dyDescent="0.2">
      <c r="B375" s="6">
        <f>'motor1(shrimp)'!A534</f>
        <v>19</v>
      </c>
      <c r="C375">
        <f>'motor1(shrimp)'!B534</f>
        <v>9</v>
      </c>
      <c r="D375" s="78">
        <f ca="1">'motor1(shrimp)'!C534</f>
        <v>320.56861993361588</v>
      </c>
      <c r="E375" s="7">
        <f ca="1">IF('motor1(shrimp)'!D534=0,"",'motor1(shrimp)'!D534)</f>
        <v>24.572388295640135</v>
      </c>
      <c r="F375" s="78">
        <f ca="1">'motor1(shrimp)'!E534</f>
        <v>1530.7233281302538</v>
      </c>
      <c r="G375" s="7">
        <f ca="1">'motor1(shrimp)'!F534</f>
        <v>1989.94032656933</v>
      </c>
      <c r="W375" s="6">
        <v>19</v>
      </c>
      <c r="X375">
        <v>9</v>
      </c>
      <c r="Y375" s="254">
        <f ca="1">'motor1(shrimp)'!AA534</f>
        <v>72.725033944164323</v>
      </c>
      <c r="Z375" s="218">
        <f ca="1">IF('motor1(shrimp)'!AB534=0,"",'motor1(shrimp)'!AB534)</f>
        <v>18.078089892872967</v>
      </c>
      <c r="AA375" s="126">
        <f ca="1">'motor1(shrimp)'!AC534</f>
        <v>145.68237824581334</v>
      </c>
      <c r="AB375" s="224">
        <f ca="1">'motor1(shrimp)'!AD534</f>
        <v>189.38709171955736</v>
      </c>
      <c r="AC375" s="258">
        <f ca="1">'motor2(Tvi)'!H268</f>
        <v>378.42920196533805</v>
      </c>
      <c r="AD375" s="218">
        <f ca="1">'motor2(Tvi)'!J268</f>
        <v>283.82190147400354</v>
      </c>
      <c r="AE375" s="261">
        <f t="shared" ca="1" si="12"/>
        <v>473.2089931935609</v>
      </c>
      <c r="AF375" s="78"/>
      <c r="CH375" s="80">
        <f t="shared" si="13"/>
        <v>23.939743428339391</v>
      </c>
    </row>
    <row r="376" spans="2:86" x14ac:dyDescent="0.2">
      <c r="B376" s="6">
        <f>'motor1(shrimp)'!A535</f>
        <v>19</v>
      </c>
      <c r="C376">
        <f>'motor1(shrimp)'!B535</f>
        <v>10</v>
      </c>
      <c r="D376" s="78">
        <f ca="1">'motor1(shrimp)'!C535</f>
        <v>165.05599296387413</v>
      </c>
      <c r="E376" s="7">
        <f ca="1">IF('motor1(shrimp)'!D535=0,"",'motor1(shrimp)'!D535)</f>
        <v>23.840924274014576</v>
      </c>
      <c r="F376" s="78">
        <f ca="1">'motor1(shrimp)'!E535</f>
        <v>783.03576052620508</v>
      </c>
      <c r="G376" s="7">
        <f ca="1">'motor1(shrimp)'!F535</f>
        <v>1017.9464886840666</v>
      </c>
      <c r="W376" s="6">
        <v>19</v>
      </c>
      <c r="X376">
        <v>10</v>
      </c>
      <c r="Y376" s="254">
        <f ca="1">'motor1(shrimp)'!AA535</f>
        <v>48.75558581918969</v>
      </c>
      <c r="Z376" s="218">
        <f ca="1">IF('motor1(shrimp)'!AB535=0,"",'motor1(shrimp)'!AB535)</f>
        <v>15.990379761291916</v>
      </c>
      <c r="AA376" s="126">
        <f ca="1">'motor1(shrimp)'!AC535</f>
        <v>90.464738761660314</v>
      </c>
      <c r="AB376" s="224">
        <f ca="1">'motor1(shrimp)'!AD535</f>
        <v>117.60416039015841</v>
      </c>
      <c r="AC376" s="258">
        <f ca="1">'motor2(Tvi)'!H269</f>
        <v>322.78147683301461</v>
      </c>
      <c r="AD376" s="218">
        <f ca="1">'motor2(Tvi)'!J269</f>
        <v>242.08610762476096</v>
      </c>
      <c r="AE376" s="261">
        <f t="shared" ca="1" si="12"/>
        <v>359.69026801491935</v>
      </c>
      <c r="AF376" s="78"/>
      <c r="CH376" s="80">
        <f t="shared" si="13"/>
        <v>23.939743428339391</v>
      </c>
    </row>
    <row r="377" spans="2:86" x14ac:dyDescent="0.2">
      <c r="B377" s="6">
        <f>'motor1(shrimp)'!A536</f>
        <v>19</v>
      </c>
      <c r="C377">
        <f>'motor1(shrimp)'!B536</f>
        <v>11</v>
      </c>
      <c r="D377" s="78">
        <f ca="1">'motor1(shrimp)'!C536</f>
        <v>160.93928984924594</v>
      </c>
      <c r="E377" s="7">
        <f ca="1">IF('motor1(shrimp)'!D536=0,"",'motor1(shrimp)'!D536)</f>
        <v>21.704929366317383</v>
      </c>
      <c r="F377" s="78">
        <f ca="1">'motor1(shrimp)'!E536</f>
        <v>742.79555099796005</v>
      </c>
      <c r="G377" s="7">
        <f ca="1">'motor1(shrimp)'!F536</f>
        <v>965.63421629734808</v>
      </c>
      <c r="W377" s="6">
        <v>19</v>
      </c>
      <c r="X377">
        <v>11</v>
      </c>
      <c r="Y377" s="254">
        <f ca="1">'motor1(shrimp)'!AA536</f>
        <v>55.512468550055786</v>
      </c>
      <c r="Z377" s="218">
        <f ca="1">IF('motor1(shrimp)'!AB536=0,"",'motor1(shrimp)'!AB536)</f>
        <v>13.811439086046624</v>
      </c>
      <c r="AA377" s="126">
        <f ca="1">'motor1(shrimp)'!AC536</f>
        <v>94.573627928947104</v>
      </c>
      <c r="AB377" s="224">
        <f ca="1">'motor1(shrimp)'!AD536</f>
        <v>122.94571630763124</v>
      </c>
      <c r="AC377" s="258">
        <f ca="1">'motor2(Tvi)'!H270</f>
        <v>317.57678798162169</v>
      </c>
      <c r="AD377" s="218">
        <f ca="1">'motor2(Tvi)'!J270</f>
        <v>238.18259098621627</v>
      </c>
      <c r="AE377" s="261">
        <f t="shared" ca="1" si="12"/>
        <v>361.12830729384751</v>
      </c>
      <c r="AF377" s="78"/>
      <c r="CH377" s="80">
        <f t="shared" si="13"/>
        <v>23.939743428339391</v>
      </c>
    </row>
    <row r="378" spans="2:86" x14ac:dyDescent="0.2">
      <c r="B378" s="59">
        <f>'motor1(shrimp)'!A537</f>
        <v>19</v>
      </c>
      <c r="C378" s="56">
        <f>'motor1(shrimp)'!B537</f>
        <v>12</v>
      </c>
      <c r="D378" s="78">
        <f ca="1">'motor1(shrimp)'!C537</f>
        <v>276.69684806517205</v>
      </c>
      <c r="E378" s="7">
        <f ca="1">IF('motor1(shrimp)'!D537=0,"",'motor1(shrimp)'!D537)</f>
        <v>22.286621125069356</v>
      </c>
      <c r="F378" s="78">
        <f ca="1">'motor1(shrimp)'!E537</f>
        <v>1283.0964186453843</v>
      </c>
      <c r="G378" s="7">
        <f ca="1">'motor1(shrimp)'!F537</f>
        <v>1668.0253442389997</v>
      </c>
      <c r="W378" s="59">
        <v>19</v>
      </c>
      <c r="X378" s="56">
        <v>12</v>
      </c>
      <c r="Y378" s="254">
        <f ca="1">'motor1(shrimp)'!AA537</f>
        <v>97.65881291297265</v>
      </c>
      <c r="Z378" s="218">
        <f ca="1">IF('motor1(shrimp)'!AB537=0,"",'motor1(shrimp)'!AB537)</f>
        <v>14.406375443045999</v>
      </c>
      <c r="AA378" s="126">
        <f ca="1">'motor1(shrimp)'!AC537</f>
        <v>167.47414307273806</v>
      </c>
      <c r="AB378" s="224">
        <f ca="1">'motor1(shrimp)'!AD537</f>
        <v>217.71638599455949</v>
      </c>
      <c r="AC378" s="258">
        <f ca="1">'motor2(Tvi)'!H271</f>
        <v>328.68032457225036</v>
      </c>
      <c r="AD378" s="218">
        <f ca="1">'motor2(Tvi)'!J271</f>
        <v>246.51024342918777</v>
      </c>
      <c r="AE378" s="261">
        <f t="shared" ca="1" si="12"/>
        <v>464.22662942374723</v>
      </c>
      <c r="AF378" s="78"/>
      <c r="CH378" s="80">
        <f t="shared" si="13"/>
        <v>23.939743428339391</v>
      </c>
    </row>
    <row r="379" spans="2:86" x14ac:dyDescent="0.2">
      <c r="B379" s="7">
        <f>'motor1(shrimp)'!A538</f>
        <v>20</v>
      </c>
      <c r="C379">
        <f>'motor1(shrimp)'!B538</f>
        <v>1</v>
      </c>
      <c r="D379" s="78">
        <f ca="1">'motor1(shrimp)'!C538</f>
        <v>473.48716995933222</v>
      </c>
      <c r="E379" s="7">
        <f ca="1">IF('motor1(shrimp)'!D538=0,"",'motor1(shrimp)'!D538)</f>
        <v>20.950037026934773</v>
      </c>
      <c r="F379" s="78">
        <f ca="1">'motor1(shrimp)'!E538</f>
        <v>2157.1291011346379</v>
      </c>
      <c r="G379" s="7">
        <f ca="1">'motor1(shrimp)'!F538</f>
        <v>2804.2678314750297</v>
      </c>
      <c r="W379" s="7">
        <v>20</v>
      </c>
      <c r="X379">
        <v>1</v>
      </c>
      <c r="Y379" s="254">
        <f ca="1">'motor1(shrimp)'!AA538</f>
        <v>86.474118744371879</v>
      </c>
      <c r="Z379" s="218">
        <f ca="1">IF('motor1(shrimp)'!AB538=0,"",'motor1(shrimp)'!AB538)</f>
        <v>14.360129666426273</v>
      </c>
      <c r="AA379" s="126">
        <f ca="1">'motor1(shrimp)'!AC538</f>
        <v>146.14664766861804</v>
      </c>
      <c r="AB379" s="224">
        <f ca="1">'motor1(shrimp)'!AD538</f>
        <v>189.99064196920347</v>
      </c>
      <c r="AC379" s="258">
        <f ca="1">'motor2(Tvi)'!H272</f>
        <v>352.08087525992812</v>
      </c>
      <c r="AD379" s="218">
        <f ca="1">'motor2(Tvi)'!J272</f>
        <v>264.06065644494606</v>
      </c>
      <c r="AE379" s="261">
        <f t="shared" ca="1" si="12"/>
        <v>454.05129841414953</v>
      </c>
      <c r="AF379" s="78"/>
      <c r="CH379" s="80">
        <f t="shared" si="13"/>
        <v>23.939743428339391</v>
      </c>
    </row>
    <row r="380" spans="2:86" x14ac:dyDescent="0.2">
      <c r="B380" s="7">
        <f>'motor1(shrimp)'!A539</f>
        <v>20</v>
      </c>
      <c r="C380">
        <f>'motor1(shrimp)'!B539</f>
        <v>2</v>
      </c>
      <c r="D380" s="78">
        <f ca="1">'motor1(shrimp)'!C539</f>
        <v>404.1539890930099</v>
      </c>
      <c r="E380" s="7">
        <f ca="1">IF('motor1(shrimp)'!D539=0,"",'motor1(shrimp)'!D539)</f>
        <v>20.775543725767843</v>
      </c>
      <c r="F380" s="78">
        <f ca="1">'motor1(shrimp)'!E539</f>
        <v>1834.2120329602135</v>
      </c>
      <c r="G380" s="7">
        <f ca="1">'motor1(shrimp)'!F539</f>
        <v>2384.4756428482774</v>
      </c>
      <c r="W380" s="7">
        <v>20</v>
      </c>
      <c r="X380">
        <v>2</v>
      </c>
      <c r="Y380" s="254">
        <f ca="1">'motor1(shrimp)'!AA539</f>
        <v>141.41587046011728</v>
      </c>
      <c r="Z380" s="218">
        <f ca="1">IF('motor1(shrimp)'!AB539=0,"",'motor1(shrimp)'!AB539)</f>
        <v>13.692287864756475</v>
      </c>
      <c r="AA380" s="126">
        <f ca="1">'motor1(shrimp)'!AC539</f>
        <v>229.55404010088193</v>
      </c>
      <c r="AB380" s="224">
        <f ca="1">'motor1(shrimp)'!AD539</f>
        <v>298.42025213114653</v>
      </c>
      <c r="AC380" s="258">
        <f ca="1">'motor2(Tvi)'!H273</f>
        <v>375.2869741288153</v>
      </c>
      <c r="AD380" s="218">
        <f ca="1">'motor2(Tvi)'!J273</f>
        <v>281.46523059661149</v>
      </c>
      <c r="AE380" s="261">
        <f t="shared" ca="1" si="12"/>
        <v>579.88548272775802</v>
      </c>
      <c r="AF380" s="78"/>
      <c r="CH380" s="80">
        <f t="shared" si="13"/>
        <v>23.939743428339391</v>
      </c>
    </row>
    <row r="381" spans="2:86" x14ac:dyDescent="0.2">
      <c r="B381" s="7">
        <f>'motor1(shrimp)'!A540</f>
        <v>20</v>
      </c>
      <c r="C381">
        <f>'motor1(shrimp)'!B540</f>
        <v>3</v>
      </c>
      <c r="D381" s="78">
        <f ca="1">'motor1(shrimp)'!C540</f>
        <v>554.68173381646295</v>
      </c>
      <c r="E381" s="7">
        <f ca="1">IF('motor1(shrimp)'!D540=0,"",'motor1(shrimp)'!D540)</f>
        <v>20.483599724110437</v>
      </c>
      <c r="F381" s="78">
        <f ca="1">'motor1(shrimp)'!E540</f>
        <v>2505.99338687824</v>
      </c>
      <c r="G381" s="7">
        <f ca="1">'motor1(shrimp)'!F540</f>
        <v>3257.791402941712</v>
      </c>
      <c r="W381" s="7">
        <v>20</v>
      </c>
      <c r="X381">
        <v>3</v>
      </c>
      <c r="Y381" s="254">
        <f ca="1">'motor1(shrimp)'!AA540</f>
        <v>112.57900811294392</v>
      </c>
      <c r="Z381" s="218">
        <f ca="1">IF('motor1(shrimp)'!AB540=0,"",'motor1(shrimp)'!AB540)</f>
        <v>14.923551387558277</v>
      </c>
      <c r="AA381" s="126">
        <f ca="1">'motor1(shrimp)'!AC540</f>
        <v>189.26046285618358</v>
      </c>
      <c r="AB381" s="224">
        <f ca="1">'motor1(shrimp)'!AD540</f>
        <v>246.03860171303867</v>
      </c>
      <c r="AC381" s="258">
        <f ca="1">'motor2(Tvi)'!H274</f>
        <v>372.50136681569347</v>
      </c>
      <c r="AD381" s="218">
        <f ca="1">'motor2(Tvi)'!J274</f>
        <v>279.3760251117701</v>
      </c>
      <c r="AE381" s="261">
        <f t="shared" ca="1" si="12"/>
        <v>525.41462682480881</v>
      </c>
      <c r="AF381" s="78"/>
      <c r="CH381" s="80">
        <f t="shared" si="13"/>
        <v>23.939743428339391</v>
      </c>
    </row>
    <row r="382" spans="2:86" x14ac:dyDescent="0.2">
      <c r="B382" s="7">
        <f>'motor1(shrimp)'!A541</f>
        <v>20</v>
      </c>
      <c r="C382">
        <f>'motor1(shrimp)'!B541</f>
        <v>4</v>
      </c>
      <c r="D382" s="78">
        <f ca="1">'motor1(shrimp)'!C541</f>
        <v>779.8113127268922</v>
      </c>
      <c r="E382" s="7">
        <f ca="1">IF('motor1(shrimp)'!D541=0,"",'motor1(shrimp)'!D541)</f>
        <v>20.987549338368069</v>
      </c>
      <c r="F382" s="78">
        <f ca="1">'motor1(shrimp)'!E541</f>
        <v>3546.4692547419595</v>
      </c>
      <c r="G382" s="7">
        <f ca="1">'motor1(shrimp)'!F541</f>
        <v>4610.4100311645479</v>
      </c>
      <c r="W382" s="7">
        <v>20</v>
      </c>
      <c r="X382">
        <v>4</v>
      </c>
      <c r="Y382" s="254">
        <f ca="1">'motor1(shrimp)'!AA541</f>
        <v>170.78257319552719</v>
      </c>
      <c r="Z382" s="218">
        <f ca="1">IF('motor1(shrimp)'!AB541=0,"",'motor1(shrimp)'!AB541)</f>
        <v>15.500913322528387</v>
      </c>
      <c r="AA382" s="126">
        <f ca="1">'motor1(shrimp)'!AC541</f>
        <v>294.9192075346827</v>
      </c>
      <c r="AB382" s="224">
        <f ca="1">'motor1(shrimp)'!AD541</f>
        <v>383.39496979508755</v>
      </c>
      <c r="AC382" s="258">
        <f ca="1">'motor2(Tvi)'!H275</f>
        <v>358.02538741479958</v>
      </c>
      <c r="AD382" s="218">
        <f ca="1">'motor2(Tvi)'!J275</f>
        <v>268.5190405610997</v>
      </c>
      <c r="AE382" s="261">
        <f t="shared" ca="1" si="12"/>
        <v>651.91401035618719</v>
      </c>
      <c r="AF382" s="78"/>
      <c r="CH382" s="80">
        <f t="shared" si="13"/>
        <v>23.939743428339391</v>
      </c>
    </row>
    <row r="383" spans="2:86" x14ac:dyDescent="0.2">
      <c r="B383" s="7">
        <f>'motor1(shrimp)'!A542</f>
        <v>20</v>
      </c>
      <c r="C383">
        <f>'motor1(shrimp)'!B542</f>
        <v>5</v>
      </c>
      <c r="D383" s="78">
        <f ca="1">'motor1(shrimp)'!C542</f>
        <v>666.55824020113528</v>
      </c>
      <c r="E383" s="7">
        <f ca="1">IF('motor1(shrimp)'!D542=0,"",'motor1(shrimp)'!D542)</f>
        <v>21.060803701745538</v>
      </c>
      <c r="F383" s="78">
        <f ca="1">'motor1(shrimp)'!E542</f>
        <v>3036.0689769088112</v>
      </c>
      <c r="G383" s="7">
        <f ca="1">'motor1(shrimp)'!F542</f>
        <v>3946.8896699814545</v>
      </c>
      <c r="W383" s="7">
        <v>20</v>
      </c>
      <c r="X383">
        <v>5</v>
      </c>
      <c r="Y383" s="254">
        <f ca="1">'motor1(shrimp)'!AA542</f>
        <v>196.83805821299899</v>
      </c>
      <c r="Z383" s="218">
        <f ca="1">IF('motor1(shrimp)'!AB542=0,"",'motor1(shrimp)'!AB542)</f>
        <v>16.642676384709244</v>
      </c>
      <c r="AA383" s="126">
        <f ca="1">'motor1(shrimp)'!AC542</f>
        <v>346.8658582811924</v>
      </c>
      <c r="AB383" s="224">
        <f ca="1">'motor1(shrimp)'!AD542</f>
        <v>450.92561576555016</v>
      </c>
      <c r="AC383" s="258">
        <f ca="1">'motor2(Tvi)'!H276</f>
        <v>367.37712634968005</v>
      </c>
      <c r="AD383" s="218">
        <f ca="1">'motor2(Tvi)'!J276</f>
        <v>275.53284476226003</v>
      </c>
      <c r="AE383" s="261">
        <f t="shared" ca="1" si="12"/>
        <v>726.45846052781019</v>
      </c>
      <c r="AF383" s="78"/>
      <c r="CH383" s="80">
        <f t="shared" si="13"/>
        <v>23.939743428339391</v>
      </c>
    </row>
    <row r="384" spans="2:86" x14ac:dyDescent="0.2">
      <c r="B384" s="7">
        <f>'motor1(shrimp)'!A543</f>
        <v>20</v>
      </c>
      <c r="C384">
        <f>'motor1(shrimp)'!B543</f>
        <v>6</v>
      </c>
      <c r="D384" s="78">
        <f ca="1">'motor1(shrimp)'!C543</f>
        <v>828.76580518661808</v>
      </c>
      <c r="E384" s="7">
        <f ca="1">IF('motor1(shrimp)'!D543=0,"",'motor1(shrimp)'!D543)</f>
        <v>21.226216323118436</v>
      </c>
      <c r="F384" s="78">
        <f ca="1">'motor1(shrimp)'!E543</f>
        <v>3783.9997281493725</v>
      </c>
      <c r="G384" s="7">
        <f ca="1">'motor1(shrimp)'!F543</f>
        <v>4919.1996465941847</v>
      </c>
      <c r="W384" s="7">
        <v>20</v>
      </c>
      <c r="X384">
        <v>6</v>
      </c>
      <c r="Y384" s="254">
        <f ca="1">'motor1(shrimp)'!AA543</f>
        <v>155.8833665062208</v>
      </c>
      <c r="Z384" s="218">
        <f ca="1">IF('motor1(shrimp)'!AB543=0,"",'motor1(shrimp)'!AB543)</f>
        <v>18.680763576770374</v>
      </c>
      <c r="AA384" s="126">
        <f ca="1">'motor1(shrimp)'!AC543</f>
        <v>289.79664303785091</v>
      </c>
      <c r="AB384" s="224">
        <f ca="1">'motor1(shrimp)'!AD543</f>
        <v>376.7356359492062</v>
      </c>
      <c r="AC384" s="258">
        <f ca="1">'motor2(Tvi)'!H277</f>
        <v>326.86631227946873</v>
      </c>
      <c r="AD384" s="218">
        <f ca="1">'motor2(Tvi)'!J277</f>
        <v>245.14973420960155</v>
      </c>
      <c r="AE384" s="261">
        <f t="shared" ca="1" si="12"/>
        <v>621.88537015880775</v>
      </c>
      <c r="AF384" s="78"/>
      <c r="CH384" s="80">
        <f t="shared" si="13"/>
        <v>23.939743428339391</v>
      </c>
    </row>
    <row r="385" spans="2:86" x14ac:dyDescent="0.2">
      <c r="B385" s="7">
        <f>'motor1(shrimp)'!A544</f>
        <v>20</v>
      </c>
      <c r="C385">
        <f>'motor1(shrimp)'!B544</f>
        <v>7</v>
      </c>
      <c r="D385" s="78">
        <f ca="1">'motor1(shrimp)'!C544</f>
        <v>372.61472203080518</v>
      </c>
      <c r="E385" s="7">
        <f ca="1">IF('motor1(shrimp)'!D544=0,"",'motor1(shrimp)'!D544)</f>
        <v>22.308655011792581</v>
      </c>
      <c r="F385" s="78">
        <f ca="1">'motor1(shrimp)'!E544</f>
        <v>1725.2307409467037</v>
      </c>
      <c r="G385" s="7">
        <f ca="1">'motor1(shrimp)'!F544</f>
        <v>2242.7999632307151</v>
      </c>
      <c r="W385" s="7">
        <v>20</v>
      </c>
      <c r="X385">
        <v>7</v>
      </c>
      <c r="Y385" s="254">
        <f ca="1">'motor1(shrimp)'!AA544</f>
        <v>117.29539735088974</v>
      </c>
      <c r="Z385" s="218">
        <f ca="1">IF('motor1(shrimp)'!AB544=0,"",'motor1(shrimp)'!AB544)</f>
        <v>19.167814561589225</v>
      </c>
      <c r="AA385" s="126">
        <f ca="1">'motor1(shrimp)'!AC544</f>
        <v>225.1302039550221</v>
      </c>
      <c r="AB385" s="224">
        <f ca="1">'motor1(shrimp)'!AD544</f>
        <v>292.66926514152874</v>
      </c>
      <c r="AC385" s="258">
        <f ca="1">'motor2(Tvi)'!H278</f>
        <v>316.53807500843948</v>
      </c>
      <c r="AD385" s="218">
        <f ca="1">'motor2(Tvi)'!J278</f>
        <v>237.40355625632961</v>
      </c>
      <c r="AE385" s="261">
        <f t="shared" ca="1" si="12"/>
        <v>530.07282139785832</v>
      </c>
      <c r="AF385" s="78"/>
      <c r="CH385" s="80">
        <f t="shared" si="13"/>
        <v>23.939743428339391</v>
      </c>
    </row>
    <row r="386" spans="2:86" x14ac:dyDescent="0.2">
      <c r="B386" s="7">
        <f>'motor1(shrimp)'!A545</f>
        <v>20</v>
      </c>
      <c r="C386">
        <f>'motor1(shrimp)'!B545</f>
        <v>8</v>
      </c>
      <c r="D386" s="78">
        <f ca="1">'motor1(shrimp)'!C545</f>
        <v>313.27918778594659</v>
      </c>
      <c r="E386" s="7">
        <f ca="1">IF('motor1(shrimp)'!D545=0,"",'motor1(shrimp)'!D545)</f>
        <v>23.623428772832366</v>
      </c>
      <c r="F386" s="78">
        <f ca="1">'motor1(shrimp)'!E545</f>
        <v>1475.2361349818034</v>
      </c>
      <c r="G386" s="7">
        <f ca="1">'motor1(shrimp)'!F545</f>
        <v>1917.8069754763444</v>
      </c>
      <c r="W386" s="7">
        <v>20</v>
      </c>
      <c r="X386">
        <v>8</v>
      </c>
      <c r="Y386" s="254">
        <f ca="1">'motor1(shrimp)'!AA545</f>
        <v>51.238115109798763</v>
      </c>
      <c r="Z386" s="218">
        <f ca="1">IF('motor1(shrimp)'!AB545=0,"",'motor1(shrimp)'!AB545)</f>
        <v>20.100641601754784</v>
      </c>
      <c r="AA386" s="126">
        <f ca="1">'motor1(shrimp)'!AC545</f>
        <v>103.16678174602367</v>
      </c>
      <c r="AB386" s="224">
        <f ca="1">'motor1(shrimp)'!AD545</f>
        <v>134.11681626983079</v>
      </c>
      <c r="AC386" s="258">
        <f ca="1">'motor2(Tvi)'!H279</f>
        <v>288.11642239087553</v>
      </c>
      <c r="AD386" s="218">
        <f ca="1">'motor2(Tvi)'!J279</f>
        <v>216.08731679315665</v>
      </c>
      <c r="AE386" s="261">
        <f t="shared" ca="1" si="12"/>
        <v>350.20413306298747</v>
      </c>
      <c r="AF386" s="78"/>
      <c r="CH386" s="80">
        <f t="shared" si="13"/>
        <v>23.939743428339391</v>
      </c>
    </row>
    <row r="387" spans="2:86" x14ac:dyDescent="0.2">
      <c r="B387" s="7">
        <f>'motor1(shrimp)'!A546</f>
        <v>20</v>
      </c>
      <c r="C387">
        <f>'motor1(shrimp)'!B546</f>
        <v>9</v>
      </c>
      <c r="D387" s="78">
        <f ca="1">'motor1(shrimp)'!C546</f>
        <v>279.71372851046675</v>
      </c>
      <c r="E387" s="7">
        <f ca="1">IF('motor1(shrimp)'!D546=0,"",'motor1(shrimp)'!D546)</f>
        <v>24.378095475358666</v>
      </c>
      <c r="F387" s="78">
        <f ca="1">'motor1(shrimp)'!E546</f>
        <v>1331.4674170693988</v>
      </c>
      <c r="G387" s="7">
        <f ca="1">'motor1(shrimp)'!F546</f>
        <v>1730.9076421902184</v>
      </c>
      <c r="W387" s="7">
        <v>20</v>
      </c>
      <c r="X387">
        <v>9</v>
      </c>
      <c r="Y387" s="254">
        <f ca="1">'motor1(shrimp)'!AA546</f>
        <v>55.460108070682914</v>
      </c>
      <c r="Z387" s="218">
        <f ca="1">IF('motor1(shrimp)'!AB546=0,"",'motor1(shrimp)'!AB546)</f>
        <v>19.264165356521833</v>
      </c>
      <c r="AA387" s="126">
        <f ca="1">'motor1(shrimp)'!AC546</f>
        <v>112.12271955063582</v>
      </c>
      <c r="AB387" s="224">
        <f ca="1">'motor1(shrimp)'!AD546</f>
        <v>145.75953541582658</v>
      </c>
      <c r="AC387" s="258">
        <f ca="1">'motor2(Tvi)'!H280</f>
        <v>286.97716309587605</v>
      </c>
      <c r="AD387" s="218">
        <f ca="1">'motor2(Tvi)'!J280</f>
        <v>215.23287232190705</v>
      </c>
      <c r="AE387" s="261">
        <f t="shared" ca="1" si="12"/>
        <v>360.99240773773363</v>
      </c>
      <c r="AF387" s="78"/>
      <c r="CH387" s="80">
        <f t="shared" si="13"/>
        <v>23.939743428339391</v>
      </c>
    </row>
    <row r="388" spans="2:86" x14ac:dyDescent="0.2">
      <c r="B388" s="7">
        <f>'motor1(shrimp)'!A547</f>
        <v>20</v>
      </c>
      <c r="C388">
        <f>'motor1(shrimp)'!B547</f>
        <v>10</v>
      </c>
      <c r="D388" s="78">
        <f ca="1">'motor1(shrimp)'!C547</f>
        <v>177.69578567407268</v>
      </c>
      <c r="E388" s="7">
        <f ca="1">IF('motor1(shrimp)'!D547=0,"",'motor1(shrimp)'!D547)</f>
        <v>23.216765670567703</v>
      </c>
      <c r="F388" s="78">
        <f ca="1">'motor1(shrimp)'!E547</f>
        <v>836.4262766652264</v>
      </c>
      <c r="G388" s="7">
        <f ca="1">'motor1(shrimp)'!F547</f>
        <v>1087.3541596647945</v>
      </c>
      <c r="W388" s="7">
        <v>20</v>
      </c>
      <c r="X388">
        <v>10</v>
      </c>
      <c r="Y388" s="254">
        <f ca="1">'motor1(shrimp)'!AA547</f>
        <v>32.34608842963177</v>
      </c>
      <c r="Z388" s="218">
        <f ca="1">IF('motor1(shrimp)'!AB547=0,"",'motor1(shrimp)'!AB547)</f>
        <v>15.916991288987104</v>
      </c>
      <c r="AA388" s="126">
        <f ca="1">'motor1(shrimp)'!AC547</f>
        <v>60.265214750120606</v>
      </c>
      <c r="AB388" s="224">
        <f ca="1">'motor1(shrimp)'!AD547</f>
        <v>78.344779175156788</v>
      </c>
      <c r="AC388" s="258">
        <f ca="1">'motor2(Tvi)'!H281</f>
        <v>229.3822224518421</v>
      </c>
      <c r="AD388" s="218">
        <f ca="1">'motor2(Tvi)'!J281</f>
        <v>172.03666683888156</v>
      </c>
      <c r="AE388" s="261">
        <f t="shared" ca="1" si="12"/>
        <v>250.38144601403835</v>
      </c>
      <c r="AF388" s="78"/>
      <c r="CH388" s="80">
        <f t="shared" si="13"/>
        <v>23.939743428339391</v>
      </c>
    </row>
    <row r="389" spans="2:86" x14ac:dyDescent="0.2">
      <c r="B389" s="7">
        <f>'motor1(shrimp)'!A548</f>
        <v>20</v>
      </c>
      <c r="C389">
        <f>'motor1(shrimp)'!B548</f>
        <v>11</v>
      </c>
      <c r="D389" s="78">
        <f ca="1">'motor1(shrimp)'!C548</f>
        <v>121.35531367077689</v>
      </c>
      <c r="E389" s="7">
        <f ca="1">IF('motor1(shrimp)'!D548=0,"",'motor1(shrimp)'!D548)</f>
        <v>22.111055903980176</v>
      </c>
      <c r="F389" s="78">
        <f ca="1">'motor1(shrimp)'!E548</f>
        <v>562.74988176444378</v>
      </c>
      <c r="G389" s="7">
        <f ca="1">'motor1(shrimp)'!F548</f>
        <v>731.574846293777</v>
      </c>
      <c r="W389" s="7">
        <v>20</v>
      </c>
      <c r="X389">
        <v>11</v>
      </c>
      <c r="Y389" s="254">
        <f ca="1">'motor1(shrimp)'!AA548</f>
        <v>41.649413491356981</v>
      </c>
      <c r="Z389" s="218">
        <f ca="1">IF('motor1(shrimp)'!AB548=0,"",'motor1(shrimp)'!AB548)</f>
        <v>13.974036037175891</v>
      </c>
      <c r="AA389" s="126">
        <f ca="1">'motor1(shrimp)'!AC548</f>
        <v>70.660299539517865</v>
      </c>
      <c r="AB389" s="224">
        <f ca="1">'motor1(shrimp)'!AD548</f>
        <v>91.85838940137323</v>
      </c>
      <c r="AC389" s="258">
        <f ca="1">'motor2(Tvi)'!H282</f>
        <v>236.71743462330446</v>
      </c>
      <c r="AD389" s="218">
        <f ca="1">'motor2(Tvi)'!J282</f>
        <v>177.53807596747833</v>
      </c>
      <c r="AE389" s="261">
        <f t="shared" ca="1" si="12"/>
        <v>269.39646536885158</v>
      </c>
      <c r="AF389" s="78"/>
      <c r="CH389" s="80">
        <f t="shared" si="13"/>
        <v>23.939743428339391</v>
      </c>
    </row>
    <row r="390" spans="2:86" x14ac:dyDescent="0.2">
      <c r="B390" s="7">
        <f>'motor1(shrimp)'!A549</f>
        <v>20</v>
      </c>
      <c r="C390">
        <f>'motor1(shrimp)'!B549</f>
        <v>12</v>
      </c>
      <c r="D390" s="78">
        <f ca="1">'motor1(shrimp)'!C549</f>
        <v>227.83363112564592</v>
      </c>
      <c r="E390" s="7">
        <f ca="1">IF('motor1(shrimp)'!D549=0,"",'motor1(shrimp)'!D549)</f>
        <v>21.161472190302732</v>
      </c>
      <c r="F390" s="78">
        <f ca="1">'motor1(shrimp)'!E549</f>
        <v>1041.2985756719258</v>
      </c>
      <c r="G390" s="7">
        <f ca="1">'motor1(shrimp)'!F549</f>
        <v>1353.6881483735037</v>
      </c>
      <c r="W390" s="7">
        <v>20</v>
      </c>
      <c r="X390">
        <v>12</v>
      </c>
      <c r="Y390" s="255">
        <f ca="1">'motor1(shrimp)'!AA549</f>
        <v>59.400571250400013</v>
      </c>
      <c r="Z390" s="220">
        <f ca="1">IF('motor1(shrimp)'!AB549=0,"",'motor1(shrimp)'!AB549)</f>
        <v>13.169584608516208</v>
      </c>
      <c r="AA390" s="88">
        <f ca="1">'motor1(shrimp)'!AC549</f>
        <v>97.346918811294842</v>
      </c>
      <c r="AB390" s="225">
        <f ca="1">'motor1(shrimp)'!AD549</f>
        <v>126.55099445468331</v>
      </c>
      <c r="AC390" s="256">
        <f ca="1">'motor2(Tvi)'!H283</f>
        <v>228.1736482839369</v>
      </c>
      <c r="AD390" s="220">
        <f ca="1">'motor2(Tvi)'!J283</f>
        <v>171.13023621295267</v>
      </c>
      <c r="AE390" s="262">
        <f t="shared" ca="1" si="12"/>
        <v>297.68123066763599</v>
      </c>
      <c r="AF390" s="78"/>
      <c r="CH390" s="80">
        <f t="shared" si="13"/>
        <v>23.939743428339391</v>
      </c>
    </row>
  </sheetData>
  <mergeCells count="10">
    <mergeCell ref="P136:R136"/>
    <mergeCell ref="K136:O136"/>
    <mergeCell ref="AW137:AY137"/>
    <mergeCell ref="AZ137:BA137"/>
    <mergeCell ref="AW136:BA136"/>
    <mergeCell ref="Y137:AA137"/>
    <mergeCell ref="AC137:AD137"/>
    <mergeCell ref="AI136:AJ136"/>
    <mergeCell ref="AQ136:AS136"/>
    <mergeCell ref="AK136:AP136"/>
  </mergeCells>
  <phoneticPr fontId="1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7"/>
  <sheetViews>
    <sheetView workbookViewId="0"/>
  </sheetViews>
  <sheetFormatPr defaultRowHeight="12.75" x14ac:dyDescent="0.2"/>
  <cols>
    <col min="11" max="11" width="3.28515625" customWidth="1"/>
    <col min="17" max="17" width="9.140625" style="152"/>
    <col min="18" max="18" width="9.5703125" style="152" bestFit="1" customWidth="1"/>
    <col min="19" max="20" width="10.5703125" style="152" bestFit="1" customWidth="1"/>
    <col min="30" max="30" width="24" customWidth="1"/>
    <col min="31" max="31" width="26.28515625" customWidth="1"/>
  </cols>
  <sheetData>
    <row r="1" spans="1:31" ht="26.25" x14ac:dyDescent="0.4">
      <c r="A1" s="374" t="s">
        <v>442</v>
      </c>
      <c r="B1" s="374"/>
      <c r="C1" s="374"/>
      <c r="D1" s="374"/>
      <c r="E1" s="374"/>
      <c r="F1" s="374"/>
      <c r="G1" s="374"/>
      <c r="H1" s="374"/>
      <c r="I1" s="374" t="s">
        <v>434</v>
      </c>
      <c r="J1" s="374"/>
      <c r="K1" s="374"/>
      <c r="L1" s="374"/>
      <c r="M1" s="374"/>
      <c r="N1" s="374"/>
      <c r="O1" s="374"/>
      <c r="P1" s="374"/>
      <c r="Q1" s="375"/>
      <c r="R1" s="375"/>
      <c r="S1" s="375"/>
      <c r="T1" s="375"/>
      <c r="U1" s="374"/>
    </row>
    <row r="2" spans="1:31" x14ac:dyDescent="0.2">
      <c r="Q2" s="339"/>
      <c r="R2" s="339"/>
      <c r="S2" s="339"/>
      <c r="T2" s="339"/>
    </row>
    <row r="3" spans="1:31" x14ac:dyDescent="0.2">
      <c r="A3" t="s">
        <v>147</v>
      </c>
      <c r="M3" t="s">
        <v>412</v>
      </c>
    </row>
    <row r="5" spans="1:31" x14ac:dyDescent="0.2">
      <c r="B5" s="400" t="s">
        <v>399</v>
      </c>
      <c r="C5" s="400"/>
      <c r="D5" s="400"/>
      <c r="E5" s="400"/>
      <c r="F5" s="400"/>
      <c r="G5" s="400"/>
      <c r="H5" s="400"/>
      <c r="I5" s="400"/>
      <c r="J5" s="400"/>
      <c r="M5" t="s">
        <v>287</v>
      </c>
      <c r="O5" s="401" t="s">
        <v>287</v>
      </c>
      <c r="P5" s="401"/>
      <c r="Q5" s="152" t="s">
        <v>287</v>
      </c>
      <c r="S5" s="152" t="s">
        <v>287</v>
      </c>
      <c r="AB5" t="s">
        <v>411</v>
      </c>
    </row>
    <row r="6" spans="1:31" x14ac:dyDescent="0.2">
      <c r="C6" s="402" t="s">
        <v>259</v>
      </c>
      <c r="D6" s="403"/>
      <c r="E6" s="403"/>
      <c r="F6" s="404"/>
      <c r="G6" s="405" t="s">
        <v>260</v>
      </c>
      <c r="H6" s="406"/>
      <c r="I6" s="406"/>
      <c r="J6" s="407"/>
      <c r="L6" s="397" t="s">
        <v>406</v>
      </c>
      <c r="M6" s="398"/>
      <c r="N6" s="280"/>
      <c r="O6" s="394" t="s">
        <v>403</v>
      </c>
      <c r="P6" s="396"/>
      <c r="Q6" s="281" t="s">
        <v>400</v>
      </c>
      <c r="R6" s="394" t="s">
        <v>404</v>
      </c>
      <c r="S6" s="395"/>
      <c r="T6" s="396"/>
      <c r="U6" s="397" t="s">
        <v>407</v>
      </c>
      <c r="V6" s="398"/>
      <c r="W6" s="399"/>
      <c r="X6" s="394" t="s">
        <v>409</v>
      </c>
      <c r="Y6" s="395"/>
      <c r="Z6" s="396"/>
      <c r="AA6" s="394" t="s">
        <v>410</v>
      </c>
      <c r="AB6" s="395"/>
      <c r="AC6" s="396"/>
    </row>
    <row r="7" spans="1:31" x14ac:dyDescent="0.2">
      <c r="C7" s="282" t="s">
        <v>53</v>
      </c>
      <c r="D7" s="283" t="s">
        <v>54</v>
      </c>
      <c r="E7" s="283" t="s">
        <v>397</v>
      </c>
      <c r="F7" s="284" t="s">
        <v>398</v>
      </c>
      <c r="G7" s="285" t="s">
        <v>63</v>
      </c>
      <c r="H7" s="286" t="s">
        <v>64</v>
      </c>
      <c r="I7" s="286" t="s">
        <v>397</v>
      </c>
      <c r="J7" s="287" t="s">
        <v>398</v>
      </c>
      <c r="K7" s="152"/>
      <c r="L7" s="288" t="s">
        <v>401</v>
      </c>
      <c r="M7" s="289" t="s">
        <v>402</v>
      </c>
      <c r="N7" s="289" t="s">
        <v>405</v>
      </c>
      <c r="O7" s="285" t="s">
        <v>401</v>
      </c>
      <c r="P7" s="287" t="s">
        <v>402</v>
      </c>
      <c r="Q7" s="290" t="s">
        <v>279</v>
      </c>
      <c r="R7" s="285" t="s">
        <v>401</v>
      </c>
      <c r="S7" s="286" t="s">
        <v>402</v>
      </c>
      <c r="T7" s="287" t="s">
        <v>405</v>
      </c>
      <c r="U7" s="288" t="s">
        <v>401</v>
      </c>
      <c r="V7" s="289" t="s">
        <v>402</v>
      </c>
      <c r="W7" s="290" t="s">
        <v>405</v>
      </c>
      <c r="X7" s="285" t="s">
        <v>401</v>
      </c>
      <c r="Y7" s="286" t="s">
        <v>402</v>
      </c>
      <c r="Z7" s="287" t="s">
        <v>405</v>
      </c>
      <c r="AA7" s="285" t="s">
        <v>401</v>
      </c>
      <c r="AB7" s="286" t="s">
        <v>402</v>
      </c>
      <c r="AC7" s="287" t="s">
        <v>405</v>
      </c>
      <c r="AD7" s="326" t="s">
        <v>418</v>
      </c>
      <c r="AE7" s="326" t="s">
        <v>419</v>
      </c>
    </row>
    <row r="8" spans="1:31" x14ac:dyDescent="0.2">
      <c r="B8" s="271" t="s">
        <v>408</v>
      </c>
      <c r="C8" s="291">
        <v>60</v>
      </c>
      <c r="D8" s="292">
        <v>5000</v>
      </c>
      <c r="E8" s="292">
        <v>25</v>
      </c>
      <c r="F8" s="293">
        <v>12</v>
      </c>
      <c r="G8" s="291">
        <v>2000</v>
      </c>
      <c r="H8" s="292">
        <v>200</v>
      </c>
      <c r="I8" s="292">
        <v>17</v>
      </c>
      <c r="J8" s="293">
        <v>12</v>
      </c>
      <c r="K8" s="271"/>
      <c r="L8" s="294">
        <v>6345.6339322915901</v>
      </c>
      <c r="M8" s="295">
        <v>1590.4339395415259</v>
      </c>
      <c r="N8" s="295">
        <f>SUM(L8:M8)</f>
        <v>7936.0678718331164</v>
      </c>
      <c r="O8" s="296">
        <v>23.507293829123078</v>
      </c>
      <c r="P8" s="297">
        <v>18.190085309930343</v>
      </c>
      <c r="Q8" s="295">
        <v>29516.107407703159</v>
      </c>
      <c r="R8" s="295">
        <v>-22239.783668955824</v>
      </c>
      <c r="S8" s="295">
        <v>7200.1655046615761</v>
      </c>
      <c r="T8" s="295">
        <f>SUM(R8:S8)</f>
        <v>-15039.618164294248</v>
      </c>
      <c r="U8" s="292">
        <f>400*L8</f>
        <v>2538253.5729166362</v>
      </c>
      <c r="V8" s="292">
        <f>40*G8</f>
        <v>80000</v>
      </c>
      <c r="W8" s="293">
        <f>SUM(U8:V8)</f>
        <v>2618253.5729166362</v>
      </c>
      <c r="X8" s="291">
        <f>10*C8</f>
        <v>600</v>
      </c>
      <c r="Y8" s="292">
        <f>4*G8</f>
        <v>8000</v>
      </c>
      <c r="Z8" s="293">
        <f>SUM(X8:Y8)</f>
        <v>8600</v>
      </c>
      <c r="AA8" s="332">
        <f>R8/X8</f>
        <v>-37.066306114926377</v>
      </c>
      <c r="AB8" s="333">
        <f>S8/Y8</f>
        <v>0.90002068808269697</v>
      </c>
      <c r="AC8" s="334">
        <f>SUM(AA8:AB8)</f>
        <v>-36.166285426843679</v>
      </c>
    </row>
    <row r="9" spans="1:31" x14ac:dyDescent="0.2">
      <c r="B9" t="s">
        <v>413</v>
      </c>
      <c r="C9" s="117"/>
      <c r="D9" s="46"/>
      <c r="E9" s="299"/>
      <c r="F9" s="47"/>
      <c r="G9" s="10"/>
      <c r="H9" s="118"/>
      <c r="I9" s="299"/>
      <c r="J9" s="47"/>
      <c r="L9" s="300"/>
      <c r="M9" s="301"/>
      <c r="N9" s="301">
        <f t="shared" ref="N9:N15" si="0">SUM(L9:M9)</f>
        <v>0</v>
      </c>
      <c r="O9" s="302"/>
      <c r="P9" s="303"/>
      <c r="Q9" s="301"/>
      <c r="R9" s="170"/>
      <c r="S9" s="170"/>
      <c r="T9" s="304">
        <f t="shared" ref="T9:T15" si="1">SUM(R9:S9)</f>
        <v>0</v>
      </c>
      <c r="U9" s="330">
        <f t="shared" ref="U9:U15" si="2">400*L9</f>
        <v>0</v>
      </c>
      <c r="V9" s="330">
        <f t="shared" ref="V9:V15" si="3">40*G9</f>
        <v>0</v>
      </c>
      <c r="W9" s="331">
        <f t="shared" ref="W9:W15" si="4">SUM(U9:V9)</f>
        <v>0</v>
      </c>
      <c r="X9" s="305">
        <f t="shared" ref="X9:X15" si="5">10*C9</f>
        <v>0</v>
      </c>
      <c r="Y9" s="306">
        <f t="shared" ref="Y9:Y15" si="6">4*G9</f>
        <v>0</v>
      </c>
      <c r="Z9" s="307">
        <f t="shared" ref="Z9:Z15" si="7">SUM(X9:Y9)</f>
        <v>0</v>
      </c>
      <c r="AA9" s="335"/>
      <c r="AB9" s="336"/>
      <c r="AC9" s="337"/>
    </row>
    <row r="10" spans="1:31" x14ac:dyDescent="0.2">
      <c r="B10" t="s">
        <v>414</v>
      </c>
      <c r="C10" s="298"/>
      <c r="D10" s="299"/>
      <c r="E10" s="118"/>
      <c r="F10" s="314"/>
      <c r="G10" s="298"/>
      <c r="H10" s="299"/>
      <c r="I10" s="118"/>
      <c r="J10" s="47"/>
      <c r="L10" s="300"/>
      <c r="M10" s="301"/>
      <c r="N10" s="301">
        <f t="shared" si="0"/>
        <v>0</v>
      </c>
      <c r="O10" s="308"/>
      <c r="P10" s="309"/>
      <c r="Q10" s="310"/>
      <c r="R10" s="308"/>
      <c r="S10" s="170"/>
      <c r="T10" s="309">
        <f t="shared" si="1"/>
        <v>0</v>
      </c>
      <c r="U10" s="311">
        <f t="shared" si="2"/>
        <v>0</v>
      </c>
      <c r="V10" s="312">
        <f t="shared" si="3"/>
        <v>0</v>
      </c>
      <c r="W10" s="313">
        <f t="shared" si="4"/>
        <v>0</v>
      </c>
      <c r="X10" s="305">
        <f t="shared" si="5"/>
        <v>0</v>
      </c>
      <c r="Y10" s="306">
        <f t="shared" si="6"/>
        <v>0</v>
      </c>
      <c r="Z10" s="307">
        <f t="shared" si="7"/>
        <v>0</v>
      </c>
      <c r="AA10" s="335"/>
      <c r="AB10" s="336"/>
      <c r="AC10" s="337"/>
    </row>
    <row r="11" spans="1:31" x14ac:dyDescent="0.2">
      <c r="B11" t="s">
        <v>415</v>
      </c>
      <c r="C11" s="298"/>
      <c r="D11" s="118"/>
      <c r="E11" s="299"/>
      <c r="F11" s="119"/>
      <c r="G11" s="298"/>
      <c r="H11" s="118"/>
      <c r="I11" s="118"/>
      <c r="J11" s="119"/>
      <c r="L11" s="315"/>
      <c r="M11" s="263"/>
      <c r="N11" s="263">
        <f t="shared" si="0"/>
        <v>0</v>
      </c>
      <c r="O11" s="316"/>
      <c r="P11" s="96"/>
      <c r="Q11" s="267"/>
      <c r="R11" s="100"/>
      <c r="S11" s="101"/>
      <c r="T11" s="317">
        <f t="shared" si="1"/>
        <v>0</v>
      </c>
      <c r="U11" s="311">
        <f t="shared" si="2"/>
        <v>0</v>
      </c>
      <c r="V11" s="312">
        <f t="shared" si="3"/>
        <v>0</v>
      </c>
      <c r="W11" s="313">
        <f t="shared" si="4"/>
        <v>0</v>
      </c>
      <c r="X11" s="305">
        <f t="shared" si="5"/>
        <v>0</v>
      </c>
      <c r="Y11" s="306">
        <f t="shared" si="6"/>
        <v>0</v>
      </c>
      <c r="Z11" s="307">
        <f t="shared" si="7"/>
        <v>0</v>
      </c>
      <c r="AA11" s="335"/>
      <c r="AB11" s="336"/>
      <c r="AC11" s="337"/>
    </row>
    <row r="12" spans="1:31" x14ac:dyDescent="0.2">
      <c r="B12" t="s">
        <v>416</v>
      </c>
      <c r="C12" s="117"/>
      <c r="D12" s="118"/>
      <c r="E12" s="299"/>
      <c r="F12" s="119"/>
      <c r="G12" s="117"/>
      <c r="H12" s="118"/>
      <c r="I12" s="299"/>
      <c r="J12" s="314"/>
      <c r="L12" s="315"/>
      <c r="M12" s="263"/>
      <c r="N12" s="263">
        <f t="shared" si="0"/>
        <v>0</v>
      </c>
      <c r="O12" s="316"/>
      <c r="P12" s="96"/>
      <c r="Q12" s="267"/>
      <c r="R12" s="100"/>
      <c r="S12" s="101"/>
      <c r="T12" s="317">
        <f t="shared" si="1"/>
        <v>0</v>
      </c>
      <c r="U12" s="311">
        <f t="shared" si="2"/>
        <v>0</v>
      </c>
      <c r="V12" s="312">
        <f t="shared" si="3"/>
        <v>0</v>
      </c>
      <c r="W12" s="313">
        <f t="shared" si="4"/>
        <v>0</v>
      </c>
      <c r="X12" s="305">
        <f t="shared" si="5"/>
        <v>0</v>
      </c>
      <c r="Y12" s="306">
        <f t="shared" si="6"/>
        <v>0</v>
      </c>
      <c r="Z12" s="307">
        <f t="shared" si="7"/>
        <v>0</v>
      </c>
      <c r="AA12" s="335"/>
      <c r="AB12" s="336"/>
      <c r="AC12" s="337"/>
    </row>
    <row r="13" spans="1:31" x14ac:dyDescent="0.2">
      <c r="B13" t="s">
        <v>417</v>
      </c>
      <c r="C13" s="117"/>
      <c r="D13" s="299"/>
      <c r="E13" s="118"/>
      <c r="F13" s="314"/>
      <c r="G13" s="117"/>
      <c r="H13" s="118"/>
      <c r="I13" s="118"/>
      <c r="J13" s="119"/>
      <c r="L13" s="315"/>
      <c r="M13" s="263"/>
      <c r="N13" s="263">
        <f t="shared" si="0"/>
        <v>0</v>
      </c>
      <c r="O13" s="316"/>
      <c r="P13" s="96"/>
      <c r="Q13" s="267"/>
      <c r="R13" s="100"/>
      <c r="S13" s="101"/>
      <c r="T13" s="317">
        <f t="shared" si="1"/>
        <v>0</v>
      </c>
      <c r="U13" s="311">
        <f t="shared" si="2"/>
        <v>0</v>
      </c>
      <c r="V13" s="312">
        <f t="shared" si="3"/>
        <v>0</v>
      </c>
      <c r="W13" s="313">
        <f t="shared" si="4"/>
        <v>0</v>
      </c>
      <c r="X13" s="10">
        <f t="shared" si="5"/>
        <v>0</v>
      </c>
      <c r="Y13" s="46">
        <f t="shared" si="6"/>
        <v>0</v>
      </c>
      <c r="Z13" s="47">
        <f t="shared" si="7"/>
        <v>0</v>
      </c>
      <c r="AA13" s="318"/>
      <c r="AB13" s="116"/>
      <c r="AC13" s="319"/>
    </row>
    <row r="14" spans="1:31" x14ac:dyDescent="0.2">
      <c r="B14" t="s">
        <v>420</v>
      </c>
      <c r="C14" s="298"/>
      <c r="D14" s="118"/>
      <c r="E14" s="118"/>
      <c r="F14" s="314"/>
      <c r="G14" s="117"/>
      <c r="H14" s="299"/>
      <c r="I14" s="118"/>
      <c r="J14" s="314"/>
      <c r="L14" s="300"/>
      <c r="M14" s="301"/>
      <c r="N14" s="301">
        <f t="shared" si="0"/>
        <v>0</v>
      </c>
      <c r="O14" s="308"/>
      <c r="P14" s="309"/>
      <c r="Q14" s="310"/>
      <c r="R14" s="308"/>
      <c r="S14" s="102"/>
      <c r="T14" s="309">
        <f t="shared" si="1"/>
        <v>0</v>
      </c>
      <c r="U14" s="311">
        <f t="shared" si="2"/>
        <v>0</v>
      </c>
      <c r="V14" s="312">
        <f t="shared" si="3"/>
        <v>0</v>
      </c>
      <c r="W14" s="313">
        <f t="shared" si="4"/>
        <v>0</v>
      </c>
      <c r="X14" s="10">
        <f t="shared" si="5"/>
        <v>0</v>
      </c>
      <c r="Y14" s="46">
        <f t="shared" si="6"/>
        <v>0</v>
      </c>
      <c r="Z14" s="47">
        <f t="shared" si="7"/>
        <v>0</v>
      </c>
      <c r="AA14" s="318"/>
      <c r="AB14" s="116"/>
      <c r="AC14" s="319"/>
    </row>
    <row r="15" spans="1:31" x14ac:dyDescent="0.2">
      <c r="B15" t="s">
        <v>421</v>
      </c>
      <c r="C15" s="298"/>
      <c r="D15" s="299"/>
      <c r="E15" s="299"/>
      <c r="F15" s="47"/>
      <c r="G15" s="298"/>
      <c r="H15" s="46"/>
      <c r="I15" s="299"/>
      <c r="J15" s="47"/>
      <c r="L15" s="300"/>
      <c r="M15" s="301"/>
      <c r="N15" s="301">
        <f t="shared" si="0"/>
        <v>0</v>
      </c>
      <c r="O15" s="308"/>
      <c r="P15" s="309"/>
      <c r="Q15" s="310"/>
      <c r="R15" s="308"/>
      <c r="S15" s="102"/>
      <c r="T15" s="309">
        <f t="shared" si="1"/>
        <v>0</v>
      </c>
      <c r="U15" s="311">
        <f t="shared" si="2"/>
        <v>0</v>
      </c>
      <c r="V15" s="312">
        <f t="shared" si="3"/>
        <v>0</v>
      </c>
      <c r="W15" s="313">
        <f t="shared" si="4"/>
        <v>0</v>
      </c>
      <c r="X15" s="10">
        <f t="shared" si="5"/>
        <v>0</v>
      </c>
      <c r="Y15" s="46">
        <f t="shared" si="6"/>
        <v>0</v>
      </c>
      <c r="Z15" s="47">
        <f t="shared" si="7"/>
        <v>0</v>
      </c>
      <c r="AA15" s="318"/>
      <c r="AB15" s="116"/>
      <c r="AC15" s="319"/>
    </row>
    <row r="16" spans="1:31" x14ac:dyDescent="0.2">
      <c r="B16" t="s">
        <v>422</v>
      </c>
      <c r="C16" s="10"/>
      <c r="D16" s="46"/>
      <c r="E16" s="46"/>
      <c r="F16" s="47"/>
      <c r="G16" s="10"/>
      <c r="H16" s="46"/>
      <c r="I16" s="46"/>
      <c r="J16" s="47"/>
      <c r="L16" s="311"/>
      <c r="M16" s="312"/>
      <c r="N16" s="312"/>
      <c r="O16" s="10"/>
      <c r="P16" s="47"/>
      <c r="Q16" s="310"/>
      <c r="R16" s="308"/>
      <c r="S16" s="102"/>
      <c r="T16" s="309"/>
      <c r="U16" s="311"/>
      <c r="V16" s="312"/>
      <c r="W16" s="313"/>
      <c r="X16" s="10"/>
      <c r="Y16" s="46"/>
      <c r="Z16" s="47"/>
      <c r="AA16" s="10"/>
      <c r="AB16" s="46"/>
      <c r="AC16" s="47"/>
    </row>
    <row r="17" spans="2:29" x14ac:dyDescent="0.2">
      <c r="B17" t="s">
        <v>423</v>
      </c>
      <c r="C17" s="10"/>
      <c r="D17" s="46"/>
      <c r="E17" s="46"/>
      <c r="F17" s="47"/>
      <c r="G17" s="10"/>
      <c r="H17" s="46"/>
      <c r="I17" s="46"/>
      <c r="J17" s="47"/>
      <c r="L17" s="311"/>
      <c r="M17" s="312"/>
      <c r="N17" s="312"/>
      <c r="O17" s="10"/>
      <c r="P17" s="47"/>
      <c r="Q17" s="310"/>
      <c r="R17" s="308"/>
      <c r="S17" s="102"/>
      <c r="T17" s="309"/>
      <c r="U17" s="311"/>
      <c r="V17" s="312"/>
      <c r="W17" s="313"/>
      <c r="X17" s="10"/>
      <c r="Y17" s="46"/>
      <c r="Z17" s="47"/>
      <c r="AA17" s="10"/>
      <c r="AB17" s="46"/>
      <c r="AC17" s="47"/>
    </row>
    <row r="18" spans="2:29" x14ac:dyDescent="0.2">
      <c r="B18" t="s">
        <v>424</v>
      </c>
      <c r="C18" s="10"/>
      <c r="D18" s="46"/>
      <c r="E18" s="46"/>
      <c r="F18" s="47"/>
      <c r="G18" s="10"/>
      <c r="H18" s="46"/>
      <c r="I18" s="46"/>
      <c r="J18" s="47"/>
      <c r="L18" s="311"/>
      <c r="M18" s="312"/>
      <c r="N18" s="312"/>
      <c r="O18" s="10"/>
      <c r="P18" s="47"/>
      <c r="Q18" s="310"/>
      <c r="R18" s="308"/>
      <c r="S18" s="102"/>
      <c r="T18" s="309"/>
      <c r="U18" s="311"/>
      <c r="V18" s="312"/>
      <c r="W18" s="313"/>
      <c r="X18" s="10"/>
      <c r="Y18" s="46"/>
      <c r="Z18" s="47"/>
      <c r="AA18" s="10"/>
      <c r="AB18" s="46"/>
      <c r="AC18" s="47"/>
    </row>
    <row r="19" spans="2:29" x14ac:dyDescent="0.2">
      <c r="C19" s="10"/>
      <c r="D19" s="46"/>
      <c r="E19" s="46"/>
      <c r="F19" s="47"/>
      <c r="G19" s="10"/>
      <c r="H19" s="46"/>
      <c r="I19" s="46"/>
      <c r="J19" s="47"/>
      <c r="L19" s="311"/>
      <c r="M19" s="312"/>
      <c r="N19" s="312"/>
      <c r="O19" s="10"/>
      <c r="P19" s="47"/>
      <c r="Q19" s="310"/>
      <c r="R19" s="308"/>
      <c r="S19" s="102"/>
      <c r="T19" s="309"/>
      <c r="U19" s="311"/>
      <c r="V19" s="312"/>
      <c r="W19" s="313"/>
      <c r="X19" s="10"/>
      <c r="Y19" s="46"/>
      <c r="Z19" s="47"/>
      <c r="AA19" s="10"/>
      <c r="AB19" s="46"/>
      <c r="AC19" s="47"/>
    </row>
    <row r="20" spans="2:29" x14ac:dyDescent="0.2">
      <c r="C20" s="10"/>
      <c r="D20" s="46"/>
      <c r="E20" s="46"/>
      <c r="F20" s="47"/>
      <c r="G20" s="10"/>
      <c r="H20" s="46"/>
      <c r="I20" s="46"/>
      <c r="J20" s="47"/>
      <c r="L20" s="311"/>
      <c r="M20" s="312"/>
      <c r="N20" s="312"/>
      <c r="O20" s="10"/>
      <c r="P20" s="47"/>
      <c r="Q20" s="310"/>
      <c r="R20" s="308"/>
      <c r="S20" s="102"/>
      <c r="T20" s="309"/>
      <c r="U20" s="311"/>
      <c r="V20" s="312"/>
      <c r="W20" s="313"/>
      <c r="X20" s="10"/>
      <c r="Y20" s="46"/>
      <c r="Z20" s="47"/>
      <c r="AA20" s="10"/>
      <c r="AB20" s="46"/>
      <c r="AC20" s="47"/>
    </row>
    <row r="21" spans="2:29" x14ac:dyDescent="0.2">
      <c r="C21" s="10"/>
      <c r="D21" s="46"/>
      <c r="E21" s="46"/>
      <c r="F21" s="47"/>
      <c r="G21" s="10"/>
      <c r="H21" s="46"/>
      <c r="I21" s="46"/>
      <c r="J21" s="47"/>
      <c r="L21" s="311"/>
      <c r="M21" s="312"/>
      <c r="N21" s="312"/>
      <c r="O21" s="10"/>
      <c r="P21" s="47"/>
      <c r="Q21" s="310"/>
      <c r="R21" s="308"/>
      <c r="S21" s="102"/>
      <c r="T21" s="309"/>
      <c r="U21" s="311"/>
      <c r="V21" s="312"/>
      <c r="W21" s="313"/>
      <c r="X21" s="10"/>
      <c r="Y21" s="46"/>
      <c r="Z21" s="47"/>
      <c r="AA21" s="10"/>
      <c r="AB21" s="46"/>
      <c r="AC21" s="47"/>
    </row>
    <row r="22" spans="2:29" x14ac:dyDescent="0.2">
      <c r="C22" s="10"/>
      <c r="D22" s="46"/>
      <c r="E22" s="46"/>
      <c r="F22" s="47"/>
      <c r="G22" s="10"/>
      <c r="H22" s="46"/>
      <c r="I22" s="46"/>
      <c r="J22" s="47"/>
      <c r="L22" s="311"/>
      <c r="M22" s="312"/>
      <c r="N22" s="312"/>
      <c r="O22" s="10"/>
      <c r="P22" s="47"/>
      <c r="Q22" s="310"/>
      <c r="R22" s="308"/>
      <c r="S22" s="102"/>
      <c r="T22" s="309"/>
      <c r="U22" s="311"/>
      <c r="V22" s="312"/>
      <c r="W22" s="313"/>
      <c r="X22" s="10"/>
      <c r="Y22" s="46"/>
      <c r="Z22" s="47"/>
      <c r="AA22" s="11"/>
      <c r="AB22" s="56"/>
      <c r="AC22" s="182"/>
    </row>
    <row r="23" spans="2:29" x14ac:dyDescent="0.2">
      <c r="C23" s="11"/>
      <c r="D23" s="56"/>
      <c r="E23" s="56"/>
      <c r="F23" s="182"/>
      <c r="G23" s="11"/>
      <c r="H23" s="56"/>
      <c r="I23" s="56"/>
      <c r="J23" s="182"/>
      <c r="L23" s="320"/>
      <c r="M23" s="321"/>
      <c r="N23" s="321"/>
      <c r="O23" s="11"/>
      <c r="P23" s="182"/>
      <c r="Q23" s="322"/>
      <c r="R23" s="323"/>
      <c r="S23" s="105"/>
      <c r="T23" s="324"/>
      <c r="U23" s="320"/>
      <c r="V23" s="321"/>
      <c r="W23" s="325"/>
      <c r="X23" s="11"/>
      <c r="Y23" s="56"/>
      <c r="Z23" s="182"/>
      <c r="AA23" s="11"/>
      <c r="AB23" s="56"/>
      <c r="AC23" s="182"/>
    </row>
    <row r="24" spans="2:29" x14ac:dyDescent="0.2">
      <c r="L24" s="338" t="s">
        <v>430</v>
      </c>
      <c r="M24" s="338" t="s">
        <v>430</v>
      </c>
      <c r="O24" s="338" t="s">
        <v>430</v>
      </c>
      <c r="P24" s="338" t="s">
        <v>430</v>
      </c>
      <c r="Q24" s="338" t="s">
        <v>430</v>
      </c>
      <c r="R24" s="338" t="s">
        <v>430</v>
      </c>
      <c r="S24" s="338" t="s">
        <v>430</v>
      </c>
      <c r="U24" t="s">
        <v>425</v>
      </c>
      <c r="X24" t="s">
        <v>426</v>
      </c>
      <c r="AA24" t="s">
        <v>427</v>
      </c>
    </row>
    <row r="25" spans="2:29" x14ac:dyDescent="0.2">
      <c r="V25" t="s">
        <v>428</v>
      </c>
      <c r="Y25" t="s">
        <v>429</v>
      </c>
      <c r="AB25" t="s">
        <v>427</v>
      </c>
    </row>
    <row r="26" spans="2:29" x14ac:dyDescent="0.2">
      <c r="K26" s="328">
        <v>1</v>
      </c>
      <c r="L26" s="6"/>
      <c r="M26" s="6"/>
      <c r="N26" s="6"/>
      <c r="O26" s="17"/>
      <c r="P26" s="17"/>
      <c r="Q26" s="151"/>
      <c r="R26" s="151"/>
      <c r="S26" s="151"/>
    </row>
    <row r="27" spans="2:29" x14ac:dyDescent="0.2">
      <c r="K27" s="328">
        <v>2</v>
      </c>
      <c r="L27" s="6"/>
      <c r="M27" s="6"/>
      <c r="N27" s="6"/>
      <c r="O27" s="17"/>
      <c r="P27" s="17"/>
      <c r="Q27" s="151"/>
      <c r="R27" s="151"/>
      <c r="S27" s="151"/>
    </row>
    <row r="28" spans="2:29" x14ac:dyDescent="0.2">
      <c r="K28" s="328">
        <v>3</v>
      </c>
      <c r="L28" s="6"/>
      <c r="M28" s="6"/>
      <c r="N28" s="6"/>
      <c r="O28" s="17"/>
      <c r="P28" s="17"/>
      <c r="Q28" s="151"/>
      <c r="R28" s="151"/>
      <c r="S28" s="151"/>
    </row>
    <row r="29" spans="2:29" x14ac:dyDescent="0.2">
      <c r="K29" s="328">
        <v>4</v>
      </c>
      <c r="L29" s="6"/>
      <c r="M29" s="6"/>
      <c r="N29" s="6"/>
      <c r="O29" s="17"/>
      <c r="P29" s="17"/>
      <c r="Q29" s="151"/>
      <c r="R29" s="151"/>
      <c r="S29" s="151"/>
    </row>
    <row r="30" spans="2:29" x14ac:dyDescent="0.2">
      <c r="K30" s="328">
        <v>5</v>
      </c>
      <c r="L30" s="6"/>
      <c r="M30" s="6"/>
      <c r="N30" s="6"/>
      <c r="O30" s="17"/>
      <c r="P30" s="17"/>
      <c r="Q30" s="151"/>
      <c r="R30" s="151"/>
      <c r="S30" s="151"/>
    </row>
    <row r="31" spans="2:29" x14ac:dyDescent="0.2">
      <c r="K31" s="328">
        <v>6</v>
      </c>
      <c r="L31" s="6"/>
      <c r="M31" s="6"/>
      <c r="N31" s="6"/>
      <c r="O31" s="17"/>
      <c r="P31" s="17"/>
      <c r="Q31" s="151"/>
      <c r="R31" s="151"/>
      <c r="S31" s="151"/>
    </row>
    <row r="32" spans="2:29" x14ac:dyDescent="0.2">
      <c r="K32" s="328">
        <v>7</v>
      </c>
      <c r="L32" s="6"/>
      <c r="M32" s="6"/>
      <c r="N32" s="6"/>
      <c r="O32" s="17"/>
      <c r="P32" s="17"/>
      <c r="Q32" s="151"/>
      <c r="R32" s="151"/>
      <c r="S32" s="151"/>
    </row>
    <row r="33" spans="10:19" x14ac:dyDescent="0.2">
      <c r="K33" s="328">
        <v>8</v>
      </c>
      <c r="L33" s="6"/>
      <c r="M33" s="6"/>
      <c r="N33" s="6"/>
      <c r="O33" s="17"/>
      <c r="P33" s="17"/>
      <c r="Q33" s="151"/>
      <c r="R33" s="151"/>
      <c r="S33" s="151"/>
    </row>
    <row r="34" spans="10:19" x14ac:dyDescent="0.2">
      <c r="K34" s="328">
        <v>9</v>
      </c>
      <c r="L34" s="6"/>
      <c r="M34" s="6"/>
      <c r="N34" s="6"/>
      <c r="O34" s="17"/>
      <c r="P34" s="17"/>
      <c r="Q34" s="151"/>
      <c r="R34" s="151"/>
      <c r="S34" s="151"/>
    </row>
    <row r="35" spans="10:19" x14ac:dyDescent="0.2">
      <c r="K35" s="328">
        <v>10</v>
      </c>
      <c r="L35" s="6"/>
      <c r="M35" s="6"/>
      <c r="N35" s="6"/>
      <c r="O35" s="17"/>
      <c r="P35" s="17"/>
      <c r="Q35" s="151"/>
      <c r="R35" s="151"/>
      <c r="S35" s="151"/>
    </row>
    <row r="36" spans="10:19" x14ac:dyDescent="0.2">
      <c r="K36" s="328">
        <v>11</v>
      </c>
      <c r="L36" s="6"/>
      <c r="M36" s="6"/>
      <c r="N36" s="6"/>
      <c r="O36" s="17"/>
      <c r="P36" s="17"/>
      <c r="Q36" s="151"/>
      <c r="R36" s="151"/>
      <c r="S36" s="151"/>
    </row>
    <row r="37" spans="10:19" x14ac:dyDescent="0.2">
      <c r="K37" s="328">
        <v>12</v>
      </c>
      <c r="L37" s="6"/>
      <c r="M37" s="6"/>
      <c r="N37" s="6"/>
      <c r="O37" s="17"/>
      <c r="P37" s="17"/>
      <c r="Q37" s="151"/>
      <c r="R37" s="151"/>
      <c r="S37" s="151"/>
    </row>
    <row r="38" spans="10:19" x14ac:dyDescent="0.2">
      <c r="K38" s="328">
        <v>13</v>
      </c>
      <c r="L38" s="6"/>
      <c r="M38" s="6"/>
      <c r="N38" s="6"/>
      <c r="O38" s="17"/>
      <c r="P38" s="17"/>
      <c r="Q38" s="151"/>
      <c r="R38" s="151"/>
      <c r="S38" s="151"/>
    </row>
    <row r="39" spans="10:19" x14ac:dyDescent="0.2">
      <c r="K39" s="328">
        <v>14</v>
      </c>
      <c r="L39" s="6"/>
      <c r="M39" s="6"/>
      <c r="N39" s="6"/>
      <c r="O39" s="17"/>
      <c r="P39" s="17"/>
      <c r="Q39" s="151"/>
      <c r="R39" s="151"/>
      <c r="S39" s="151"/>
    </row>
    <row r="40" spans="10:19" x14ac:dyDescent="0.2">
      <c r="K40" s="328">
        <v>15</v>
      </c>
      <c r="L40" s="6"/>
      <c r="M40" s="6"/>
      <c r="N40" s="6"/>
      <c r="O40" s="17"/>
      <c r="P40" s="17"/>
      <c r="Q40" s="151"/>
      <c r="R40" s="151"/>
      <c r="S40" s="151"/>
    </row>
    <row r="41" spans="10:19" x14ac:dyDescent="0.2">
      <c r="K41" s="328">
        <v>16</v>
      </c>
      <c r="L41" s="6"/>
      <c r="M41" s="6"/>
      <c r="N41" s="6"/>
      <c r="O41" s="17"/>
      <c r="P41" s="17"/>
      <c r="Q41" s="151"/>
      <c r="R41" s="151"/>
      <c r="S41" s="151"/>
    </row>
    <row r="42" spans="10:19" x14ac:dyDescent="0.2">
      <c r="K42" s="328">
        <v>17</v>
      </c>
      <c r="L42" s="6"/>
      <c r="M42" s="6"/>
      <c r="N42" s="6"/>
      <c r="O42" s="17"/>
      <c r="P42" s="17"/>
      <c r="Q42" s="151"/>
      <c r="R42" s="151"/>
      <c r="S42" s="151"/>
    </row>
    <row r="43" spans="10:19" x14ac:dyDescent="0.2">
      <c r="K43" s="328">
        <v>18</v>
      </c>
      <c r="L43" s="6"/>
      <c r="M43" s="6"/>
      <c r="N43" s="6"/>
      <c r="O43" s="17"/>
      <c r="P43" s="17"/>
      <c r="Q43" s="151"/>
      <c r="R43" s="151"/>
      <c r="S43" s="151"/>
    </row>
    <row r="44" spans="10:19" x14ac:dyDescent="0.2">
      <c r="K44" s="328">
        <v>19</v>
      </c>
      <c r="L44" s="6"/>
      <c r="M44" s="6"/>
      <c r="N44" s="6"/>
      <c r="O44" s="17"/>
      <c r="P44" s="17"/>
      <c r="Q44" s="151"/>
      <c r="R44" s="151"/>
      <c r="S44" s="151"/>
    </row>
    <row r="45" spans="10:19" x14ac:dyDescent="0.2">
      <c r="K45" s="328">
        <v>20</v>
      </c>
      <c r="L45" s="6"/>
      <c r="M45" s="6"/>
      <c r="N45" s="6"/>
      <c r="O45" s="17"/>
      <c r="P45" s="17"/>
      <c r="Q45" s="151"/>
      <c r="R45" s="151"/>
      <c r="S45" s="151"/>
    </row>
    <row r="47" spans="10:19" x14ac:dyDescent="0.2">
      <c r="J47" s="73" t="s">
        <v>287</v>
      </c>
      <c r="K47" s="73"/>
      <c r="L47" s="327"/>
      <c r="M47" s="327"/>
      <c r="N47" s="327"/>
      <c r="O47" s="329"/>
      <c r="P47" s="329"/>
      <c r="Q47" s="327"/>
      <c r="R47" s="327"/>
      <c r="S47" s="327"/>
    </row>
  </sheetData>
  <mergeCells count="10">
    <mergeCell ref="R6:T6"/>
    <mergeCell ref="U6:W6"/>
    <mergeCell ref="X6:Z6"/>
    <mergeCell ref="AA6:AC6"/>
    <mergeCell ref="B5:J5"/>
    <mergeCell ref="O5:P5"/>
    <mergeCell ref="C6:F6"/>
    <mergeCell ref="G6:J6"/>
    <mergeCell ref="L6:M6"/>
    <mergeCell ref="O6:P6"/>
  </mergeCells>
  <phoneticPr fontId="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A4" sqref="A4"/>
    </sheetView>
  </sheetViews>
  <sheetFormatPr defaultRowHeight="12.75" x14ac:dyDescent="0.2"/>
  <sheetData>
    <row r="1" spans="1:4" x14ac:dyDescent="0.2">
      <c r="A1" s="376" t="s">
        <v>443</v>
      </c>
    </row>
    <row r="2" spans="1:4" x14ac:dyDescent="0.2">
      <c r="A2" s="377" t="s">
        <v>444</v>
      </c>
    </row>
    <row r="3" spans="1:4" x14ac:dyDescent="0.2">
      <c r="A3" s="377"/>
    </row>
    <row r="4" spans="1:4" x14ac:dyDescent="0.2">
      <c r="A4" s="378" t="s">
        <v>447</v>
      </c>
    </row>
    <row r="5" spans="1:4" x14ac:dyDescent="0.2">
      <c r="A5" s="380" t="s">
        <v>446</v>
      </c>
      <c r="B5" s="4"/>
      <c r="C5" s="4"/>
      <c r="D5" s="4"/>
    </row>
    <row r="6" spans="1:4" x14ac:dyDescent="0.2">
      <c r="A6" s="377"/>
    </row>
    <row r="8" spans="1:4" x14ac:dyDescent="0.2">
      <c r="A8" s="379" t="s">
        <v>445</v>
      </c>
    </row>
  </sheetData>
  <phoneticPr fontId="1" type="noConversion"/>
  <hyperlinks>
    <hyperlink ref="A8" r:id="rId1" display="http://creativecommons.org/licenses/by/4.0/"/>
    <hyperlink ref="A5" r:id="rId2" display="http://dx.doi.org/10.7557/8.3514"/>
  </hyperlinks>
  <pageMargins left="0.75" right="0.75" top="1" bottom="1" header="0.5" footer="0.5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8" sqref="E28"/>
    </sheetView>
  </sheetViews>
  <sheetFormatPr defaultRowHeight="12.75" x14ac:dyDescent="0.2"/>
  <sheetData/>
  <phoneticPr fontId="1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8" sqref="E28"/>
    </sheetView>
  </sheetViews>
  <sheetFormatPr defaultRowHeight="12.75" x14ac:dyDescent="0.2"/>
  <sheetData/>
  <phoneticPr fontId="1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8" sqref="E28"/>
    </sheetView>
  </sheetViews>
  <sheetFormatPr defaultRowHeight="12.75" x14ac:dyDescent="0.2"/>
  <sheetData/>
  <phoneticPr fontId="1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H689"/>
  <sheetViews>
    <sheetView zoomScale="75" workbookViewId="0">
      <selection activeCell="AH310" sqref="AH310"/>
    </sheetView>
  </sheetViews>
  <sheetFormatPr defaultRowHeight="12.75" x14ac:dyDescent="0.2"/>
  <cols>
    <col min="1" max="1" width="11" customWidth="1"/>
    <col min="2" max="2" width="9.85546875" bestFit="1" customWidth="1"/>
    <col min="4" max="4" width="10" bestFit="1" customWidth="1"/>
    <col min="5" max="5" width="10.140625" bestFit="1" customWidth="1"/>
    <col min="6" max="6" width="10" bestFit="1" customWidth="1"/>
    <col min="7" max="7" width="9.42578125" bestFit="1" customWidth="1"/>
    <col min="8" max="8" width="9.28515625" bestFit="1" customWidth="1"/>
    <col min="9" max="10" width="10.140625" bestFit="1" customWidth="1"/>
    <col min="11" max="11" width="9.42578125" bestFit="1" customWidth="1"/>
    <col min="12" max="12" width="9.28515625" bestFit="1" customWidth="1"/>
    <col min="13" max="14" width="9.42578125" bestFit="1" customWidth="1"/>
    <col min="15" max="15" width="10" bestFit="1" customWidth="1"/>
    <col min="16" max="16" width="10.140625" bestFit="1" customWidth="1"/>
    <col min="17" max="17" width="9.42578125" bestFit="1" customWidth="1"/>
    <col min="18" max="20" width="9.28515625" bestFit="1" customWidth="1"/>
    <col min="21" max="22" width="10.140625" bestFit="1" customWidth="1"/>
    <col min="23" max="23" width="9.5703125" bestFit="1" customWidth="1"/>
    <col min="24" max="24" width="10" bestFit="1" customWidth="1"/>
    <col min="26" max="26" width="11" bestFit="1" customWidth="1"/>
    <col min="32" max="49" width="9.5703125" bestFit="1" customWidth="1"/>
    <col min="50" max="57" width="9.28515625" bestFit="1" customWidth="1"/>
    <col min="61" max="62" width="9.28515625" bestFit="1" customWidth="1"/>
    <col min="63" max="63" width="10.5703125" bestFit="1" customWidth="1"/>
    <col min="64" max="65" width="9.5703125" bestFit="1" customWidth="1"/>
    <col min="66" max="77" width="9.28515625" bestFit="1" customWidth="1"/>
    <col min="84" max="84" width="10" bestFit="1" customWidth="1"/>
  </cols>
  <sheetData>
    <row r="1" spans="1:19" ht="25.5" customHeight="1" x14ac:dyDescent="0.3">
      <c r="A1" s="146" t="s">
        <v>151</v>
      </c>
      <c r="B1" s="115"/>
      <c r="C1" s="115"/>
      <c r="D1" s="115"/>
      <c r="M1" s="6"/>
      <c r="N1" s="6"/>
      <c r="O1" s="6"/>
      <c r="P1" s="6"/>
      <c r="Q1" s="6"/>
    </row>
    <row r="2" spans="1:19" ht="20.25" x14ac:dyDescent="0.3">
      <c r="A2" s="23" t="s">
        <v>150</v>
      </c>
      <c r="B2" s="2"/>
      <c r="C2" s="2"/>
      <c r="D2" s="2"/>
      <c r="E2" s="87" t="s">
        <v>149</v>
      </c>
      <c r="F2" s="18"/>
      <c r="G2" s="18"/>
      <c r="J2" s="24" t="s">
        <v>60</v>
      </c>
      <c r="K2" s="25"/>
      <c r="L2" s="25"/>
      <c r="M2" s="25"/>
      <c r="N2" s="25"/>
      <c r="R2" s="21" t="s">
        <v>52</v>
      </c>
      <c r="S2" s="22"/>
    </row>
    <row r="3" spans="1:19" x14ac:dyDescent="0.2">
      <c r="J3" t="s">
        <v>61</v>
      </c>
      <c r="M3" t="s">
        <v>62</v>
      </c>
      <c r="P3" s="8" t="s">
        <v>12</v>
      </c>
      <c r="Q3" s="140" t="s">
        <v>34</v>
      </c>
      <c r="R3" s="178" t="s">
        <v>35</v>
      </c>
      <c r="S3" s="174" t="s">
        <v>36</v>
      </c>
    </row>
    <row r="4" spans="1:19" x14ac:dyDescent="0.2">
      <c r="A4" s="1" t="s">
        <v>0</v>
      </c>
      <c r="B4" s="1"/>
      <c r="C4" s="2" t="s">
        <v>18</v>
      </c>
      <c r="D4" s="2"/>
      <c r="E4" s="2"/>
      <c r="F4" s="2"/>
      <c r="G4" s="2"/>
      <c r="H4" s="2"/>
      <c r="J4" t="s">
        <v>53</v>
      </c>
      <c r="K4" s="115">
        <f>Simulations!A7</f>
        <v>60</v>
      </c>
      <c r="M4" t="s">
        <v>63</v>
      </c>
      <c r="N4" s="115">
        <f>Simulations!H7</f>
        <v>2000</v>
      </c>
      <c r="P4" s="10">
        <v>1</v>
      </c>
      <c r="Q4" s="175">
        <f>Simulations!C33</f>
        <v>0.17199999999999999</v>
      </c>
      <c r="R4" s="141">
        <f>Simulations!D16</f>
        <v>1</v>
      </c>
      <c r="S4" s="141">
        <f>Simulations!C16</f>
        <v>1</v>
      </c>
    </row>
    <row r="5" spans="1:19" x14ac:dyDescent="0.2">
      <c r="A5" s="2" t="s">
        <v>1</v>
      </c>
      <c r="B5" s="2">
        <v>31</v>
      </c>
      <c r="C5" t="s">
        <v>19</v>
      </c>
      <c r="J5" t="s">
        <v>54</v>
      </c>
      <c r="K5" s="115">
        <f>Simulations!A8</f>
        <v>5000</v>
      </c>
      <c r="M5" t="s">
        <v>64</v>
      </c>
      <c r="N5" s="115">
        <f>Simulations!H8</f>
        <v>200</v>
      </c>
      <c r="P5" s="10">
        <v>2</v>
      </c>
      <c r="Q5" s="176">
        <f>Simulations!C34</f>
        <v>0.13980000000000004</v>
      </c>
      <c r="R5" s="141">
        <f>Simulations!D17</f>
        <v>1</v>
      </c>
      <c r="S5" s="141">
        <f>Simulations!C17</f>
        <v>1</v>
      </c>
    </row>
    <row r="6" spans="1:19" x14ac:dyDescent="0.2">
      <c r="A6" s="2" t="s">
        <v>2</v>
      </c>
      <c r="B6" s="2">
        <f>0.013*30</f>
        <v>0.38999999999999996</v>
      </c>
      <c r="C6" t="s">
        <v>12</v>
      </c>
      <c r="J6" t="s">
        <v>55</v>
      </c>
      <c r="K6" s="25">
        <f>K4*K5</f>
        <v>300000</v>
      </c>
      <c r="M6" t="s">
        <v>55</v>
      </c>
      <c r="N6" s="25">
        <f>N4*N5</f>
        <v>400000</v>
      </c>
      <c r="P6" s="10">
        <v>3</v>
      </c>
      <c r="Q6" s="176">
        <f>Simulations!C35</f>
        <v>9.7500000000000003E-2</v>
      </c>
      <c r="R6" s="141">
        <f>Simulations!D18</f>
        <v>1</v>
      </c>
      <c r="S6" s="141">
        <f>Simulations!C18</f>
        <v>1</v>
      </c>
    </row>
    <row r="7" spans="1:19" x14ac:dyDescent="0.2">
      <c r="A7" s="2" t="s">
        <v>3</v>
      </c>
      <c r="B7" s="2">
        <v>-0.06</v>
      </c>
      <c r="J7" t="s">
        <v>56</v>
      </c>
      <c r="K7" s="25">
        <f>K6*J10/K10</f>
        <v>3.78</v>
      </c>
      <c r="M7" t="s">
        <v>56</v>
      </c>
      <c r="N7" s="25">
        <f>N6*M10/N10</f>
        <v>0.78749999999999998</v>
      </c>
      <c r="P7" s="10">
        <v>4</v>
      </c>
      <c r="Q7" s="176">
        <f>Simulations!C36</f>
        <v>6.5000000000000002E-2</v>
      </c>
      <c r="R7" s="141">
        <f>Simulations!D19</f>
        <v>1</v>
      </c>
      <c r="S7" s="141">
        <f>Simulations!C19</f>
        <v>1</v>
      </c>
    </row>
    <row r="8" spans="1:19" x14ac:dyDescent="0.2">
      <c r="A8" s="1" t="s">
        <v>4</v>
      </c>
      <c r="B8" s="1"/>
      <c r="J8" t="s">
        <v>57</v>
      </c>
      <c r="K8" s="25">
        <f>K7/12</f>
        <v>0.315</v>
      </c>
      <c r="M8" t="s">
        <v>57</v>
      </c>
      <c r="N8" s="25">
        <f>N7/12</f>
        <v>6.5625000000000003E-2</v>
      </c>
      <c r="P8" s="10">
        <v>5</v>
      </c>
      <c r="Q8" s="176">
        <f>Simulations!C37</f>
        <v>4.230000000000006E-2</v>
      </c>
      <c r="R8" s="141">
        <f>Simulations!D20</f>
        <v>1</v>
      </c>
      <c r="S8" s="141">
        <f>Simulations!C20</f>
        <v>1</v>
      </c>
    </row>
    <row r="9" spans="1:19" x14ac:dyDescent="0.2">
      <c r="A9" s="2" t="s">
        <v>5</v>
      </c>
      <c r="B9" s="75">
        <f>10^-2.9</f>
        <v>1.2589254117941662E-3</v>
      </c>
      <c r="C9" t="s">
        <v>20</v>
      </c>
      <c r="G9" s="68">
        <v>1.2589254117941662E-3</v>
      </c>
      <c r="J9" s="26" t="s">
        <v>58</v>
      </c>
      <c r="K9" s="26" t="s">
        <v>59</v>
      </c>
      <c r="M9" s="26" t="s">
        <v>58</v>
      </c>
      <c r="N9" s="26" t="s">
        <v>59</v>
      </c>
      <c r="P9" s="10">
        <v>6</v>
      </c>
      <c r="Q9" s="176">
        <f>Simulations!C38</f>
        <v>2.9400000000000037E-2</v>
      </c>
      <c r="R9" s="141">
        <f>Simulations!D21</f>
        <v>1</v>
      </c>
      <c r="S9" s="141">
        <f>Simulations!C21</f>
        <v>1</v>
      </c>
    </row>
    <row r="10" spans="1:19" x14ac:dyDescent="0.2">
      <c r="A10" s="2" t="s">
        <v>6</v>
      </c>
      <c r="B10" s="2">
        <v>3</v>
      </c>
      <c r="J10" s="26">
        <v>3.15</v>
      </c>
      <c r="K10" s="26">
        <v>250000</v>
      </c>
      <c r="M10" s="26">
        <v>3.15</v>
      </c>
      <c r="N10" s="26">
        <v>1600000</v>
      </c>
      <c r="P10" s="10">
        <v>7</v>
      </c>
      <c r="Q10" s="176">
        <f>Simulations!C39</f>
        <v>2.629999999999999E-2</v>
      </c>
      <c r="R10" s="141">
        <f>Simulations!D22</f>
        <v>1</v>
      </c>
      <c r="S10" s="141">
        <f>Simulations!C22</f>
        <v>1</v>
      </c>
    </row>
    <row r="11" spans="1:19" x14ac:dyDescent="0.2">
      <c r="A11" s="1" t="s">
        <v>21</v>
      </c>
      <c r="B11" s="1"/>
      <c r="C11" t="s">
        <v>18</v>
      </c>
      <c r="P11" s="10">
        <v>8</v>
      </c>
      <c r="Q11" s="176">
        <f>Simulations!C40</f>
        <v>3.3000000000000029E-2</v>
      </c>
      <c r="R11" s="141">
        <f>Simulations!D23</f>
        <v>1</v>
      </c>
      <c r="S11" s="141">
        <f>Simulations!C23</f>
        <v>1</v>
      </c>
    </row>
    <row r="12" spans="1:19" x14ac:dyDescent="0.2">
      <c r="A12" s="16" t="s">
        <v>22</v>
      </c>
      <c r="B12" s="2">
        <v>5</v>
      </c>
      <c r="C12" t="s">
        <v>83</v>
      </c>
      <c r="I12">
        <v>2.1</v>
      </c>
      <c r="J12">
        <f>2.1*1.5</f>
        <v>3.1500000000000004</v>
      </c>
      <c r="P12" s="10">
        <v>9</v>
      </c>
      <c r="Q12" s="176">
        <f>Simulations!C41</f>
        <v>4.9500000000000044E-2</v>
      </c>
      <c r="R12" s="141">
        <f>Simulations!D24</f>
        <v>1</v>
      </c>
      <c r="S12" s="141">
        <f>Simulations!C24</f>
        <v>1</v>
      </c>
    </row>
    <row r="13" spans="1:19" x14ac:dyDescent="0.2">
      <c r="P13" s="10">
        <v>10</v>
      </c>
      <c r="Q13" s="176">
        <f>Simulations!C42</f>
        <v>7.580000000000009E-2</v>
      </c>
      <c r="R13" s="141">
        <f>Simulations!D25</f>
        <v>1</v>
      </c>
      <c r="S13" s="141">
        <f>Simulations!C25</f>
        <v>1</v>
      </c>
    </row>
    <row r="14" spans="1:19" x14ac:dyDescent="0.2">
      <c r="A14" s="1" t="s">
        <v>7</v>
      </c>
      <c r="B14" s="1"/>
      <c r="C14" s="2" t="s">
        <v>40</v>
      </c>
      <c r="D14" s="2"/>
      <c r="E14" s="2"/>
      <c r="F14" s="2"/>
      <c r="G14" s="2"/>
      <c r="H14" s="2"/>
      <c r="I14" s="2"/>
      <c r="J14" s="2"/>
      <c r="P14" s="10">
        <v>11</v>
      </c>
      <c r="Q14" s="176">
        <f>Simulations!C43</f>
        <v>0.1119</v>
      </c>
      <c r="R14" s="141">
        <f>Simulations!D26</f>
        <v>1</v>
      </c>
      <c r="S14" s="141">
        <f>Simulations!C26</f>
        <v>1</v>
      </c>
    </row>
    <row r="15" spans="1:19" x14ac:dyDescent="0.2">
      <c r="A15" s="2" t="s">
        <v>67</v>
      </c>
      <c r="B15" s="3">
        <v>700000000</v>
      </c>
      <c r="C15" t="s">
        <v>50</v>
      </c>
      <c r="P15" s="11">
        <v>12</v>
      </c>
      <c r="Q15" s="177">
        <f>Simulations!C44</f>
        <v>0.15780000000000005</v>
      </c>
      <c r="R15" s="142">
        <f>Simulations!D27</f>
        <v>1</v>
      </c>
      <c r="S15" s="142">
        <f>Simulations!C27</f>
        <v>1</v>
      </c>
    </row>
    <row r="16" spans="1:19" x14ac:dyDescent="0.2">
      <c r="A16" s="2" t="s">
        <v>68</v>
      </c>
      <c r="B16" s="2">
        <v>0.3</v>
      </c>
      <c r="C16" t="s">
        <v>49</v>
      </c>
      <c r="Q16">
        <f>SUM(Q4:Q15)</f>
        <v>1.0003000000000002</v>
      </c>
      <c r="R16">
        <f>SUM(R4:R15)</f>
        <v>12</v>
      </c>
      <c r="S16">
        <f>SUM(S4:S15)</f>
        <v>12</v>
      </c>
    </row>
    <row r="17" spans="1:40" x14ac:dyDescent="0.2">
      <c r="A17" s="4"/>
    </row>
    <row r="19" spans="1:40" x14ac:dyDescent="0.2">
      <c r="A19" s="1" t="s">
        <v>8</v>
      </c>
      <c r="B19" s="1"/>
      <c r="C19" s="2" t="s">
        <v>41</v>
      </c>
      <c r="D19" s="2"/>
      <c r="E19" s="2"/>
      <c r="F19" s="2"/>
      <c r="G19" s="2"/>
      <c r="H19" s="2"/>
      <c r="I19" s="2"/>
      <c r="J19" s="2"/>
      <c r="K19" s="2"/>
      <c r="P19" t="s">
        <v>11</v>
      </c>
      <c r="Q19" s="15" t="s">
        <v>66</v>
      </c>
      <c r="R19" s="12" t="s">
        <v>65</v>
      </c>
      <c r="S19" s="12"/>
    </row>
    <row r="20" spans="1:40" x14ac:dyDescent="0.2">
      <c r="A20" s="20" t="s">
        <v>9</v>
      </c>
      <c r="B20" s="20">
        <f>2.1/12</f>
        <v>0.17500000000000002</v>
      </c>
      <c r="C20" t="s">
        <v>24</v>
      </c>
      <c r="P20">
        <v>1</v>
      </c>
      <c r="Q20" s="27">
        <f>K8</f>
        <v>0.315</v>
      </c>
      <c r="R20" s="28">
        <f>N8</f>
        <v>6.5625000000000003E-2</v>
      </c>
    </row>
    <row r="21" spans="1:40" x14ac:dyDescent="0.2">
      <c r="A21" s="2" t="s">
        <v>42</v>
      </c>
      <c r="B21" s="3">
        <f>30/1000000</f>
        <v>3.0000000000000001E-5</v>
      </c>
      <c r="C21" s="73" t="s">
        <v>106</v>
      </c>
      <c r="P21">
        <v>2</v>
      </c>
      <c r="Q21" s="27">
        <f t="shared" ref="Q21:Q39" si="0">Q20*(1+qIndinfl)</f>
        <v>0.3276</v>
      </c>
      <c r="R21" s="28">
        <f t="shared" ref="R21:R39" si="1">R20*(1+qArtinfl)</f>
        <v>6.7593750000000008E-2</v>
      </c>
      <c r="U21" s="6"/>
      <c r="V21" s="6"/>
      <c r="W21" s="6"/>
    </row>
    <row r="22" spans="1:40" x14ac:dyDescent="0.2">
      <c r="A22" s="2" t="s">
        <v>43</v>
      </c>
      <c r="B22" s="19">
        <v>0.2</v>
      </c>
      <c r="C22" t="s">
        <v>44</v>
      </c>
      <c r="P22">
        <v>3</v>
      </c>
      <c r="Q22" s="27">
        <f t="shared" si="0"/>
        <v>0.34070400000000001</v>
      </c>
      <c r="R22" s="28">
        <f t="shared" si="1"/>
        <v>6.9621562500000012E-2</v>
      </c>
      <c r="U22" s="6"/>
      <c r="V22" s="6"/>
      <c r="W22" s="6"/>
      <c r="X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x14ac:dyDescent="0.2">
      <c r="A23" s="2" t="s">
        <v>45</v>
      </c>
      <c r="B23" s="147">
        <f>Simulations!A9</f>
        <v>0.04</v>
      </c>
      <c r="C23" t="s">
        <v>46</v>
      </c>
      <c r="P23">
        <v>4</v>
      </c>
      <c r="Q23" s="27">
        <f t="shared" si="0"/>
        <v>0.35433216000000001</v>
      </c>
      <c r="R23" s="28">
        <f t="shared" si="1"/>
        <v>7.1710209375000014E-2</v>
      </c>
      <c r="U23" s="6"/>
      <c r="V23" s="6"/>
      <c r="W23" s="6"/>
      <c r="X23" s="69"/>
      <c r="Y23" s="68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x14ac:dyDescent="0.2">
      <c r="A24" s="2" t="s">
        <v>17</v>
      </c>
      <c r="B24" s="7">
        <f>ROUND(t0-(1/K)*LN(1-(Simulations!A10)/Lmax),0)</f>
        <v>4</v>
      </c>
      <c r="C24" t="s">
        <v>190</v>
      </c>
      <c r="P24">
        <v>5</v>
      </c>
      <c r="Q24" s="27">
        <f t="shared" si="0"/>
        <v>0.36850544640000005</v>
      </c>
      <c r="R24" s="28">
        <f t="shared" si="1"/>
        <v>7.3861515656250015E-2</v>
      </c>
      <c r="U24" s="6"/>
      <c r="V24" s="6"/>
      <c r="W24" s="6"/>
      <c r="X24" s="68"/>
      <c r="Y24" s="68"/>
      <c r="Z24" s="5"/>
    </row>
    <row r="25" spans="1:40" x14ac:dyDescent="0.2">
      <c r="A25" s="2"/>
      <c r="B25" s="3"/>
      <c r="P25">
        <v>6</v>
      </c>
      <c r="Q25" s="27">
        <f t="shared" si="0"/>
        <v>0.38324566425600004</v>
      </c>
      <c r="R25" s="28">
        <f t="shared" si="1"/>
        <v>7.607736112593752E-2</v>
      </c>
      <c r="U25" s="6"/>
      <c r="V25" s="6"/>
      <c r="W25" s="6"/>
      <c r="X25" s="68"/>
      <c r="Y25" s="68"/>
    </row>
    <row r="26" spans="1:40" x14ac:dyDescent="0.2">
      <c r="A26" s="2" t="s">
        <v>23</v>
      </c>
      <c r="B26" s="3">
        <f>5/1000000</f>
        <v>5.0000000000000004E-6</v>
      </c>
      <c r="C26" s="73" t="s">
        <v>107</v>
      </c>
      <c r="P26">
        <v>7</v>
      </c>
      <c r="Q26" s="27">
        <f t="shared" si="0"/>
        <v>0.39857549082624005</v>
      </c>
      <c r="R26" s="28">
        <f t="shared" si="1"/>
        <v>7.8359681959715655E-2</v>
      </c>
      <c r="U26" s="6"/>
      <c r="V26" s="6"/>
      <c r="W26" s="6"/>
      <c r="X26" s="68"/>
      <c r="Y26" s="68"/>
    </row>
    <row r="27" spans="1:40" x14ac:dyDescent="0.2">
      <c r="A27" s="2" t="s">
        <v>47</v>
      </c>
      <c r="B27" s="19">
        <v>0.2</v>
      </c>
      <c r="C27" t="s">
        <v>44</v>
      </c>
      <c r="P27">
        <v>8</v>
      </c>
      <c r="Q27" s="27">
        <f t="shared" si="0"/>
        <v>0.41451851045928967</v>
      </c>
      <c r="R27" s="28">
        <f t="shared" si="1"/>
        <v>8.0710472418507123E-2</v>
      </c>
      <c r="U27" s="6"/>
      <c r="V27" s="6"/>
      <c r="W27" s="6"/>
      <c r="X27" s="68"/>
      <c r="Y27" s="68"/>
    </row>
    <row r="28" spans="1:40" x14ac:dyDescent="0.2">
      <c r="A28" s="2" t="s">
        <v>48</v>
      </c>
      <c r="B28" s="147">
        <f>Simulations!H9</f>
        <v>0.03</v>
      </c>
      <c r="C28" t="s">
        <v>46</v>
      </c>
      <c r="P28">
        <v>9</v>
      </c>
      <c r="Q28" s="27">
        <f t="shared" si="0"/>
        <v>0.43109925087766127</v>
      </c>
      <c r="R28" s="28">
        <f t="shared" si="1"/>
        <v>8.3131786591062337E-2</v>
      </c>
      <c r="U28" s="6"/>
      <c r="V28" s="6"/>
      <c r="W28" s="6"/>
      <c r="X28" s="68"/>
      <c r="Y28" s="68"/>
    </row>
    <row r="29" spans="1:40" x14ac:dyDescent="0.2">
      <c r="A29" s="2" t="s">
        <v>16</v>
      </c>
      <c r="B29" s="163">
        <f>ROUND(t0-(1/K)*LN(1-(L50Art)/Lmax),0)</f>
        <v>2</v>
      </c>
      <c r="C29" t="s">
        <v>228</v>
      </c>
      <c r="P29">
        <v>10</v>
      </c>
      <c r="Q29" s="27">
        <f t="shared" si="0"/>
        <v>0.44834322091276774</v>
      </c>
      <c r="R29" s="28">
        <f t="shared" si="1"/>
        <v>8.5625740188794208E-2</v>
      </c>
      <c r="U29" s="6"/>
      <c r="V29" s="6"/>
      <c r="W29" s="6"/>
      <c r="X29" s="68"/>
      <c r="Y29" s="68"/>
    </row>
    <row r="30" spans="1:40" x14ac:dyDescent="0.2">
      <c r="A30" s="2" t="s">
        <v>227</v>
      </c>
      <c r="B30" s="115">
        <f>Simulations!H10</f>
        <v>17.100000000000001</v>
      </c>
      <c r="C30" t="s">
        <v>229</v>
      </c>
      <c r="G30" s="2">
        <v>17.100000000000001</v>
      </c>
      <c r="P30">
        <v>11</v>
      </c>
      <c r="Q30" s="27">
        <f t="shared" si="0"/>
        <v>0.46627694974927847</v>
      </c>
      <c r="R30" s="28">
        <f t="shared" si="1"/>
        <v>8.8194512394458038E-2</v>
      </c>
      <c r="U30" s="6"/>
      <c r="V30" s="6"/>
      <c r="W30" s="6"/>
      <c r="X30" s="68"/>
      <c r="Y30" s="68"/>
    </row>
    <row r="31" spans="1:40" x14ac:dyDescent="0.2">
      <c r="I31" s="6"/>
      <c r="J31" s="6"/>
      <c r="K31" s="6"/>
      <c r="P31">
        <v>12</v>
      </c>
      <c r="Q31" s="27">
        <f t="shared" si="0"/>
        <v>0.48492802773924965</v>
      </c>
      <c r="R31" s="28">
        <f t="shared" si="1"/>
        <v>9.0840347766291782E-2</v>
      </c>
      <c r="U31" s="6"/>
      <c r="V31" s="6"/>
      <c r="W31" s="6"/>
      <c r="X31" s="68"/>
      <c r="Y31" s="68"/>
    </row>
    <row r="32" spans="1:40" x14ac:dyDescent="0.2">
      <c r="A32" s="1" t="s">
        <v>210</v>
      </c>
      <c r="B32" s="1"/>
      <c r="C32" s="68"/>
      <c r="I32" s="6"/>
      <c r="J32" s="37"/>
      <c r="K32" s="78"/>
      <c r="L32" s="6"/>
      <c r="P32">
        <v>13</v>
      </c>
      <c r="Q32" s="27">
        <f t="shared" si="0"/>
        <v>0.50432514884881963</v>
      </c>
      <c r="R32" s="28">
        <f t="shared" si="1"/>
        <v>9.3565558199280544E-2</v>
      </c>
      <c r="U32" s="6"/>
      <c r="V32" s="6"/>
      <c r="W32" s="6"/>
      <c r="X32" s="68"/>
      <c r="Y32" s="68"/>
    </row>
    <row r="33" spans="1:118" x14ac:dyDescent="0.2">
      <c r="A33" s="2" t="s">
        <v>248</v>
      </c>
      <c r="B33" s="2">
        <v>0.1</v>
      </c>
      <c r="C33" s="68" t="s">
        <v>249</v>
      </c>
      <c r="J33" s="4"/>
      <c r="K33" s="4"/>
      <c r="P33">
        <v>14</v>
      </c>
      <c r="Q33" s="27">
        <f t="shared" si="0"/>
        <v>0.5244981548027724</v>
      </c>
      <c r="R33" s="28">
        <f t="shared" si="1"/>
        <v>9.6372524945258956E-2</v>
      </c>
      <c r="Y33" s="68"/>
    </row>
    <row r="34" spans="1:118" x14ac:dyDescent="0.2">
      <c r="D34" t="s">
        <v>93</v>
      </c>
      <c r="I34" s="6"/>
      <c r="J34" s="4"/>
      <c r="K34" s="78"/>
      <c r="P34">
        <v>15</v>
      </c>
      <c r="Q34" s="27">
        <f t="shared" si="0"/>
        <v>0.54547808099488326</v>
      </c>
      <c r="R34" s="28">
        <f t="shared" si="1"/>
        <v>9.926370069361673E-2</v>
      </c>
    </row>
    <row r="35" spans="1:118" x14ac:dyDescent="0.2">
      <c r="A35" s="1" t="s">
        <v>10</v>
      </c>
      <c r="B35" s="1"/>
      <c r="D35" t="s">
        <v>82</v>
      </c>
      <c r="J35" s="4"/>
      <c r="K35" s="4"/>
      <c r="P35">
        <v>16</v>
      </c>
      <c r="Q35" s="27">
        <f t="shared" si="0"/>
        <v>0.56729720423467866</v>
      </c>
      <c r="R35" s="28">
        <f t="shared" si="1"/>
        <v>0.10224161171442524</v>
      </c>
    </row>
    <row r="36" spans="1:118" x14ac:dyDescent="0.2">
      <c r="A36" s="2" t="s">
        <v>25</v>
      </c>
      <c r="B36" s="40">
        <v>0.52869999999999995</v>
      </c>
      <c r="C36" s="4" t="s">
        <v>77</v>
      </c>
      <c r="J36" s="37"/>
      <c r="K36" s="78"/>
      <c r="P36">
        <v>17</v>
      </c>
      <c r="Q36" s="27">
        <f t="shared" si="0"/>
        <v>0.58998909240406583</v>
      </c>
      <c r="R36" s="28">
        <f t="shared" si="1"/>
        <v>0.105308860065858</v>
      </c>
    </row>
    <row r="37" spans="1:118" x14ac:dyDescent="0.2">
      <c r="A37" s="2" t="s">
        <v>26</v>
      </c>
      <c r="B37" s="40">
        <v>6.4799999999999996E-2</v>
      </c>
      <c r="C37" s="4" t="s">
        <v>78</v>
      </c>
      <c r="J37" s="4"/>
      <c r="K37" s="4"/>
      <c r="P37">
        <v>18</v>
      </c>
      <c r="Q37" s="27">
        <f t="shared" si="0"/>
        <v>0.6135886561002285</v>
      </c>
      <c r="R37" s="28">
        <f t="shared" si="1"/>
        <v>0.10846812586783375</v>
      </c>
      <c r="S37" s="5"/>
    </row>
    <row r="38" spans="1:118" x14ac:dyDescent="0.2">
      <c r="A38" s="2" t="s">
        <v>28</v>
      </c>
      <c r="B38" s="40">
        <v>3.3711000000000002</v>
      </c>
      <c r="C38" s="4"/>
      <c r="J38" s="4"/>
      <c r="K38" s="4"/>
      <c r="P38">
        <v>19</v>
      </c>
      <c r="Q38" s="27">
        <f t="shared" si="0"/>
        <v>0.63813220234423762</v>
      </c>
      <c r="R38" s="28">
        <f t="shared" si="1"/>
        <v>0.11172216964386876</v>
      </c>
    </row>
    <row r="39" spans="1:118" x14ac:dyDescent="0.2">
      <c r="A39" s="2" t="s">
        <v>29</v>
      </c>
      <c r="B39" s="40">
        <v>5.4699999999999999E-2</v>
      </c>
      <c r="C39" s="4"/>
      <c r="J39" s="4"/>
      <c r="K39" s="4"/>
      <c r="P39">
        <v>20</v>
      </c>
      <c r="Q39" s="27">
        <f t="shared" si="0"/>
        <v>0.66365749043800715</v>
      </c>
      <c r="R39" s="28">
        <f t="shared" si="1"/>
        <v>0.11507383473318483</v>
      </c>
      <c r="CJ39" t="b">
        <f>OR(CJ51=0,CJ52=0)</f>
        <v>1</v>
      </c>
    </row>
    <row r="40" spans="1:118" x14ac:dyDescent="0.2">
      <c r="A40" s="2" t="s">
        <v>92</v>
      </c>
      <c r="B40" s="2">
        <v>1.3</v>
      </c>
      <c r="C40" s="4" t="s">
        <v>91</v>
      </c>
      <c r="J40" s="4"/>
      <c r="K40" s="4"/>
    </row>
    <row r="41" spans="1:118" x14ac:dyDescent="0.2">
      <c r="A41" s="2"/>
      <c r="B41" s="2"/>
      <c r="C41" s="4"/>
      <c r="J41" s="4"/>
      <c r="K41" s="4"/>
    </row>
    <row r="42" spans="1:118" x14ac:dyDescent="0.2">
      <c r="A42" s="1" t="s">
        <v>33</v>
      </c>
      <c r="B42" s="1"/>
    </row>
    <row r="43" spans="1:118" x14ac:dyDescent="0.2">
      <c r="A43" s="2" t="s">
        <v>30</v>
      </c>
      <c r="B43" s="2">
        <v>40</v>
      </c>
      <c r="C43" t="s">
        <v>38</v>
      </c>
    </row>
    <row r="44" spans="1:118" x14ac:dyDescent="0.2">
      <c r="A44" s="2" t="s">
        <v>37</v>
      </c>
      <c r="B44" s="2">
        <f>4*365</f>
        <v>1460</v>
      </c>
      <c r="C44" t="s">
        <v>98</v>
      </c>
      <c r="J44">
        <f>400000*CostVArt/1000</f>
        <v>16000</v>
      </c>
    </row>
    <row r="45" spans="1:118" x14ac:dyDescent="0.2">
      <c r="A45" s="2" t="s">
        <v>31</v>
      </c>
      <c r="B45" s="70">
        <f>4000/24</f>
        <v>166.66666666666666</v>
      </c>
      <c r="C45" t="s">
        <v>32</v>
      </c>
      <c r="J45">
        <f>2000*CostFArt/1000</f>
        <v>2920</v>
      </c>
      <c r="CN45" s="73" t="s">
        <v>87</v>
      </c>
    </row>
    <row r="46" spans="1:118" x14ac:dyDescent="0.2">
      <c r="A46" s="2" t="s">
        <v>39</v>
      </c>
      <c r="B46" s="2">
        <f>500*365</f>
        <v>182500</v>
      </c>
      <c r="C46" t="s">
        <v>84</v>
      </c>
      <c r="CO46" t="s">
        <v>88</v>
      </c>
    </row>
    <row r="47" spans="1:118" x14ac:dyDescent="0.2">
      <c r="A47" s="4"/>
      <c r="I47" s="34" t="s">
        <v>124</v>
      </c>
      <c r="CO47" t="s">
        <v>183</v>
      </c>
      <c r="DL47" s="73" t="s">
        <v>89</v>
      </c>
    </row>
    <row r="48" spans="1:118" x14ac:dyDescent="0.2">
      <c r="A48" s="4"/>
      <c r="AG48" t="s">
        <v>198</v>
      </c>
      <c r="BI48" t="s">
        <v>198</v>
      </c>
      <c r="CO48" t="s">
        <v>184</v>
      </c>
      <c r="DN48" t="s">
        <v>90</v>
      </c>
    </row>
    <row r="49" spans="1:138" x14ac:dyDescent="0.2">
      <c r="A49" s="4"/>
      <c r="C49" s="4"/>
      <c r="I49" s="14" t="s">
        <v>15</v>
      </c>
      <c r="AG49" s="52">
        <v>3536327.7027933886</v>
      </c>
      <c r="AH49" s="52">
        <v>2224028.665116203</v>
      </c>
      <c r="AI49" s="52">
        <v>2395937.8231783658</v>
      </c>
      <c r="AJ49" s="52">
        <v>749772.03355670266</v>
      </c>
      <c r="AK49" s="52">
        <v>286769.5974374084</v>
      </c>
      <c r="AL49" s="52">
        <v>82261.805922833868</v>
      </c>
      <c r="AM49" s="52">
        <v>47194.715019697855</v>
      </c>
      <c r="AN49" s="52">
        <v>40614.373234399885</v>
      </c>
      <c r="AO49" s="52">
        <v>31068.023189266351</v>
      </c>
      <c r="AP49" s="52">
        <v>31192.256811525243</v>
      </c>
      <c r="AQ49" s="52">
        <v>25564.88752199088</v>
      </c>
      <c r="AR49" s="52">
        <v>22000.384642225927</v>
      </c>
      <c r="AS49" s="52">
        <v>16829.225857867739</v>
      </c>
      <c r="AT49" s="52">
        <v>7724.1243073048945</v>
      </c>
      <c r="AU49" s="52">
        <v>3046.6115585746866</v>
      </c>
      <c r="AV49" s="52">
        <v>953.39041006484592</v>
      </c>
      <c r="AW49" s="52">
        <v>364.64868234419839</v>
      </c>
      <c r="BI49" s="80">
        <v>0</v>
      </c>
      <c r="BJ49" s="80">
        <v>0</v>
      </c>
      <c r="BK49" s="80">
        <v>11500501.551256157</v>
      </c>
      <c r="BL49" s="80">
        <v>3598905.7610721728</v>
      </c>
      <c r="BM49" s="80">
        <v>1376494.0676995602</v>
      </c>
      <c r="BN49" s="80">
        <v>394856.66842960252</v>
      </c>
      <c r="BO49" s="80">
        <v>226534.63209454971</v>
      </c>
      <c r="BP49" s="80">
        <v>194948.99152511943</v>
      </c>
      <c r="BQ49" s="80">
        <v>149126.51130847848</v>
      </c>
      <c r="BR49" s="80">
        <v>149722.83269532115</v>
      </c>
      <c r="BS49" s="80">
        <v>122711.46010555622</v>
      </c>
      <c r="BT49" s="80">
        <v>105601.84628268445</v>
      </c>
      <c r="BU49" s="80">
        <v>80780.284117765157</v>
      </c>
      <c r="BV49" s="80">
        <v>37075.796675063495</v>
      </c>
      <c r="BW49" s="80">
        <v>14623.735481158496</v>
      </c>
      <c r="BX49" s="80">
        <v>4576.2739683112604</v>
      </c>
      <c r="BY49" s="80">
        <v>1750.3136752521523</v>
      </c>
      <c r="CO49" t="s">
        <v>185</v>
      </c>
    </row>
    <row r="50" spans="1:138" x14ac:dyDescent="0.2">
      <c r="A50" s="4"/>
      <c r="C50" s="4"/>
      <c r="AE50" s="8"/>
      <c r="AF50" s="15" t="s">
        <v>73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9"/>
      <c r="BG50" s="8"/>
      <c r="BH50" s="15" t="s">
        <v>73</v>
      </c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9"/>
      <c r="CI50" s="8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9"/>
      <c r="DK50" s="8">
        <f>CI50</f>
        <v>0</v>
      </c>
      <c r="DL50" s="15">
        <f t="shared" ref="DL50:EH56" si="2">CJ50</f>
        <v>0</v>
      </c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9"/>
    </row>
    <row r="51" spans="1:138" x14ac:dyDescent="0.2">
      <c r="D51" t="s">
        <v>13</v>
      </c>
      <c r="E51" s="13">
        <f t="shared" ref="E51:V51" si="3">IF(E56&lt;tcArt,0,1)</f>
        <v>0</v>
      </c>
      <c r="F51" s="13">
        <f t="shared" si="3"/>
        <v>1</v>
      </c>
      <c r="G51" s="13">
        <f t="shared" si="3"/>
        <v>1</v>
      </c>
      <c r="H51" s="13">
        <f t="shared" si="3"/>
        <v>1</v>
      </c>
      <c r="I51" s="13">
        <f t="shared" si="3"/>
        <v>1</v>
      </c>
      <c r="J51" s="13">
        <f t="shared" si="3"/>
        <v>1</v>
      </c>
      <c r="K51" s="13">
        <f t="shared" si="3"/>
        <v>1</v>
      </c>
      <c r="L51" s="13">
        <f t="shared" si="3"/>
        <v>1</v>
      </c>
      <c r="M51" s="13">
        <f t="shared" si="3"/>
        <v>1</v>
      </c>
      <c r="N51" s="13">
        <f t="shared" si="3"/>
        <v>1</v>
      </c>
      <c r="O51" s="13">
        <f t="shared" si="3"/>
        <v>1</v>
      </c>
      <c r="P51" s="13">
        <f t="shared" si="3"/>
        <v>1</v>
      </c>
      <c r="Q51" s="13">
        <f t="shared" si="3"/>
        <v>1</v>
      </c>
      <c r="R51" s="13">
        <f t="shared" si="3"/>
        <v>1</v>
      </c>
      <c r="S51" s="13">
        <f t="shared" si="3"/>
        <v>1</v>
      </c>
      <c r="T51" s="13">
        <f t="shared" si="3"/>
        <v>1</v>
      </c>
      <c r="U51" s="13">
        <f t="shared" si="3"/>
        <v>1</v>
      </c>
      <c r="V51" s="13">
        <f t="shared" si="3"/>
        <v>1</v>
      </c>
      <c r="AE51" s="10" t="str">
        <f>D51</f>
        <v>SelArt</v>
      </c>
      <c r="AF51" s="45">
        <f t="shared" ref="AF51:AW54" si="4">E51</f>
        <v>0</v>
      </c>
      <c r="AG51" s="45">
        <f t="shared" si="4"/>
        <v>1</v>
      </c>
      <c r="AH51" s="45">
        <f t="shared" si="4"/>
        <v>1</v>
      </c>
      <c r="AI51" s="45">
        <f t="shared" si="4"/>
        <v>1</v>
      </c>
      <c r="AJ51" s="45">
        <f t="shared" si="4"/>
        <v>1</v>
      </c>
      <c r="AK51" s="45">
        <f t="shared" si="4"/>
        <v>1</v>
      </c>
      <c r="AL51" s="45">
        <f t="shared" si="4"/>
        <v>1</v>
      </c>
      <c r="AM51" s="45">
        <f t="shared" si="4"/>
        <v>1</v>
      </c>
      <c r="AN51" s="45">
        <f t="shared" si="4"/>
        <v>1</v>
      </c>
      <c r="AO51" s="45">
        <f t="shared" si="4"/>
        <v>1</v>
      </c>
      <c r="AP51" s="45">
        <f t="shared" si="4"/>
        <v>1</v>
      </c>
      <c r="AQ51" s="45">
        <f t="shared" si="4"/>
        <v>1</v>
      </c>
      <c r="AR51" s="45">
        <f t="shared" si="4"/>
        <v>1</v>
      </c>
      <c r="AS51" s="45">
        <f t="shared" si="4"/>
        <v>1</v>
      </c>
      <c r="AT51" s="45">
        <f t="shared" si="4"/>
        <v>1</v>
      </c>
      <c r="AU51" s="45">
        <f t="shared" si="4"/>
        <v>1</v>
      </c>
      <c r="AV51" s="45">
        <f t="shared" si="4"/>
        <v>1</v>
      </c>
      <c r="AW51" s="45">
        <f t="shared" si="4"/>
        <v>1</v>
      </c>
      <c r="AX51" s="46"/>
      <c r="AY51" s="46"/>
      <c r="AZ51" s="46"/>
      <c r="BA51" s="46"/>
      <c r="BB51" s="47"/>
      <c r="BG51" s="10" t="str">
        <f t="shared" ref="BG51:BH54" si="5">AE51</f>
        <v>SelArt</v>
      </c>
      <c r="BH51" s="58">
        <f t="shared" si="5"/>
        <v>0</v>
      </c>
      <c r="BI51" s="58">
        <f t="shared" ref="BI51:BY54" si="6">AG51</f>
        <v>1</v>
      </c>
      <c r="BJ51" s="58">
        <f t="shared" si="6"/>
        <v>1</v>
      </c>
      <c r="BK51" s="58">
        <f t="shared" si="6"/>
        <v>1</v>
      </c>
      <c r="BL51" s="58">
        <f t="shared" si="6"/>
        <v>1</v>
      </c>
      <c r="BM51" s="58">
        <f t="shared" si="6"/>
        <v>1</v>
      </c>
      <c r="BN51" s="58">
        <f t="shared" si="6"/>
        <v>1</v>
      </c>
      <c r="BO51" s="58">
        <f t="shared" si="6"/>
        <v>1</v>
      </c>
      <c r="BP51" s="58">
        <f t="shared" si="6"/>
        <v>1</v>
      </c>
      <c r="BQ51" s="58">
        <f t="shared" si="6"/>
        <v>1</v>
      </c>
      <c r="BR51" s="58">
        <f t="shared" si="6"/>
        <v>1</v>
      </c>
      <c r="BS51" s="58">
        <f t="shared" si="6"/>
        <v>1</v>
      </c>
      <c r="BT51" s="58">
        <f t="shared" si="6"/>
        <v>1</v>
      </c>
      <c r="BU51" s="58">
        <f t="shared" si="6"/>
        <v>1</v>
      </c>
      <c r="BV51" s="58">
        <f t="shared" si="6"/>
        <v>1</v>
      </c>
      <c r="BW51" s="58">
        <f t="shared" si="6"/>
        <v>1</v>
      </c>
      <c r="BX51" s="58">
        <f t="shared" si="6"/>
        <v>1</v>
      </c>
      <c r="BY51" s="58">
        <f t="shared" si="6"/>
        <v>1</v>
      </c>
      <c r="BZ51" s="46"/>
      <c r="CA51" s="46"/>
      <c r="CB51" s="46"/>
      <c r="CC51" s="46"/>
      <c r="CD51" s="47"/>
      <c r="CI51" s="10" t="str">
        <f>BG51</f>
        <v>SelArt</v>
      </c>
      <c r="CJ51" s="58">
        <f t="shared" ref="CJ51:DA56" si="7">BH51</f>
        <v>0</v>
      </c>
      <c r="CK51" s="58">
        <f t="shared" si="7"/>
        <v>1</v>
      </c>
      <c r="CL51" s="58">
        <f t="shared" si="7"/>
        <v>1</v>
      </c>
      <c r="CM51" s="58">
        <f t="shared" si="7"/>
        <v>1</v>
      </c>
      <c r="CN51" s="58">
        <f t="shared" si="7"/>
        <v>1</v>
      </c>
      <c r="CO51" s="58">
        <f t="shared" si="7"/>
        <v>1</v>
      </c>
      <c r="CP51" s="58">
        <f t="shared" si="7"/>
        <v>1</v>
      </c>
      <c r="CQ51" s="58">
        <f t="shared" si="7"/>
        <v>1</v>
      </c>
      <c r="CR51" s="58">
        <f t="shared" si="7"/>
        <v>1</v>
      </c>
      <c r="CS51" s="58">
        <f t="shared" si="7"/>
        <v>1</v>
      </c>
      <c r="CT51" s="58">
        <f t="shared" si="7"/>
        <v>1</v>
      </c>
      <c r="CU51" s="58">
        <f t="shared" si="7"/>
        <v>1</v>
      </c>
      <c r="CV51" s="58">
        <f t="shared" si="7"/>
        <v>1</v>
      </c>
      <c r="CW51" s="58">
        <f t="shared" si="7"/>
        <v>1</v>
      </c>
      <c r="CX51" s="58">
        <f t="shared" si="7"/>
        <v>1</v>
      </c>
      <c r="CY51" s="58">
        <f t="shared" si="7"/>
        <v>1</v>
      </c>
      <c r="CZ51" s="58">
        <f t="shared" si="7"/>
        <v>1</v>
      </c>
      <c r="DA51" s="58">
        <f t="shared" si="7"/>
        <v>1</v>
      </c>
      <c r="DB51" s="46"/>
      <c r="DC51" s="46"/>
      <c r="DD51" s="46"/>
      <c r="DE51" s="46"/>
      <c r="DF51" s="47"/>
      <c r="DK51" s="10" t="str">
        <f>CI51</f>
        <v>SelArt</v>
      </c>
      <c r="DL51" s="58">
        <f t="shared" si="2"/>
        <v>0</v>
      </c>
      <c r="DM51" s="58">
        <f t="shared" si="2"/>
        <v>1</v>
      </c>
      <c r="DN51" s="58">
        <f t="shared" si="2"/>
        <v>1</v>
      </c>
      <c r="DO51" s="58">
        <f t="shared" si="2"/>
        <v>1</v>
      </c>
      <c r="DP51" s="58">
        <f t="shared" si="2"/>
        <v>1</v>
      </c>
      <c r="DQ51" s="58">
        <f t="shared" si="2"/>
        <v>1</v>
      </c>
      <c r="DR51" s="58">
        <f t="shared" si="2"/>
        <v>1</v>
      </c>
      <c r="DS51" s="58">
        <f t="shared" si="2"/>
        <v>1</v>
      </c>
      <c r="DT51" s="58">
        <f t="shared" si="2"/>
        <v>1</v>
      </c>
      <c r="DU51" s="58">
        <f t="shared" si="2"/>
        <v>1</v>
      </c>
      <c r="DV51" s="58">
        <f t="shared" si="2"/>
        <v>1</v>
      </c>
      <c r="DW51" s="58">
        <f t="shared" si="2"/>
        <v>1</v>
      </c>
      <c r="DX51" s="58">
        <f t="shared" si="2"/>
        <v>1</v>
      </c>
      <c r="DY51" s="58">
        <f t="shared" si="2"/>
        <v>1</v>
      </c>
      <c r="DZ51" s="58">
        <f t="shared" si="2"/>
        <v>1</v>
      </c>
      <c r="EA51" s="58">
        <f t="shared" si="2"/>
        <v>1</v>
      </c>
      <c r="EB51" s="58">
        <f t="shared" si="2"/>
        <v>1</v>
      </c>
      <c r="EC51" s="58">
        <f t="shared" si="2"/>
        <v>1</v>
      </c>
      <c r="ED51" s="46"/>
      <c r="EE51" s="46"/>
      <c r="EF51" s="46"/>
      <c r="EG51" s="46"/>
      <c r="EH51" s="47"/>
    </row>
    <row r="52" spans="1:138" x14ac:dyDescent="0.2">
      <c r="D52" t="s">
        <v>14</v>
      </c>
      <c r="E52" s="13">
        <f t="shared" ref="E52:V52" si="8">IF(E56&lt;tcInd,0,1)</f>
        <v>0</v>
      </c>
      <c r="F52" s="13">
        <f t="shared" si="8"/>
        <v>0</v>
      </c>
      <c r="G52" s="13">
        <f t="shared" si="8"/>
        <v>0</v>
      </c>
      <c r="H52" s="13">
        <f t="shared" si="8"/>
        <v>1</v>
      </c>
      <c r="I52" s="13">
        <f t="shared" si="8"/>
        <v>1</v>
      </c>
      <c r="J52" s="13">
        <f t="shared" si="8"/>
        <v>1</v>
      </c>
      <c r="K52" s="13">
        <f t="shared" si="8"/>
        <v>1</v>
      </c>
      <c r="L52" s="13">
        <f t="shared" si="8"/>
        <v>1</v>
      </c>
      <c r="M52" s="13">
        <f t="shared" si="8"/>
        <v>1</v>
      </c>
      <c r="N52" s="13">
        <f t="shared" si="8"/>
        <v>1</v>
      </c>
      <c r="O52" s="13">
        <f t="shared" si="8"/>
        <v>1</v>
      </c>
      <c r="P52" s="13">
        <f t="shared" si="8"/>
        <v>1</v>
      </c>
      <c r="Q52" s="13">
        <f t="shared" si="8"/>
        <v>1</v>
      </c>
      <c r="R52" s="13">
        <f t="shared" si="8"/>
        <v>1</v>
      </c>
      <c r="S52" s="13">
        <f t="shared" si="8"/>
        <v>1</v>
      </c>
      <c r="T52" s="13">
        <f t="shared" si="8"/>
        <v>1</v>
      </c>
      <c r="U52" s="13">
        <f t="shared" si="8"/>
        <v>1</v>
      </c>
      <c r="V52" s="13">
        <f t="shared" si="8"/>
        <v>1</v>
      </c>
      <c r="AE52" s="10" t="str">
        <f>D52</f>
        <v>SelFind</v>
      </c>
      <c r="AF52" s="45">
        <f t="shared" si="4"/>
        <v>0</v>
      </c>
      <c r="AG52" s="45">
        <f t="shared" si="4"/>
        <v>0</v>
      </c>
      <c r="AH52" s="45">
        <f t="shared" si="4"/>
        <v>0</v>
      </c>
      <c r="AI52" s="45">
        <f t="shared" si="4"/>
        <v>1</v>
      </c>
      <c r="AJ52" s="45">
        <f t="shared" si="4"/>
        <v>1</v>
      </c>
      <c r="AK52" s="45">
        <f t="shared" si="4"/>
        <v>1</v>
      </c>
      <c r="AL52" s="45">
        <f t="shared" si="4"/>
        <v>1</v>
      </c>
      <c r="AM52" s="45">
        <f t="shared" si="4"/>
        <v>1</v>
      </c>
      <c r="AN52" s="45">
        <f t="shared" si="4"/>
        <v>1</v>
      </c>
      <c r="AO52" s="45">
        <f t="shared" si="4"/>
        <v>1</v>
      </c>
      <c r="AP52" s="45">
        <f t="shared" si="4"/>
        <v>1</v>
      </c>
      <c r="AQ52" s="45">
        <f t="shared" si="4"/>
        <v>1</v>
      </c>
      <c r="AR52" s="45">
        <f t="shared" si="4"/>
        <v>1</v>
      </c>
      <c r="AS52" s="45">
        <f t="shared" si="4"/>
        <v>1</v>
      </c>
      <c r="AT52" s="45">
        <f t="shared" si="4"/>
        <v>1</v>
      </c>
      <c r="AU52" s="45">
        <f t="shared" si="4"/>
        <v>1</v>
      </c>
      <c r="AV52" s="45">
        <f t="shared" si="4"/>
        <v>1</v>
      </c>
      <c r="AW52" s="45">
        <f t="shared" si="4"/>
        <v>1</v>
      </c>
      <c r="AX52" s="46"/>
      <c r="AY52" s="46"/>
      <c r="AZ52" s="46"/>
      <c r="BA52" s="46"/>
      <c r="BB52" s="47"/>
      <c r="BG52" s="10" t="str">
        <f t="shared" si="5"/>
        <v>SelFind</v>
      </c>
      <c r="BH52" s="58">
        <f t="shared" si="5"/>
        <v>0</v>
      </c>
      <c r="BI52" s="58">
        <f t="shared" si="6"/>
        <v>0</v>
      </c>
      <c r="BJ52" s="58">
        <f t="shared" si="6"/>
        <v>0</v>
      </c>
      <c r="BK52" s="58">
        <f t="shared" si="6"/>
        <v>1</v>
      </c>
      <c r="BL52" s="58">
        <f t="shared" si="6"/>
        <v>1</v>
      </c>
      <c r="BM52" s="58">
        <f t="shared" si="6"/>
        <v>1</v>
      </c>
      <c r="BN52" s="58">
        <f t="shared" si="6"/>
        <v>1</v>
      </c>
      <c r="BO52" s="58">
        <f t="shared" si="6"/>
        <v>1</v>
      </c>
      <c r="BP52" s="58">
        <f t="shared" si="6"/>
        <v>1</v>
      </c>
      <c r="BQ52" s="58">
        <f t="shared" si="6"/>
        <v>1</v>
      </c>
      <c r="BR52" s="58">
        <f t="shared" si="6"/>
        <v>1</v>
      </c>
      <c r="BS52" s="58">
        <f t="shared" si="6"/>
        <v>1</v>
      </c>
      <c r="BT52" s="58">
        <f t="shared" si="6"/>
        <v>1</v>
      </c>
      <c r="BU52" s="58">
        <f t="shared" si="6"/>
        <v>1</v>
      </c>
      <c r="BV52" s="58">
        <f t="shared" si="6"/>
        <v>1</v>
      </c>
      <c r="BW52" s="58">
        <f t="shared" si="6"/>
        <v>1</v>
      </c>
      <c r="BX52" s="58">
        <f t="shared" si="6"/>
        <v>1</v>
      </c>
      <c r="BY52" s="58">
        <f t="shared" si="6"/>
        <v>1</v>
      </c>
      <c r="BZ52" s="46"/>
      <c r="CA52" s="46"/>
      <c r="CB52" s="46"/>
      <c r="CC52" s="46"/>
      <c r="CD52" s="47"/>
      <c r="CI52" s="10" t="str">
        <f>BG52</f>
        <v>SelFind</v>
      </c>
      <c r="CJ52" s="58">
        <f t="shared" si="7"/>
        <v>0</v>
      </c>
      <c r="CK52" s="58">
        <f t="shared" si="7"/>
        <v>0</v>
      </c>
      <c r="CL52" s="58">
        <f t="shared" si="7"/>
        <v>0</v>
      </c>
      <c r="CM52" s="58">
        <f t="shared" si="7"/>
        <v>1</v>
      </c>
      <c r="CN52" s="58">
        <f t="shared" si="7"/>
        <v>1</v>
      </c>
      <c r="CO52" s="58">
        <f t="shared" si="7"/>
        <v>1</v>
      </c>
      <c r="CP52" s="58">
        <f t="shared" si="7"/>
        <v>1</v>
      </c>
      <c r="CQ52" s="58">
        <f t="shared" si="7"/>
        <v>1</v>
      </c>
      <c r="CR52" s="58">
        <f t="shared" si="7"/>
        <v>1</v>
      </c>
      <c r="CS52" s="58">
        <f t="shared" si="7"/>
        <v>1</v>
      </c>
      <c r="CT52" s="58">
        <f t="shared" si="7"/>
        <v>1</v>
      </c>
      <c r="CU52" s="58">
        <f t="shared" si="7"/>
        <v>1</v>
      </c>
      <c r="CV52" s="58">
        <f t="shared" si="7"/>
        <v>1</v>
      </c>
      <c r="CW52" s="58">
        <f t="shared" si="7"/>
        <v>1</v>
      </c>
      <c r="CX52" s="58">
        <f t="shared" si="7"/>
        <v>1</v>
      </c>
      <c r="CY52" s="58">
        <f t="shared" si="7"/>
        <v>1</v>
      </c>
      <c r="CZ52" s="58">
        <f t="shared" si="7"/>
        <v>1</v>
      </c>
      <c r="DA52" s="58">
        <f t="shared" si="7"/>
        <v>1</v>
      </c>
      <c r="DB52" s="46"/>
      <c r="DC52" s="46"/>
      <c r="DD52" s="46"/>
      <c r="DE52" s="46"/>
      <c r="DF52" s="47"/>
      <c r="DK52" s="10" t="str">
        <f>CI52</f>
        <v>SelFind</v>
      </c>
      <c r="DL52" s="58">
        <f t="shared" si="2"/>
        <v>0</v>
      </c>
      <c r="DM52" s="58">
        <f t="shared" si="2"/>
        <v>0</v>
      </c>
      <c r="DN52" s="58">
        <f t="shared" si="2"/>
        <v>0</v>
      </c>
      <c r="DO52" s="58">
        <f t="shared" si="2"/>
        <v>1</v>
      </c>
      <c r="DP52" s="58">
        <f t="shared" si="2"/>
        <v>1</v>
      </c>
      <c r="DQ52" s="58">
        <f t="shared" si="2"/>
        <v>1</v>
      </c>
      <c r="DR52" s="58">
        <f t="shared" si="2"/>
        <v>1</v>
      </c>
      <c r="DS52" s="58">
        <f t="shared" si="2"/>
        <v>1</v>
      </c>
      <c r="DT52" s="58">
        <f t="shared" si="2"/>
        <v>1</v>
      </c>
      <c r="DU52" s="58">
        <f t="shared" si="2"/>
        <v>1</v>
      </c>
      <c r="DV52" s="58">
        <f t="shared" si="2"/>
        <v>1</v>
      </c>
      <c r="DW52" s="58">
        <f t="shared" si="2"/>
        <v>1</v>
      </c>
      <c r="DX52" s="58">
        <f t="shared" si="2"/>
        <v>1</v>
      </c>
      <c r="DY52" s="58">
        <f t="shared" si="2"/>
        <v>1</v>
      </c>
      <c r="DZ52" s="58">
        <f t="shared" si="2"/>
        <v>1</v>
      </c>
      <c r="EA52" s="58">
        <f t="shared" si="2"/>
        <v>1</v>
      </c>
      <c r="EB52" s="58">
        <f t="shared" si="2"/>
        <v>1</v>
      </c>
      <c r="EC52" s="58">
        <f t="shared" si="2"/>
        <v>1</v>
      </c>
      <c r="ED52" s="46"/>
      <c r="EE52" s="46"/>
      <c r="EF52" s="46"/>
      <c r="EG52" s="46"/>
      <c r="EH52" s="47"/>
    </row>
    <row r="53" spans="1:138" x14ac:dyDescent="0.2">
      <c r="D53" t="s">
        <v>69</v>
      </c>
      <c r="E53" s="32">
        <f t="shared" ref="E53:V53" si="9">Lmax*(1-EXP(-K*(E56-t0)))</f>
        <v>10.496672203940072</v>
      </c>
      <c r="F53" s="32">
        <f t="shared" si="9"/>
        <v>17.118080965588319</v>
      </c>
      <c r="G53" s="32">
        <f t="shared" si="9"/>
        <v>21.601151286524647</v>
      </c>
      <c r="H53" s="32">
        <f t="shared" si="9"/>
        <v>24.636444866173282</v>
      </c>
      <c r="I53" s="32">
        <f t="shared" si="9"/>
        <v>26.69151125039453</v>
      </c>
      <c r="J53" s="32">
        <f t="shared" si="9"/>
        <v>28.082908073381617</v>
      </c>
      <c r="K53" s="32">
        <f t="shared" si="9"/>
        <v>29.024962857539926</v>
      </c>
      <c r="L53" s="32">
        <f t="shared" si="9"/>
        <v>29.662787525308197</v>
      </c>
      <c r="M53" s="32">
        <f t="shared" si="9"/>
        <v>30.094631101345211</v>
      </c>
      <c r="N53" s="32">
        <f t="shared" si="9"/>
        <v>30.387013763208941</v>
      </c>
      <c r="O53" s="32">
        <f t="shared" si="9"/>
        <v>30.584973454407855</v>
      </c>
      <c r="P53" s="32">
        <f t="shared" si="9"/>
        <v>30.71900342420761</v>
      </c>
      <c r="Q53" s="32">
        <f t="shared" si="9"/>
        <v>30.809749336649318</v>
      </c>
      <c r="R53" s="32">
        <f t="shared" si="9"/>
        <v>30.871189480500586</v>
      </c>
      <c r="S53" s="32">
        <f t="shared" si="9"/>
        <v>30.912787952265244</v>
      </c>
      <c r="T53" s="32">
        <f t="shared" si="9"/>
        <v>30.940952483542119</v>
      </c>
      <c r="U53" s="32">
        <f t="shared" si="9"/>
        <v>30.960021473060149</v>
      </c>
      <c r="V53" s="32">
        <f t="shared" si="9"/>
        <v>30.972932263503065</v>
      </c>
      <c r="AE53" s="10" t="str">
        <f>D53</f>
        <v>Length Cx</v>
      </c>
      <c r="AF53" s="48">
        <f t="shared" si="4"/>
        <v>10.496672203940072</v>
      </c>
      <c r="AG53" s="48">
        <f t="shared" si="4"/>
        <v>17.118080965588319</v>
      </c>
      <c r="AH53" s="48">
        <f t="shared" si="4"/>
        <v>21.601151286524647</v>
      </c>
      <c r="AI53" s="48">
        <f t="shared" si="4"/>
        <v>24.636444866173282</v>
      </c>
      <c r="AJ53" s="48">
        <f t="shared" si="4"/>
        <v>26.69151125039453</v>
      </c>
      <c r="AK53" s="48">
        <f t="shared" si="4"/>
        <v>28.082908073381617</v>
      </c>
      <c r="AL53" s="48">
        <f t="shared" si="4"/>
        <v>29.024962857539926</v>
      </c>
      <c r="AM53" s="48">
        <f t="shared" si="4"/>
        <v>29.662787525308197</v>
      </c>
      <c r="AN53" s="48">
        <f t="shared" si="4"/>
        <v>30.094631101345211</v>
      </c>
      <c r="AO53" s="48">
        <f t="shared" si="4"/>
        <v>30.387013763208941</v>
      </c>
      <c r="AP53" s="48">
        <f t="shared" si="4"/>
        <v>30.584973454407855</v>
      </c>
      <c r="AQ53" s="48">
        <f t="shared" si="4"/>
        <v>30.71900342420761</v>
      </c>
      <c r="AR53" s="48">
        <f t="shared" si="4"/>
        <v>30.809749336649318</v>
      </c>
      <c r="AS53" s="48">
        <f t="shared" si="4"/>
        <v>30.871189480500586</v>
      </c>
      <c r="AT53" s="48">
        <f t="shared" si="4"/>
        <v>30.912787952265244</v>
      </c>
      <c r="AU53" s="48">
        <f t="shared" si="4"/>
        <v>30.940952483542119</v>
      </c>
      <c r="AV53" s="48">
        <f t="shared" si="4"/>
        <v>30.960021473060149</v>
      </c>
      <c r="AW53" s="48">
        <f t="shared" si="4"/>
        <v>30.972932263503065</v>
      </c>
      <c r="AX53" s="49"/>
      <c r="AY53" s="49"/>
      <c r="AZ53" s="49"/>
      <c r="BA53" s="49"/>
      <c r="BB53" s="50"/>
      <c r="BC53" s="17"/>
      <c r="BD53" s="17"/>
      <c r="BE53" s="17"/>
      <c r="BG53" s="10" t="str">
        <f t="shared" si="5"/>
        <v>Length Cx</v>
      </c>
      <c r="BH53" s="48">
        <f t="shared" si="5"/>
        <v>10.496672203940072</v>
      </c>
      <c r="BI53" s="48">
        <f t="shared" si="6"/>
        <v>17.118080965588319</v>
      </c>
      <c r="BJ53" s="48">
        <f t="shared" si="6"/>
        <v>21.601151286524647</v>
      </c>
      <c r="BK53" s="48">
        <f t="shared" si="6"/>
        <v>24.636444866173282</v>
      </c>
      <c r="BL53" s="48">
        <f t="shared" si="6"/>
        <v>26.69151125039453</v>
      </c>
      <c r="BM53" s="48">
        <f t="shared" si="6"/>
        <v>28.082908073381617</v>
      </c>
      <c r="BN53" s="48">
        <f t="shared" si="6"/>
        <v>29.024962857539926</v>
      </c>
      <c r="BO53" s="48">
        <f t="shared" si="6"/>
        <v>29.662787525308197</v>
      </c>
      <c r="BP53" s="48">
        <f t="shared" si="6"/>
        <v>30.094631101345211</v>
      </c>
      <c r="BQ53" s="48">
        <f t="shared" si="6"/>
        <v>30.387013763208941</v>
      </c>
      <c r="BR53" s="48">
        <f t="shared" si="6"/>
        <v>30.584973454407855</v>
      </c>
      <c r="BS53" s="48">
        <f t="shared" si="6"/>
        <v>30.71900342420761</v>
      </c>
      <c r="BT53" s="48">
        <f t="shared" si="6"/>
        <v>30.809749336649318</v>
      </c>
      <c r="BU53" s="48">
        <f t="shared" si="6"/>
        <v>30.871189480500586</v>
      </c>
      <c r="BV53" s="48">
        <f t="shared" si="6"/>
        <v>30.912787952265244</v>
      </c>
      <c r="BW53" s="48">
        <f t="shared" si="6"/>
        <v>30.940952483542119</v>
      </c>
      <c r="BX53" s="48">
        <f t="shared" si="6"/>
        <v>30.960021473060149</v>
      </c>
      <c r="BY53" s="48">
        <f t="shared" si="6"/>
        <v>30.972932263503065</v>
      </c>
      <c r="BZ53" s="49"/>
      <c r="CA53" s="49"/>
      <c r="CB53" s="49"/>
      <c r="CC53" s="49"/>
      <c r="CD53" s="50"/>
      <c r="CI53" s="10" t="str">
        <f>BG53</f>
        <v>Length Cx</v>
      </c>
      <c r="CJ53" s="48">
        <f t="shared" si="7"/>
        <v>10.496672203940072</v>
      </c>
      <c r="CK53" s="48">
        <f t="shared" si="7"/>
        <v>17.118080965588319</v>
      </c>
      <c r="CL53" s="48">
        <f t="shared" si="7"/>
        <v>21.601151286524647</v>
      </c>
      <c r="CM53" s="48">
        <f t="shared" si="7"/>
        <v>24.636444866173282</v>
      </c>
      <c r="CN53" s="48">
        <f t="shared" si="7"/>
        <v>26.69151125039453</v>
      </c>
      <c r="CO53" s="48">
        <f t="shared" si="7"/>
        <v>28.082908073381617</v>
      </c>
      <c r="CP53" s="48">
        <f t="shared" si="7"/>
        <v>29.024962857539926</v>
      </c>
      <c r="CQ53" s="48">
        <f t="shared" si="7"/>
        <v>29.662787525308197</v>
      </c>
      <c r="CR53" s="48">
        <f t="shared" si="7"/>
        <v>30.094631101345211</v>
      </c>
      <c r="CS53" s="48">
        <f t="shared" si="7"/>
        <v>30.387013763208941</v>
      </c>
      <c r="CT53" s="48">
        <f t="shared" si="7"/>
        <v>30.584973454407855</v>
      </c>
      <c r="CU53" s="48">
        <f t="shared" si="7"/>
        <v>30.71900342420761</v>
      </c>
      <c r="CV53" s="48">
        <f t="shared" si="7"/>
        <v>30.809749336649318</v>
      </c>
      <c r="CW53" s="48">
        <f t="shared" si="7"/>
        <v>30.871189480500586</v>
      </c>
      <c r="CX53" s="48">
        <f t="shared" si="7"/>
        <v>30.912787952265244</v>
      </c>
      <c r="CY53" s="48">
        <f t="shared" si="7"/>
        <v>30.940952483542119</v>
      </c>
      <c r="CZ53" s="48">
        <f t="shared" si="7"/>
        <v>30.960021473060149</v>
      </c>
      <c r="DA53" s="48">
        <f t="shared" si="7"/>
        <v>30.972932263503065</v>
      </c>
      <c r="DB53" s="49"/>
      <c r="DC53" s="49"/>
      <c r="DD53" s="49"/>
      <c r="DE53" s="49"/>
      <c r="DF53" s="50"/>
      <c r="DK53" s="10" t="str">
        <f>CI53</f>
        <v>Length Cx</v>
      </c>
      <c r="DL53" s="48">
        <f t="shared" si="2"/>
        <v>10.496672203940072</v>
      </c>
      <c r="DM53" s="48">
        <f t="shared" si="2"/>
        <v>17.118080965588319</v>
      </c>
      <c r="DN53" s="48">
        <f t="shared" si="2"/>
        <v>21.601151286524647</v>
      </c>
      <c r="DO53" s="48">
        <f t="shared" si="2"/>
        <v>24.636444866173282</v>
      </c>
      <c r="DP53" s="48">
        <f t="shared" si="2"/>
        <v>26.69151125039453</v>
      </c>
      <c r="DQ53" s="48">
        <f t="shared" si="2"/>
        <v>28.082908073381617</v>
      </c>
      <c r="DR53" s="48">
        <f t="shared" si="2"/>
        <v>29.024962857539926</v>
      </c>
      <c r="DS53" s="48">
        <f t="shared" si="2"/>
        <v>29.662787525308197</v>
      </c>
      <c r="DT53" s="48">
        <f t="shared" si="2"/>
        <v>30.094631101345211</v>
      </c>
      <c r="DU53" s="48">
        <f t="shared" si="2"/>
        <v>30.387013763208941</v>
      </c>
      <c r="DV53" s="48">
        <f t="shared" si="2"/>
        <v>30.584973454407855</v>
      </c>
      <c r="DW53" s="48">
        <f t="shared" si="2"/>
        <v>30.71900342420761</v>
      </c>
      <c r="DX53" s="48">
        <f t="shared" si="2"/>
        <v>30.809749336649318</v>
      </c>
      <c r="DY53" s="48">
        <f t="shared" si="2"/>
        <v>30.871189480500586</v>
      </c>
      <c r="DZ53" s="48">
        <f t="shared" si="2"/>
        <v>30.912787952265244</v>
      </c>
      <c r="EA53" s="48">
        <f t="shared" si="2"/>
        <v>30.940952483542119</v>
      </c>
      <c r="EB53" s="48">
        <f t="shared" si="2"/>
        <v>30.960021473060149</v>
      </c>
      <c r="EC53" s="48">
        <f t="shared" si="2"/>
        <v>30.972932263503065</v>
      </c>
      <c r="ED53" s="49"/>
      <c r="EE53" s="49"/>
      <c r="EF53" s="49"/>
      <c r="EG53" s="49"/>
      <c r="EH53" s="50"/>
    </row>
    <row r="54" spans="1:138" x14ac:dyDescent="0.2">
      <c r="D54" t="s">
        <v>27</v>
      </c>
      <c r="E54" s="32">
        <f t="shared" ref="E54:V54" si="10">aLW*E53^bLW</f>
        <v>1.4559783093394683</v>
      </c>
      <c r="F54" s="32">
        <f t="shared" si="10"/>
        <v>6.3148818374292865</v>
      </c>
      <c r="G54" s="32">
        <f t="shared" si="10"/>
        <v>12.689096368471413</v>
      </c>
      <c r="H54" s="32">
        <f t="shared" si="10"/>
        <v>18.824962205308118</v>
      </c>
      <c r="I54" s="32">
        <f t="shared" si="10"/>
        <v>23.939743428339387</v>
      </c>
      <c r="J54" s="32">
        <f t="shared" si="10"/>
        <v>27.882148443401991</v>
      </c>
      <c r="K54" s="32">
        <f t="shared" si="10"/>
        <v>30.783288884558555</v>
      </c>
      <c r="L54" s="32">
        <f t="shared" si="10"/>
        <v>32.85760336214058</v>
      </c>
      <c r="M54" s="32">
        <f t="shared" si="10"/>
        <v>34.313662266581176</v>
      </c>
      <c r="N54" s="32">
        <f t="shared" si="10"/>
        <v>35.32352756660196</v>
      </c>
      <c r="O54" s="32">
        <f t="shared" si="10"/>
        <v>36.018392278372467</v>
      </c>
      <c r="P54" s="32">
        <f t="shared" si="10"/>
        <v>36.493991540983266</v>
      </c>
      <c r="Q54" s="32">
        <f t="shared" si="10"/>
        <v>36.818364672401451</v>
      </c>
      <c r="R54" s="32">
        <f t="shared" si="10"/>
        <v>37.039071405029311</v>
      </c>
      <c r="S54" s="32">
        <f t="shared" si="10"/>
        <v>37.189002057622659</v>
      </c>
      <c r="T54" s="32">
        <f t="shared" si="10"/>
        <v>37.290743000107035</v>
      </c>
      <c r="U54" s="32">
        <f t="shared" si="10"/>
        <v>37.359732646944728</v>
      </c>
      <c r="V54" s="32">
        <f t="shared" si="10"/>
        <v>37.406490836575706</v>
      </c>
      <c r="AE54" s="10" t="str">
        <f>D54</f>
        <v>Weight</v>
      </c>
      <c r="AF54" s="48">
        <f t="shared" si="4"/>
        <v>1.4559783093394683</v>
      </c>
      <c r="AG54" s="48">
        <f t="shared" si="4"/>
        <v>6.3148818374292865</v>
      </c>
      <c r="AH54" s="48">
        <f t="shared" si="4"/>
        <v>12.689096368471413</v>
      </c>
      <c r="AI54" s="48">
        <f t="shared" si="4"/>
        <v>18.824962205308118</v>
      </c>
      <c r="AJ54" s="48">
        <f t="shared" si="4"/>
        <v>23.939743428339387</v>
      </c>
      <c r="AK54" s="48">
        <f t="shared" si="4"/>
        <v>27.882148443401991</v>
      </c>
      <c r="AL54" s="48">
        <f t="shared" si="4"/>
        <v>30.783288884558555</v>
      </c>
      <c r="AM54" s="48">
        <f t="shared" si="4"/>
        <v>32.85760336214058</v>
      </c>
      <c r="AN54" s="48">
        <f t="shared" si="4"/>
        <v>34.313662266581176</v>
      </c>
      <c r="AO54" s="48">
        <f t="shared" si="4"/>
        <v>35.32352756660196</v>
      </c>
      <c r="AP54" s="48">
        <f t="shared" si="4"/>
        <v>36.018392278372467</v>
      </c>
      <c r="AQ54" s="48">
        <f t="shared" si="4"/>
        <v>36.493991540983266</v>
      </c>
      <c r="AR54" s="48">
        <f t="shared" si="4"/>
        <v>36.818364672401451</v>
      </c>
      <c r="AS54" s="48">
        <f t="shared" si="4"/>
        <v>37.039071405029311</v>
      </c>
      <c r="AT54" s="48">
        <f t="shared" si="4"/>
        <v>37.189002057622659</v>
      </c>
      <c r="AU54" s="48">
        <f t="shared" si="4"/>
        <v>37.290743000107035</v>
      </c>
      <c r="AV54" s="48">
        <f t="shared" si="4"/>
        <v>37.359732646944728</v>
      </c>
      <c r="AW54" s="48">
        <f t="shared" si="4"/>
        <v>37.406490836575706</v>
      </c>
      <c r="AX54" s="49"/>
      <c r="AY54" s="49"/>
      <c r="AZ54" s="49"/>
      <c r="BA54" s="49"/>
      <c r="BB54" s="50"/>
      <c r="BC54" s="17"/>
      <c r="BD54" s="17"/>
      <c r="BE54" s="17"/>
      <c r="BG54" s="10" t="str">
        <f t="shared" si="5"/>
        <v>Weight</v>
      </c>
      <c r="BH54" s="48">
        <f t="shared" si="5"/>
        <v>1.4559783093394683</v>
      </c>
      <c r="BI54" s="48">
        <f t="shared" si="6"/>
        <v>6.3148818374292865</v>
      </c>
      <c r="BJ54" s="48">
        <f t="shared" si="6"/>
        <v>12.689096368471413</v>
      </c>
      <c r="BK54" s="48">
        <f t="shared" si="6"/>
        <v>18.824962205308118</v>
      </c>
      <c r="BL54" s="48">
        <f t="shared" si="6"/>
        <v>23.939743428339387</v>
      </c>
      <c r="BM54" s="48">
        <f t="shared" si="6"/>
        <v>27.882148443401991</v>
      </c>
      <c r="BN54" s="48">
        <f t="shared" si="6"/>
        <v>30.783288884558555</v>
      </c>
      <c r="BO54" s="48">
        <f t="shared" si="6"/>
        <v>32.85760336214058</v>
      </c>
      <c r="BP54" s="48">
        <f t="shared" si="6"/>
        <v>34.313662266581176</v>
      </c>
      <c r="BQ54" s="48">
        <f t="shared" si="6"/>
        <v>35.32352756660196</v>
      </c>
      <c r="BR54" s="48">
        <f t="shared" si="6"/>
        <v>36.018392278372467</v>
      </c>
      <c r="BS54" s="48">
        <f t="shared" si="6"/>
        <v>36.493991540983266</v>
      </c>
      <c r="BT54" s="48">
        <f t="shared" si="6"/>
        <v>36.818364672401451</v>
      </c>
      <c r="BU54" s="48">
        <f t="shared" si="6"/>
        <v>37.039071405029311</v>
      </c>
      <c r="BV54" s="48">
        <f t="shared" si="6"/>
        <v>37.189002057622659</v>
      </c>
      <c r="BW54" s="48">
        <f t="shared" si="6"/>
        <v>37.290743000107035</v>
      </c>
      <c r="BX54" s="48">
        <f t="shared" si="6"/>
        <v>37.359732646944728</v>
      </c>
      <c r="BY54" s="48">
        <f t="shared" si="6"/>
        <v>37.406490836575706</v>
      </c>
      <c r="BZ54" s="49"/>
      <c r="CA54" s="49"/>
      <c r="CB54" s="49"/>
      <c r="CC54" s="49"/>
      <c r="CD54" s="50"/>
      <c r="CI54" s="10" t="str">
        <f>BG54</f>
        <v>Weight</v>
      </c>
      <c r="CJ54" s="48">
        <f t="shared" si="7"/>
        <v>1.4559783093394683</v>
      </c>
      <c r="CK54" s="48">
        <f t="shared" si="7"/>
        <v>6.3148818374292865</v>
      </c>
      <c r="CL54" s="48">
        <f t="shared" si="7"/>
        <v>12.689096368471413</v>
      </c>
      <c r="CM54" s="48">
        <f t="shared" si="7"/>
        <v>18.824962205308118</v>
      </c>
      <c r="CN54" s="48">
        <f t="shared" si="7"/>
        <v>23.939743428339387</v>
      </c>
      <c r="CO54" s="48">
        <f t="shared" si="7"/>
        <v>27.882148443401991</v>
      </c>
      <c r="CP54" s="48">
        <f t="shared" si="7"/>
        <v>30.783288884558555</v>
      </c>
      <c r="CQ54" s="48">
        <f t="shared" si="7"/>
        <v>32.85760336214058</v>
      </c>
      <c r="CR54" s="48">
        <f t="shared" si="7"/>
        <v>34.313662266581176</v>
      </c>
      <c r="CS54" s="48">
        <f t="shared" si="7"/>
        <v>35.32352756660196</v>
      </c>
      <c r="CT54" s="48">
        <f t="shared" si="7"/>
        <v>36.018392278372467</v>
      </c>
      <c r="CU54" s="48">
        <f t="shared" si="7"/>
        <v>36.493991540983266</v>
      </c>
      <c r="CV54" s="48">
        <f t="shared" si="7"/>
        <v>36.818364672401451</v>
      </c>
      <c r="CW54" s="48">
        <f t="shared" si="7"/>
        <v>37.039071405029311</v>
      </c>
      <c r="CX54" s="48">
        <f t="shared" si="7"/>
        <v>37.189002057622659</v>
      </c>
      <c r="CY54" s="48">
        <f t="shared" si="7"/>
        <v>37.290743000107035</v>
      </c>
      <c r="CZ54" s="48">
        <f t="shared" si="7"/>
        <v>37.359732646944728</v>
      </c>
      <c r="DA54" s="48">
        <f t="shared" si="7"/>
        <v>37.406490836575706</v>
      </c>
      <c r="DB54" s="49"/>
      <c r="DC54" s="49"/>
      <c r="DD54" s="49"/>
      <c r="DE54" s="49"/>
      <c r="DF54" s="50"/>
      <c r="DK54" s="10" t="str">
        <f>CI54</f>
        <v>Weight</v>
      </c>
      <c r="DL54" s="48">
        <f t="shared" si="2"/>
        <v>1.4559783093394683</v>
      </c>
      <c r="DM54" s="48">
        <f t="shared" si="2"/>
        <v>6.3148818374292865</v>
      </c>
      <c r="DN54" s="48">
        <f t="shared" si="2"/>
        <v>12.689096368471413</v>
      </c>
      <c r="DO54" s="48">
        <f t="shared" si="2"/>
        <v>18.824962205308118</v>
      </c>
      <c r="DP54" s="48">
        <f t="shared" si="2"/>
        <v>23.939743428339387</v>
      </c>
      <c r="DQ54" s="48">
        <f t="shared" si="2"/>
        <v>27.882148443401991</v>
      </c>
      <c r="DR54" s="48">
        <f t="shared" si="2"/>
        <v>30.783288884558555</v>
      </c>
      <c r="DS54" s="48">
        <f t="shared" si="2"/>
        <v>32.85760336214058</v>
      </c>
      <c r="DT54" s="48">
        <f t="shared" si="2"/>
        <v>34.313662266581176</v>
      </c>
      <c r="DU54" s="48">
        <f t="shared" si="2"/>
        <v>35.32352756660196</v>
      </c>
      <c r="DV54" s="48">
        <f t="shared" si="2"/>
        <v>36.018392278372467</v>
      </c>
      <c r="DW54" s="48">
        <f t="shared" si="2"/>
        <v>36.493991540983266</v>
      </c>
      <c r="DX54" s="48">
        <f t="shared" si="2"/>
        <v>36.818364672401451</v>
      </c>
      <c r="DY54" s="48">
        <f t="shared" si="2"/>
        <v>37.039071405029311</v>
      </c>
      <c r="DZ54" s="48">
        <f t="shared" si="2"/>
        <v>37.189002057622659</v>
      </c>
      <c r="EA54" s="48">
        <f t="shared" si="2"/>
        <v>37.290743000107035</v>
      </c>
      <c r="EB54" s="48">
        <f t="shared" si="2"/>
        <v>37.359732646944728</v>
      </c>
      <c r="EC54" s="48">
        <f t="shared" si="2"/>
        <v>37.406490836575706</v>
      </c>
      <c r="ED54" s="49"/>
      <c r="EE54" s="49"/>
      <c r="EF54" s="49"/>
      <c r="EG54" s="49"/>
      <c r="EH54" s="50"/>
    </row>
    <row r="55" spans="1:138" x14ac:dyDescent="0.2">
      <c r="E55" t="s">
        <v>81</v>
      </c>
      <c r="AE55" s="10" t="s">
        <v>76</v>
      </c>
      <c r="AF55" s="51" t="s">
        <v>80</v>
      </c>
      <c r="AG55" s="49">
        <f t="shared" ref="AG55:AW55" si="11">MAX(0.5,PriSkgArta+PriSkgArtb*AG54)</f>
        <v>0.9379043430654177</v>
      </c>
      <c r="AH55" s="49">
        <f t="shared" si="11"/>
        <v>1.3509534446769473</v>
      </c>
      <c r="AI55" s="49">
        <f t="shared" si="11"/>
        <v>1.7485575509039659</v>
      </c>
      <c r="AJ55" s="49">
        <f t="shared" si="11"/>
        <v>2.0799953741563924</v>
      </c>
      <c r="AK55" s="49">
        <f t="shared" si="11"/>
        <v>2.3354632191324489</v>
      </c>
      <c r="AL55" s="49">
        <f t="shared" si="11"/>
        <v>2.523457119719394</v>
      </c>
      <c r="AM55" s="49">
        <f t="shared" si="11"/>
        <v>2.6578726978667095</v>
      </c>
      <c r="AN55" s="49">
        <f t="shared" si="11"/>
        <v>2.75222531487446</v>
      </c>
      <c r="AO55" s="49">
        <f t="shared" si="11"/>
        <v>2.8176645863158072</v>
      </c>
      <c r="AP55" s="49">
        <f t="shared" si="11"/>
        <v>2.8626918196385356</v>
      </c>
      <c r="AQ55" s="49">
        <f t="shared" si="11"/>
        <v>2.8935106518557152</v>
      </c>
      <c r="AR55" s="49">
        <f t="shared" si="11"/>
        <v>2.9145300307716138</v>
      </c>
      <c r="AS55" s="49">
        <f t="shared" si="11"/>
        <v>2.9288318270458991</v>
      </c>
      <c r="AT55" s="49">
        <f t="shared" si="11"/>
        <v>2.9385473333339478</v>
      </c>
      <c r="AU55" s="49">
        <f t="shared" si="11"/>
        <v>2.9451401464069358</v>
      </c>
      <c r="AV55" s="49">
        <f t="shared" si="11"/>
        <v>2.9496106755220186</v>
      </c>
      <c r="AW55" s="49">
        <f t="shared" si="11"/>
        <v>2.9526406062101058</v>
      </c>
      <c r="AX55" s="46"/>
      <c r="AY55" s="46"/>
      <c r="AZ55" s="46"/>
      <c r="BA55" s="46"/>
      <c r="BB55" s="47"/>
      <c r="BG55" s="10" t="str">
        <f>AE55</f>
        <v>Price $/kg</v>
      </c>
      <c r="BH55" s="51" t="s">
        <v>80</v>
      </c>
      <c r="BI55" s="49">
        <f t="shared" ref="BI55:BY55" si="12">MAX(1,PriSkgInda+PriSkgIndb*BI54)</f>
        <v>3.7165240365073822</v>
      </c>
      <c r="BJ55" s="49">
        <f t="shared" si="12"/>
        <v>4.0651935713553868</v>
      </c>
      <c r="BK55" s="49">
        <f t="shared" si="12"/>
        <v>4.400825432630354</v>
      </c>
      <c r="BL55" s="49">
        <f t="shared" si="12"/>
        <v>4.6806039655301648</v>
      </c>
      <c r="BM55" s="49">
        <f t="shared" si="12"/>
        <v>4.8962535198540893</v>
      </c>
      <c r="BN55" s="49">
        <f t="shared" si="12"/>
        <v>5.0549459019853531</v>
      </c>
      <c r="BO55" s="49">
        <f t="shared" si="12"/>
        <v>5.1684109039090895</v>
      </c>
      <c r="BP55" s="49">
        <f t="shared" si="12"/>
        <v>5.2480573259819909</v>
      </c>
      <c r="BQ55" s="49">
        <f t="shared" si="12"/>
        <v>5.3032969578931279</v>
      </c>
      <c r="BR55" s="49">
        <f t="shared" si="12"/>
        <v>5.3413060576269746</v>
      </c>
      <c r="BS55" s="49">
        <f t="shared" si="12"/>
        <v>5.3673213372917843</v>
      </c>
      <c r="BT55" s="49">
        <f t="shared" si="12"/>
        <v>5.3850645475803596</v>
      </c>
      <c r="BU55" s="49">
        <f t="shared" si="12"/>
        <v>5.3971372058551035</v>
      </c>
      <c r="BV55" s="49">
        <f t="shared" si="12"/>
        <v>5.4053384125519592</v>
      </c>
      <c r="BW55" s="49">
        <f t="shared" si="12"/>
        <v>5.4109036421058549</v>
      </c>
      <c r="BX55" s="49">
        <f t="shared" si="12"/>
        <v>5.4146773757878766</v>
      </c>
      <c r="BY55" s="49">
        <f t="shared" si="12"/>
        <v>5.4172350487606913</v>
      </c>
      <c r="BZ55" s="46"/>
      <c r="CA55" s="46"/>
      <c r="CB55" s="46"/>
      <c r="CC55" s="46"/>
      <c r="CD55" s="47"/>
      <c r="CI55" s="10"/>
      <c r="CJ55" s="51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6"/>
      <c r="DC55" s="46" t="s">
        <v>86</v>
      </c>
      <c r="DD55" s="46"/>
      <c r="DE55" s="46"/>
      <c r="DF55" s="47"/>
      <c r="DK55" s="10"/>
      <c r="DL55" s="51">
        <f t="shared" si="2"/>
        <v>0</v>
      </c>
      <c r="DM55" s="49">
        <f t="shared" si="2"/>
        <v>0</v>
      </c>
      <c r="DN55" s="49">
        <f t="shared" si="2"/>
        <v>0</v>
      </c>
      <c r="DO55" s="49">
        <f t="shared" si="2"/>
        <v>0</v>
      </c>
      <c r="DP55" s="49">
        <f t="shared" si="2"/>
        <v>0</v>
      </c>
      <c r="DQ55" s="49">
        <f t="shared" si="2"/>
        <v>0</v>
      </c>
      <c r="DR55" s="49">
        <f t="shared" si="2"/>
        <v>0</v>
      </c>
      <c r="DS55" s="49">
        <f t="shared" si="2"/>
        <v>0</v>
      </c>
      <c r="DT55" s="49">
        <f t="shared" si="2"/>
        <v>0</v>
      </c>
      <c r="DU55" s="49">
        <f t="shared" si="2"/>
        <v>0</v>
      </c>
      <c r="DV55" s="49">
        <f t="shared" si="2"/>
        <v>0</v>
      </c>
      <c r="DW55" s="49">
        <f t="shared" si="2"/>
        <v>0</v>
      </c>
      <c r="DX55" s="49">
        <f t="shared" si="2"/>
        <v>0</v>
      </c>
      <c r="DY55" s="49">
        <f t="shared" si="2"/>
        <v>0</v>
      </c>
      <c r="DZ55" s="49">
        <f t="shared" si="2"/>
        <v>0</v>
      </c>
      <c r="EA55" s="49">
        <f t="shared" si="2"/>
        <v>0</v>
      </c>
      <c r="EB55" s="49">
        <f t="shared" si="2"/>
        <v>0</v>
      </c>
      <c r="EC55" s="49">
        <f t="shared" si="2"/>
        <v>0</v>
      </c>
      <c r="ED55" s="46"/>
      <c r="EE55" s="46" t="str">
        <f t="shared" si="2"/>
        <v>observed industry</v>
      </c>
      <c r="EF55" s="46"/>
      <c r="EG55" s="46"/>
      <c r="EH55" s="47"/>
    </row>
    <row r="56" spans="1:138" s="56" customFormat="1" x14ac:dyDescent="0.2">
      <c r="A56" s="59" t="s">
        <v>11</v>
      </c>
      <c r="B56" s="56" t="s">
        <v>12</v>
      </c>
      <c r="C56" s="56" t="s">
        <v>66</v>
      </c>
      <c r="D56" s="56" t="s">
        <v>65</v>
      </c>
      <c r="E56" s="64">
        <v>1</v>
      </c>
      <c r="F56" s="64">
        <v>2</v>
      </c>
      <c r="G56" s="64">
        <v>3</v>
      </c>
      <c r="H56" s="64">
        <v>4</v>
      </c>
      <c r="I56" s="64">
        <v>5</v>
      </c>
      <c r="J56" s="64">
        <v>6</v>
      </c>
      <c r="K56" s="64">
        <v>7</v>
      </c>
      <c r="L56" s="64">
        <v>8</v>
      </c>
      <c r="M56" s="64">
        <v>9</v>
      </c>
      <c r="N56" s="64">
        <v>10</v>
      </c>
      <c r="O56" s="64">
        <v>11</v>
      </c>
      <c r="P56" s="64">
        <v>12</v>
      </c>
      <c r="Q56" s="64">
        <v>13</v>
      </c>
      <c r="R56" s="64">
        <v>14</v>
      </c>
      <c r="S56" s="64">
        <v>15</v>
      </c>
      <c r="T56" s="64">
        <v>16</v>
      </c>
      <c r="U56" s="64">
        <v>17</v>
      </c>
      <c r="V56" s="64">
        <v>18</v>
      </c>
      <c r="W56" s="56" t="s">
        <v>72</v>
      </c>
      <c r="X56" s="56" t="s">
        <v>71</v>
      </c>
      <c r="Y56" s="65" t="s">
        <v>70</v>
      </c>
      <c r="Z56" s="66" t="s">
        <v>75</v>
      </c>
      <c r="AE56" s="11"/>
      <c r="AF56" s="64">
        <v>1</v>
      </c>
      <c r="AG56" s="64">
        <v>2</v>
      </c>
      <c r="AH56" s="64">
        <v>3</v>
      </c>
      <c r="AI56" s="64">
        <v>4</v>
      </c>
      <c r="AJ56" s="64">
        <v>5</v>
      </c>
      <c r="AK56" s="64">
        <v>6</v>
      </c>
      <c r="AL56" s="64">
        <v>7</v>
      </c>
      <c r="AM56" s="64">
        <v>8</v>
      </c>
      <c r="AN56" s="64">
        <v>9</v>
      </c>
      <c r="AO56" s="64">
        <v>10</v>
      </c>
      <c r="AP56" s="64">
        <v>11</v>
      </c>
      <c r="AQ56" s="64">
        <v>12</v>
      </c>
      <c r="AR56" s="64">
        <v>13</v>
      </c>
      <c r="AS56" s="64">
        <v>14</v>
      </c>
      <c r="AT56" s="64">
        <v>15</v>
      </c>
      <c r="AU56" s="64">
        <v>16</v>
      </c>
      <c r="AV56" s="64">
        <v>17</v>
      </c>
      <c r="AW56" s="64">
        <v>18</v>
      </c>
      <c r="AX56" s="56" t="s">
        <v>72</v>
      </c>
      <c r="AY56" s="56" t="s">
        <v>71</v>
      </c>
      <c r="AZ56" s="65" t="s">
        <v>74</v>
      </c>
      <c r="BA56" s="66" t="s">
        <v>75</v>
      </c>
      <c r="BB56" s="67" t="s">
        <v>79</v>
      </c>
      <c r="BG56" s="11"/>
      <c r="BH56" s="64">
        <v>1</v>
      </c>
      <c r="BI56" s="64">
        <v>2</v>
      </c>
      <c r="BJ56" s="64">
        <v>3</v>
      </c>
      <c r="BK56" s="64">
        <v>4</v>
      </c>
      <c r="BL56" s="64">
        <v>5</v>
      </c>
      <c r="BM56" s="64">
        <v>6</v>
      </c>
      <c r="BN56" s="64">
        <v>7</v>
      </c>
      <c r="BO56" s="64">
        <v>8</v>
      </c>
      <c r="BP56" s="64">
        <v>9</v>
      </c>
      <c r="BQ56" s="64">
        <v>10</v>
      </c>
      <c r="BR56" s="64">
        <v>11</v>
      </c>
      <c r="BS56" s="64">
        <v>12</v>
      </c>
      <c r="BT56" s="64">
        <v>13</v>
      </c>
      <c r="BU56" s="64">
        <v>14</v>
      </c>
      <c r="BV56" s="64">
        <v>15</v>
      </c>
      <c r="BW56" s="64">
        <v>16</v>
      </c>
      <c r="BX56" s="64">
        <v>17</v>
      </c>
      <c r="BY56" s="64">
        <v>18</v>
      </c>
      <c r="BZ56" s="56" t="s">
        <v>72</v>
      </c>
      <c r="CA56" s="56" t="s">
        <v>71</v>
      </c>
      <c r="CB56" s="65" t="s">
        <v>74</v>
      </c>
      <c r="CC56" s="66" t="s">
        <v>75</v>
      </c>
      <c r="CD56" s="67" t="s">
        <v>79</v>
      </c>
      <c r="CI56" s="11"/>
      <c r="CJ56" s="64">
        <f t="shared" si="7"/>
        <v>1</v>
      </c>
      <c r="CK56" s="64">
        <f t="shared" si="7"/>
        <v>2</v>
      </c>
      <c r="CL56" s="64">
        <f t="shared" si="7"/>
        <v>3</v>
      </c>
      <c r="CM56" s="64">
        <f t="shared" si="7"/>
        <v>4</v>
      </c>
      <c r="CN56" s="64">
        <f t="shared" si="7"/>
        <v>5</v>
      </c>
      <c r="CO56" s="64">
        <f t="shared" si="7"/>
        <v>6</v>
      </c>
      <c r="CP56" s="64">
        <f t="shared" si="7"/>
        <v>7</v>
      </c>
      <c r="CQ56" s="64">
        <f t="shared" si="7"/>
        <v>8</v>
      </c>
      <c r="CR56" s="64">
        <f t="shared" si="7"/>
        <v>9</v>
      </c>
      <c r="CS56" s="64">
        <f t="shared" si="7"/>
        <v>10</v>
      </c>
      <c r="CT56" s="64">
        <f t="shared" si="7"/>
        <v>11</v>
      </c>
      <c r="CU56" s="64">
        <f t="shared" si="7"/>
        <v>12</v>
      </c>
      <c r="CV56" s="64">
        <f t="shared" si="7"/>
        <v>13</v>
      </c>
      <c r="CW56" s="64">
        <f t="shared" si="7"/>
        <v>14</v>
      </c>
      <c r="CX56" s="64">
        <f t="shared" si="7"/>
        <v>15</v>
      </c>
      <c r="CY56" s="64">
        <f t="shared" si="7"/>
        <v>16</v>
      </c>
      <c r="CZ56" s="64">
        <f t="shared" si="7"/>
        <v>17</v>
      </c>
      <c r="DA56" s="64">
        <f t="shared" si="7"/>
        <v>18</v>
      </c>
      <c r="DC56" s="65" t="s">
        <v>85</v>
      </c>
      <c r="DD56" s="65" t="s">
        <v>85</v>
      </c>
      <c r="DE56" s="66"/>
      <c r="DF56" s="67"/>
      <c r="DG56"/>
      <c r="DH56"/>
      <c r="DI56"/>
      <c r="DJ56"/>
      <c r="DK56" s="11"/>
      <c r="DL56" s="64">
        <f t="shared" si="2"/>
        <v>1</v>
      </c>
      <c r="DM56" s="64">
        <f t="shared" si="2"/>
        <v>2</v>
      </c>
      <c r="DN56" s="64">
        <f t="shared" si="2"/>
        <v>3</v>
      </c>
      <c r="DO56" s="64">
        <f t="shared" si="2"/>
        <v>4</v>
      </c>
      <c r="DP56" s="64">
        <f t="shared" si="2"/>
        <v>5</v>
      </c>
      <c r="DQ56" s="64">
        <f t="shared" si="2"/>
        <v>6</v>
      </c>
      <c r="DR56" s="64">
        <f t="shared" si="2"/>
        <v>7</v>
      </c>
      <c r="DS56" s="64">
        <f t="shared" si="2"/>
        <v>8</v>
      </c>
      <c r="DT56" s="64">
        <f t="shared" si="2"/>
        <v>9</v>
      </c>
      <c r="DU56" s="64">
        <f t="shared" si="2"/>
        <v>10</v>
      </c>
      <c r="DV56" s="64">
        <f t="shared" si="2"/>
        <v>11</v>
      </c>
      <c r="DW56" s="64">
        <f t="shared" si="2"/>
        <v>12</v>
      </c>
      <c r="DX56" s="64">
        <f t="shared" si="2"/>
        <v>13</v>
      </c>
      <c r="DY56" s="64">
        <f t="shared" si="2"/>
        <v>14</v>
      </c>
      <c r="DZ56" s="64">
        <f t="shared" si="2"/>
        <v>15</v>
      </c>
      <c r="EA56" s="64">
        <f t="shared" si="2"/>
        <v>16</v>
      </c>
      <c r="EB56" s="64">
        <f t="shared" si="2"/>
        <v>17</v>
      </c>
      <c r="EC56" s="64">
        <f t="shared" si="2"/>
        <v>18</v>
      </c>
      <c r="EE56" s="65" t="str">
        <f t="shared" si="2"/>
        <v>F mean ind</v>
      </c>
      <c r="EF56" s="65" t="str">
        <f t="shared" si="2"/>
        <v>F mean ind</v>
      </c>
      <c r="EG56" s="66">
        <f t="shared" si="2"/>
        <v>0</v>
      </c>
      <c r="EH56" s="67">
        <f t="shared" si="2"/>
        <v>0</v>
      </c>
    </row>
    <row r="57" spans="1:138" x14ac:dyDescent="0.2">
      <c r="A57" s="6">
        <v>1</v>
      </c>
      <c r="B57">
        <v>1</v>
      </c>
      <c r="C57" s="5">
        <f t="shared" ref="C57:C120" ca="1" si="13">VLOOKUP($A57,$P$20:$R$39,2)*VLOOKUP(B57,$P$3:$S$15,4)*EXP(qIndCV*(0+1*SQRT(-2*LN(RAND()))*SIN(2*PI()*RAND())))</f>
        <v>0.25499706248962556</v>
      </c>
      <c r="D57" s="5">
        <f t="shared" ref="D57:D120" ca="1" si="14">VLOOKUP($A57,$P$20:$R$39,3)*VLOOKUP(B57,$P$3:$S$15,3)*EXP(qArtCV*(0+1*SQRT(-2*LN(RAND()))*SIN(2*PI()*RAND())))</f>
        <v>7.5239755903339797E-2</v>
      </c>
      <c r="E57" s="30">
        <f t="shared" ref="E57:E120" ca="1" si="15">VLOOKUP(B57,$P$4:$Q$15,2)*Rec*EXP(cvRec*(0+1*SQRT(-2*LN(RAND()))*SIN(2*PI()*RAND())))</f>
        <v>102641328.11980374</v>
      </c>
      <c r="F57" s="33">
        <v>110059092.11634931</v>
      </c>
      <c r="G57" s="33">
        <v>69217164.328428939</v>
      </c>
      <c r="H57" s="33">
        <v>27301193.572884724</v>
      </c>
      <c r="I57" s="33">
        <v>8543490.246550981</v>
      </c>
      <c r="J57" s="33">
        <v>3267677.5727305976</v>
      </c>
      <c r="K57" s="33">
        <v>937355.49621863873</v>
      </c>
      <c r="L57" s="33">
        <v>537773.57571853022</v>
      </c>
      <c r="M57" s="33">
        <v>462792.00352654274</v>
      </c>
      <c r="N57" s="33">
        <v>354013.40836626879</v>
      </c>
      <c r="O57" s="33">
        <v>355429.02363672329</v>
      </c>
      <c r="P57" s="33">
        <v>291306.3670329391</v>
      </c>
      <c r="Q57" s="33">
        <v>250689.62724522915</v>
      </c>
      <c r="R57" s="33">
        <v>191765.39073035863</v>
      </c>
      <c r="S57" s="33">
        <v>88014.726782438825</v>
      </c>
      <c r="T57" s="33">
        <v>34715.480133660996</v>
      </c>
      <c r="U57" s="33">
        <v>10863.67763132666</v>
      </c>
      <c r="V57" s="33">
        <v>4155.0929103702319</v>
      </c>
      <c r="W57" s="31">
        <f t="shared" ref="W57:W120" si="16">SUM(H57:V57)</f>
        <v>42631235.262099333</v>
      </c>
      <c r="X57" s="31">
        <f t="shared" ref="X57:X120" ca="1" si="17">SUM(E57:V57)</f>
        <v>324548819.82668132</v>
      </c>
      <c r="Y57" s="38">
        <f t="array" aca="1" ref="Y57" ca="1">SUM($E$54:$V$54*E57:V57)/1000000</f>
        <v>2652.1444229776444</v>
      </c>
      <c r="Z57" s="39">
        <f t="array" aca="1" ref="Z57" ca="1">SUM(($E$54:$V$54*E57:V57))/SUM(E57:V57)</f>
        <v>8.1717888371739207</v>
      </c>
      <c r="AB57" s="6">
        <f ca="1">X57-X58</f>
        <v>37369537.85319221</v>
      </c>
      <c r="AE57" s="10"/>
      <c r="AF57" s="46"/>
      <c r="AG57" s="52">
        <f>IF($R$4=0,0,AG49)</f>
        <v>3536327.7027933886</v>
      </c>
      <c r="AH57" s="52">
        <f t="shared" ref="AH57:AW57" si="18">IF($R$4=0,0,AH49)</f>
        <v>2224028.665116203</v>
      </c>
      <c r="AI57" s="52">
        <f t="shared" si="18"/>
        <v>2395937.8231783658</v>
      </c>
      <c r="AJ57" s="52">
        <f t="shared" si="18"/>
        <v>749772.03355670266</v>
      </c>
      <c r="AK57" s="52">
        <f t="shared" si="18"/>
        <v>286769.5974374084</v>
      </c>
      <c r="AL57" s="52">
        <f t="shared" si="18"/>
        <v>82261.805922833868</v>
      </c>
      <c r="AM57" s="52">
        <f t="shared" si="18"/>
        <v>47194.715019697855</v>
      </c>
      <c r="AN57" s="52">
        <f t="shared" si="18"/>
        <v>40614.373234399885</v>
      </c>
      <c r="AO57" s="52">
        <f t="shared" si="18"/>
        <v>31068.023189266351</v>
      </c>
      <c r="AP57" s="52">
        <f t="shared" si="18"/>
        <v>31192.256811525243</v>
      </c>
      <c r="AQ57" s="52">
        <f t="shared" si="18"/>
        <v>25564.88752199088</v>
      </c>
      <c r="AR57" s="52">
        <f t="shared" si="18"/>
        <v>22000.384642225927</v>
      </c>
      <c r="AS57" s="52">
        <f t="shared" si="18"/>
        <v>16829.225857867739</v>
      </c>
      <c r="AT57" s="52">
        <f t="shared" si="18"/>
        <v>7724.1243073048945</v>
      </c>
      <c r="AU57" s="52">
        <f t="shared" si="18"/>
        <v>3046.6115585746866</v>
      </c>
      <c r="AV57" s="52">
        <f t="shared" si="18"/>
        <v>953.39041006484592</v>
      </c>
      <c r="AW57" s="52">
        <f t="shared" si="18"/>
        <v>364.64868234419839</v>
      </c>
      <c r="AX57" s="53">
        <f t="shared" ref="AX57:AX120" si="19">SUM(AI57:AW57)</f>
        <v>3741293.9013305735</v>
      </c>
      <c r="AY57" s="53">
        <f t="shared" ref="AY57:AY120" si="20">SUM(AF57:AW57)</f>
        <v>9501650.2692401689</v>
      </c>
      <c r="AZ57" s="41">
        <f t="array" ref="AZ57">SUM($E$54:$V$54*AF57:AW57)/1000000</f>
        <v>132.11493976328501</v>
      </c>
      <c r="BA57" s="43">
        <f t="array" ref="BA57">IF(AZ57=0,"",SUM(($E$54:$V$54*AF57:AW57))/SUM(AF57:AW57))</f>
        <v>13.904420392211511</v>
      </c>
      <c r="BB57" s="54">
        <f t="array" ref="BB57">SUM(AG57:AW57*AG$54:AW$54*AG$55:AW$55)/1000000</f>
        <v>222.81000633663351</v>
      </c>
      <c r="BG57" s="10"/>
      <c r="BH57" s="46"/>
      <c r="BI57" s="52">
        <f>IF($S$4=0,0,BI49)</f>
        <v>0</v>
      </c>
      <c r="BJ57" s="52">
        <f t="shared" ref="BJ57:BY57" si="21">IF($S$4=0,0,BJ49)</f>
        <v>0</v>
      </c>
      <c r="BK57" s="52">
        <f t="shared" si="21"/>
        <v>11500501.551256157</v>
      </c>
      <c r="BL57" s="52">
        <f t="shared" si="21"/>
        <v>3598905.7610721728</v>
      </c>
      <c r="BM57" s="52">
        <f t="shared" si="21"/>
        <v>1376494.0676995602</v>
      </c>
      <c r="BN57" s="52">
        <f t="shared" si="21"/>
        <v>394856.66842960252</v>
      </c>
      <c r="BO57" s="52">
        <f t="shared" si="21"/>
        <v>226534.63209454971</v>
      </c>
      <c r="BP57" s="52">
        <f t="shared" si="21"/>
        <v>194948.99152511943</v>
      </c>
      <c r="BQ57" s="52">
        <f t="shared" si="21"/>
        <v>149126.51130847848</v>
      </c>
      <c r="BR57" s="52">
        <f t="shared" si="21"/>
        <v>149722.83269532115</v>
      </c>
      <c r="BS57" s="52">
        <f t="shared" si="21"/>
        <v>122711.46010555622</v>
      </c>
      <c r="BT57" s="52">
        <f t="shared" si="21"/>
        <v>105601.84628268445</v>
      </c>
      <c r="BU57" s="52">
        <f t="shared" si="21"/>
        <v>80780.284117765157</v>
      </c>
      <c r="BV57" s="52">
        <f t="shared" si="21"/>
        <v>37075.796675063495</v>
      </c>
      <c r="BW57" s="52">
        <f t="shared" si="21"/>
        <v>14623.735481158496</v>
      </c>
      <c r="BX57" s="52">
        <f t="shared" si="21"/>
        <v>4576.2739683112604</v>
      </c>
      <c r="BY57" s="52">
        <f t="shared" si="21"/>
        <v>1750.3136752521523</v>
      </c>
      <c r="BZ57" s="53">
        <f t="shared" ref="BZ57:BZ120" si="22">SUM(BK57:BY57)</f>
        <v>17958210.726386759</v>
      </c>
      <c r="CA57" s="53">
        <f t="shared" ref="CA57:CA120" si="23">SUM(BH57:BY57)</f>
        <v>17958210.726386759</v>
      </c>
      <c r="CB57" s="41">
        <f t="array" ref="CB57">SUM($E$54:$V$54*BH57:BY57)/1000000</f>
        <v>391.50016379431031</v>
      </c>
      <c r="CC57" s="43">
        <f t="array" ref="CC57">IF(CB57=0,"",SUM(($E$54:$V$54*BH57:BY57))/SUM(BH57:BY57))</f>
        <v>21.800621997327525</v>
      </c>
      <c r="CD57" s="54">
        <f t="array" ref="CD57">SUM(BI57:BY57*BI$54:BY$54*BI$55:BY$55)/1000000</f>
        <v>1808.5122684510998</v>
      </c>
      <c r="CE57" s="6"/>
      <c r="CI57" s="10"/>
      <c r="CJ57" s="46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3"/>
      <c r="DC57" s="53"/>
      <c r="DD57" s="41"/>
      <c r="DE57" s="43"/>
      <c r="DF57" s="54"/>
      <c r="DK57" s="10"/>
      <c r="DL57" s="46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3"/>
      <c r="EE57" s="53"/>
      <c r="EF57" s="41"/>
      <c r="EG57" s="43"/>
      <c r="EH57" s="54"/>
    </row>
    <row r="58" spans="1:138" x14ac:dyDescent="0.2">
      <c r="A58" s="6">
        <v>1</v>
      </c>
      <c r="B58">
        <v>2</v>
      </c>
      <c r="C58" s="5">
        <f t="shared" ca="1" si="13"/>
        <v>0.33250322322621789</v>
      </c>
      <c r="D58" s="5">
        <f t="shared" ca="1" si="14"/>
        <v>6.6865080189502893E-2</v>
      </c>
      <c r="E58" s="30">
        <f t="shared" ca="1" si="15"/>
        <v>57199902.928397134</v>
      </c>
      <c r="F58" s="29">
        <f t="shared" ref="F58:O67" ca="1" si="24">E57*EXP(-M-(F$52*$C58)-(F$51*$D58))</f>
        <v>80590081.177584708</v>
      </c>
      <c r="G58" s="29">
        <f t="shared" ca="1" si="24"/>
        <v>86414228.366522267</v>
      </c>
      <c r="H58" s="29">
        <f t="shared" ca="1" si="24"/>
        <v>38973446.991604045</v>
      </c>
      <c r="I58" s="29">
        <f t="shared" ca="1" si="24"/>
        <v>15372222.061447954</v>
      </c>
      <c r="J58" s="29">
        <f t="shared" ca="1" si="24"/>
        <v>4810501.3760363385</v>
      </c>
      <c r="K58" s="29">
        <f t="shared" ca="1" si="24"/>
        <v>1839899.9713740498</v>
      </c>
      <c r="L58" s="29">
        <f t="shared" ca="1" si="24"/>
        <v>527787.79799220082</v>
      </c>
      <c r="M58" s="29">
        <f t="shared" ca="1" si="24"/>
        <v>302799.0260812121</v>
      </c>
      <c r="N58" s="29">
        <f t="shared" ca="1" si="24"/>
        <v>260579.86906250558</v>
      </c>
      <c r="O58" s="29">
        <f t="shared" ca="1" si="24"/>
        <v>199330.94542581664</v>
      </c>
      <c r="P58" s="29">
        <f t="shared" ref="P58:V67" ca="1" si="25">O57*EXP(-M-(P$52*$C58)-(P$51*$D58))</f>
        <v>200128.02238265035</v>
      </c>
      <c r="Q58" s="29">
        <f t="shared" ca="1" si="25"/>
        <v>164023.09115127966</v>
      </c>
      <c r="R58" s="29">
        <f t="shared" ca="1" si="25"/>
        <v>141153.41178133286</v>
      </c>
      <c r="S58" s="29">
        <f t="shared" ca="1" si="25"/>
        <v>107975.50525172612</v>
      </c>
      <c r="T58" s="29">
        <f t="shared" ca="1" si="25"/>
        <v>49557.610774976834</v>
      </c>
      <c r="U58" s="29">
        <f t="shared" ca="1" si="25"/>
        <v>19546.913513497144</v>
      </c>
      <c r="V58" s="29">
        <f t="shared" ca="1" si="25"/>
        <v>6116.9071054314627</v>
      </c>
      <c r="W58" s="31">
        <f t="shared" ca="1" si="16"/>
        <v>62975069.500985019</v>
      </c>
      <c r="X58" s="31">
        <f t="shared" ca="1" si="17"/>
        <v>287179281.97348911</v>
      </c>
      <c r="Y58" s="38">
        <f t="array" aca="1" ref="Y58" ca="1">SUM($E$54:$V$54*E58:V58)/1000000</f>
        <v>3050.6726442690247</v>
      </c>
      <c r="Z58" s="39">
        <f t="array" aca="1" ref="Z58" ca="1">SUM(($E$54:$V$54*E58:V58))/SUM(E58:V58)</f>
        <v>10.622885548375482</v>
      </c>
      <c r="AE58" s="10"/>
      <c r="AF58" s="46"/>
      <c r="AG58" s="53">
        <f t="shared" ref="AG58:AG121" ca="1" si="26">IF(AG$51=0,0,(E57-F58)*($D58/(SUM($C58:$D58)+M)))</f>
        <v>2567095.6880829325</v>
      </c>
      <c r="AH58" s="53">
        <f t="shared" ref="AH58:AH121" ca="1" si="27">IF(AH$51=0,0,(F57-G58)*($D58/(SUM($C58:$D58)+M)))</f>
        <v>2752616.5725021483</v>
      </c>
      <c r="AI58" s="53">
        <f t="shared" ref="AI58:AI121" ca="1" si="28">IF(AI$51=0,0,(G57-H58)*($D58/(SUM($C58:$D58)+M)))</f>
        <v>3520822.0455921935</v>
      </c>
      <c r="AJ58" s="53">
        <f t="shared" ref="AJ58:AJ121" ca="1" si="29">IF(AJ$51=0,0,(H57-I58)*($D58/(SUM($C58:$D58)+M)))</f>
        <v>1388711.0969513217</v>
      </c>
      <c r="AK58" s="53">
        <f t="shared" ref="AK58:AK121" ca="1" si="30">IF(AK$51=0,0,(I57-J58)*($D58/(SUM($C58:$D58)+M)))</f>
        <v>434575.86132294143</v>
      </c>
      <c r="AL58" s="53">
        <f t="shared" ref="AL58:AL121" ca="1" si="31">IF(AL$51=0,0,(J57-K58)*($D58/(SUM($C58:$D58)+M)))</f>
        <v>166214.71491330321</v>
      </c>
      <c r="AM58" s="53">
        <f t="shared" ref="AM58:AM121" ca="1" si="32">IF(AM$51=0,0,(K57-L58)*($D58/(SUM($C58:$D58)+M)))</f>
        <v>47679.819415660553</v>
      </c>
      <c r="AN58" s="53">
        <f t="shared" ref="AN58:AN121" ca="1" si="33">IF(AN$51=0,0,(L57-M58)*($D58/(SUM($C58:$D58)+M)))</f>
        <v>27354.559801709231</v>
      </c>
      <c r="AO58" s="53">
        <f t="shared" ref="AO58:AO121" ca="1" si="34">IF(AO$51=0,0,(M57-N58)*($D58/(SUM($C58:$D58)+M)))</f>
        <v>23540.523573150767</v>
      </c>
      <c r="AP58" s="53">
        <f t="shared" ref="AP58:AP121" ca="1" si="35">IF(AP$51=0,0,(N57-O58)*($D58/(SUM($C58:$D58)+M)))</f>
        <v>18007.357347045509</v>
      </c>
      <c r="AQ58" s="53">
        <f t="shared" ref="AQ58:AQ121" ca="1" si="36">IF(AQ$51=0,0,(O57-P58)*($D58/(SUM($C58:$D58)+M)))</f>
        <v>18079.364478522955</v>
      </c>
      <c r="AR58" s="53">
        <f t="shared" ref="AR58:AR121" ca="1" si="37">IF(AR$51=0,0,(P57-Q58)*($D58/(SUM($C58:$D58)+M)))</f>
        <v>14817.681264785535</v>
      </c>
      <c r="AS58" s="53">
        <f t="shared" ref="AS58:AS121" ca="1" si="38">IF(AS$51=0,0,(Q57-R58)*($D58/(SUM($C58:$D58)+M)))</f>
        <v>12751.657407088782</v>
      </c>
      <c r="AT58" s="53">
        <f t="shared" ref="AT58:AT121" ca="1" si="39">IF(AT$51=0,0,(R57-S58)*($D58/(SUM($C58:$D58)+M)))</f>
        <v>9754.398664201568</v>
      </c>
      <c r="AU58" s="53">
        <f t="shared" ref="AU58:AU121" ca="1" si="40">IF(AU$51=0,0,(S57-T58)*($D58/(SUM($C58:$D58)+M)))</f>
        <v>4476.984768142378</v>
      </c>
      <c r="AV58" s="53">
        <f t="shared" ref="AV58:AV121" ca="1" si="41">IF(AV$51=0,0,(T57-U58)*($D58/(SUM($C58:$D58)+M)))</f>
        <v>1765.8485285232966</v>
      </c>
      <c r="AW58" s="53">
        <f t="shared" ref="AW58:AW121" ca="1" si="42">IF(AW$51=0,0,(U57-V58)*($D58/(SUM($C58:$D58)+M)))</f>
        <v>552.59524240394217</v>
      </c>
      <c r="AX58" s="53">
        <f t="shared" ca="1" si="19"/>
        <v>5689104.5092709931</v>
      </c>
      <c r="AY58" s="53">
        <f t="shared" ca="1" si="20"/>
        <v>11008816.769856071</v>
      </c>
      <c r="AZ58" s="41">
        <f t="array" aca="1" ref="AZ58" ca="1">SUM($E$54:$V$54*AF58:AW58)/1000000</f>
        <v>174.17681579749831</v>
      </c>
      <c r="BA58" s="43">
        <f t="array" aca="1" ref="BA58" ca="1">IF(AZ58=0,"",SUM(($E$54:$V$54*AF58:AW58))/SUM(AF58:AW58))</f>
        <v>15.821574601407004</v>
      </c>
      <c r="BB58" s="54">
        <f t="array" aca="1" ref="BB58" ca="1">SUM(AG58:AW58*AG$54:AW$54*AG$55:AW$55)/1000000</f>
        <v>306.28713782706552</v>
      </c>
      <c r="BG58" s="10"/>
      <c r="BH58" s="46"/>
      <c r="BI58" s="53">
        <f t="shared" ref="BI58:BI121" si="43">IF(BI$52=0,0,(E57-F58)*($C58/(SUM($C58:$D58)+M)))</f>
        <v>0</v>
      </c>
      <c r="BJ58" s="53">
        <f t="shared" ref="BJ58:BJ121" si="44">IF(BJ$52=0,0,(F57-G58)*($C58/(SUM($C58:$D58)+M)))</f>
        <v>0</v>
      </c>
      <c r="BK58" s="53">
        <f t="shared" ref="BK58:BK121" ca="1" si="45">IF(BK$52=0,0,(G57-H58)*($C58/(SUM($C58:$D58)+M)))</f>
        <v>17508162.335967936</v>
      </c>
      <c r="BL58" s="53">
        <f t="shared" ref="BL58:BL121" ca="1" si="46">IF(BL$52=0,0,(H57-I58)*($C58/(SUM($C58:$D58)+M)))</f>
        <v>6905710.9414612092</v>
      </c>
      <c r="BM58" s="53">
        <f t="shared" ref="BM58:BM121" ca="1" si="47">IF(BM$52=0,0,(I57-J58)*($C58/(SUM($C58:$D58)+M)))</f>
        <v>2161036.4366073478</v>
      </c>
      <c r="BN58" s="53">
        <f t="shared" ref="BN58:BN121" ca="1" si="48">IF(BN$52=0,0,(J57-K58)*($C58/(SUM($C58:$D58)+M)))</f>
        <v>826543.96434832283</v>
      </c>
      <c r="BO58" s="53">
        <f t="shared" ref="BO58:BO121" ca="1" si="49">IF(BO$52=0,0,(K57-L58)*($C58/(SUM($C58:$D58)+M)))</f>
        <v>237099.74763538831</v>
      </c>
      <c r="BP58" s="53">
        <f t="shared" ref="BP58:BP121" ca="1" si="50">IF(BP$52=0,0,(L57-M58)*($C58/(SUM($C58:$D58)+M)))</f>
        <v>136027.34459040617</v>
      </c>
      <c r="BQ58" s="53">
        <f t="shared" ref="BQ58:BQ121" ca="1" si="51">IF(BQ$52=0,0,(M57-N58)*($C58/(SUM($C58:$D58)+M)))</f>
        <v>117061.10188340428</v>
      </c>
      <c r="BR58" s="53">
        <f t="shared" ref="BR58:BR121" ca="1" si="52">IF(BR$52=0,0,(N57-O58)*($C58/(SUM($C58:$D58)+M)))</f>
        <v>89546.058162342903</v>
      </c>
      <c r="BS58" s="53">
        <f t="shared" ref="BS58:BS121" ca="1" si="53">IF(BS$52=0,0,(O57-P58)*($C58/(SUM($C58:$D58)+M)))</f>
        <v>89904.13151309143</v>
      </c>
      <c r="BT58" s="53">
        <f t="shared" ref="BT58:BT121" ca="1" si="54">IF(BT$52=0,0,(P57-Q58)*($C58/(SUM($C58:$D58)+M)))</f>
        <v>73684.601399063395</v>
      </c>
      <c r="BU58" s="53">
        <f t="shared" ref="BU58:BU121" ca="1" si="55">IF(BU$52=0,0,(Q57-R58)*($C58/(SUM($C58:$D58)+M)))</f>
        <v>63410.784482976298</v>
      </c>
      <c r="BV58" s="53">
        <f t="shared" ref="BV58:BV121" ca="1" si="56">IF(BV$52=0,0,(R57-S58)*($C58/(SUM($C58:$D58)+M)))</f>
        <v>48506.170743958966</v>
      </c>
      <c r="BW58" s="53">
        <f t="shared" ref="BW58:BW121" ca="1" si="57">IF(BW$52=0,0,(S57-T58)*($C58/(SUM($C58:$D58)+M)))</f>
        <v>22262.919023250026</v>
      </c>
      <c r="BX58" s="53">
        <f t="shared" ref="BX58:BX121" ca="1" si="58">IF(BX$52=0,0,(T57-U58)*($C58/(SUM($C58:$D58)+M)))</f>
        <v>8781.1205161082944</v>
      </c>
      <c r="BY58" s="53">
        <f t="shared" ref="BY58:BY121" ca="1" si="59">IF(BY$52=0,0,(U57-V58)*($C58/(SUM($C58:$D58)+M)))</f>
        <v>2747.9171298089486</v>
      </c>
      <c r="BZ58" s="53">
        <f t="shared" ca="1" si="22"/>
        <v>28290485.57546461</v>
      </c>
      <c r="CA58" s="53">
        <f t="shared" ca="1" si="23"/>
        <v>28290485.57546461</v>
      </c>
      <c r="CB58" s="41">
        <f t="array" aca="1" ref="CB58" ca="1">SUM($E$54:$V$54*BH58:BY58)/1000000</f>
        <v>611.83549551224735</v>
      </c>
      <c r="CC58" s="43">
        <f t="array" aca="1" ref="CC58" ca="1">IF(CB58=0,"",SUM(($E$54:$V$54*BH58:BY58))/SUM(BH58:BY58))</f>
        <v>21.626899753282132</v>
      </c>
      <c r="CD58" s="54">
        <f t="array" aca="1" ref="CD58" ca="1">SUM(BI58:BY58*BI$54:BY$54*BI$55:BY$55)/1000000</f>
        <v>2813.2978491711856</v>
      </c>
      <c r="CI58" s="10"/>
      <c r="CJ58" s="71"/>
      <c r="CK58" s="149" t="str">
        <f t="shared" ref="CK58:CK121" ca="1" si="60">IF(OR(BH57&lt;1000,BI58&lt;1000),"",((-LN(BI58/BH57))-M)*EXP(assesserr*(0+1*SQRT(-2*LN(RAND()))*SIN(2*PI()*RAND()))))</f>
        <v/>
      </c>
      <c r="CL58" s="149" t="str">
        <f t="shared" ref="CL58:CL121" ca="1" si="61">IF(OR(BI57&lt;1000,BJ58&lt;1000),"",((-LN(BJ58/BI57))-M)*EXP(assesserr*(0+1*SQRT(-2*LN(RAND()))*SIN(2*PI()*RAND()))))</f>
        <v/>
      </c>
      <c r="CM58" s="149" t="str">
        <f t="shared" ref="CM58:CM121" ca="1" si="62">IF(OR(BJ57&lt;1000,BK58&lt;1000),"",((-LN(BK58/BJ57))-M)*EXP(assesserr*(0+1*SQRT(-2*LN(RAND()))*SIN(2*PI()*RAND()))))</f>
        <v/>
      </c>
      <c r="CN58" s="149">
        <f t="shared" ref="CN58:CN121" ca="1" si="63">IF(OR(BK57&lt;1000,BL58&lt;1000),"",((-LN(BL58/BK57))-M)*EXP(assesserr*(0+1*SQRT(-2*LN(RAND()))*SIN(2*PI()*RAND()))))</f>
        <v>0.34958982718965009</v>
      </c>
      <c r="CO58" s="149">
        <f t="shared" ref="CO58:CO121" ca="1" si="64">IF(OR(BL57&lt;1000,BM58&lt;1000),"",((-LN(BM58/BL57))-M)*EXP(assesserr*(0+1*SQRT(-2*LN(RAND()))*SIN(2*PI()*RAND()))))</f>
        <v>0.3398866865000657</v>
      </c>
      <c r="CP58" s="149">
        <f t="shared" ref="CP58:CP121" ca="1" si="65">IF(OR(BM57&lt;1000,BN58&lt;1000),"",((-LN(BN58/BM57))-M)*EXP(assesserr*(0+1*SQRT(-2*LN(RAND()))*SIN(2*PI()*RAND()))))</f>
        <v>0.36412425680402571</v>
      </c>
      <c r="CQ58" s="149">
        <f t="shared" ref="CQ58:CQ121" ca="1" si="66">IF(OR(BN57&lt;1000,BO58&lt;1000),"",((-LN(BO58/BN57))-M)*EXP(assesserr*(0+1*SQRT(-2*LN(RAND()))*SIN(2*PI()*RAND()))))</f>
        <v>0.35793606718463589</v>
      </c>
      <c r="CR58" s="149">
        <f t="shared" ref="CR58:CR121" ca="1" si="67">IF(OR(BO57&lt;1000,BP58&lt;1000),"",((-LN(BP58/BO57))-M)*EXP(assesserr*(0+1*SQRT(-2*LN(RAND()))*SIN(2*PI()*RAND()))))</f>
        <v>0.3745580443645084</v>
      </c>
      <c r="CS58" s="149">
        <f t="shared" ref="CS58:CS121" ca="1" si="68">IF(OR(BP57&lt;1000,BQ58&lt;1000),"",((-LN(BQ58/BP57))-M)*EXP(assesserr*(0+1*SQRT(-2*LN(RAND()))*SIN(2*PI()*RAND()))))</f>
        <v>0.2926850380508042</v>
      </c>
      <c r="CT58" s="149">
        <f t="shared" ref="CT58:CT121" ca="1" si="69">IF(OR(BQ57&lt;1000,BR58&lt;1000),"",((-LN(BR58/BQ57))-M)*EXP(assesserr*(0+1*SQRT(-2*LN(RAND()))*SIN(2*PI()*RAND()))))</f>
        <v>0.30171667610995617</v>
      </c>
      <c r="CU58" s="149">
        <f t="shared" ref="CU58:CU121" ca="1" si="70">IF(OR(BR57&lt;1000,BS58&lt;1000),"",((-LN(BS58/BR57))-M)*EXP(assesserr*(0+1*SQRT(-2*LN(RAND()))*SIN(2*PI()*RAND()))))</f>
        <v>0.32798286930884701</v>
      </c>
      <c r="CV58" s="149">
        <f t="shared" ref="CV58:CV121" ca="1" si="71">IF(OR(BS57&lt;1000,BT58&lt;1000),"",((-LN(BT58/BS57))-M)*EXP(assesserr*(0+1*SQRT(-2*LN(RAND()))*SIN(2*PI()*RAND()))))</f>
        <v>0.32563687019975751</v>
      </c>
      <c r="CW58" s="149">
        <f t="shared" ref="CW58:CW121" ca="1" si="72">IF(OR(BT57&lt;1000,BU58&lt;1000),"",((-LN(BU58/BT57))-M)*EXP(assesserr*(0+1*SQRT(-2*LN(RAND()))*SIN(2*PI()*RAND()))))</f>
        <v>0.35722264422252625</v>
      </c>
      <c r="CX58" s="149">
        <f t="shared" ref="CX58:CX121" ca="1" si="73">IF(OR(BU57&lt;1000,BV58&lt;1000),"",((-LN(BV58/BU57))-M)*EXP(assesserr*(0+1*SQRT(-2*LN(RAND()))*SIN(2*PI()*RAND()))))</f>
        <v>0.39535152061647438</v>
      </c>
      <c r="CY58" s="149">
        <f t="shared" ref="CY58:CY121" ca="1" si="74">IF(OR(BV57&lt;1000,BW58&lt;1000),"",((-LN(BW58/BV57))-M)*EXP(assesserr*(0+1*SQRT(-2*LN(RAND()))*SIN(2*PI()*RAND()))))</f>
        <v>0.33963572379482787</v>
      </c>
      <c r="CZ58" s="149">
        <f t="shared" ref="CZ58:CZ121" ca="1" si="75">IF(OR(BW57&lt;1000,BX58&lt;1000),"",((-LN(BX58/BW57))-M)*EXP(assesserr*(0+1*SQRT(-2*LN(RAND()))*SIN(2*PI()*RAND()))))</f>
        <v>0.32027219556407799</v>
      </c>
      <c r="DA58" s="149">
        <f t="shared" ref="DA58:DA121" ca="1" si="76">IF(OR(BX57&lt;1000,BY58&lt;1000),"",((-LN(BY58/BX57))-M)*EXP(assesserr*(0+1*SQRT(-2*LN(RAND()))*SIN(2*PI()*RAND()))))</f>
        <v>0.41103414570887564</v>
      </c>
      <c r="DB58" s="53"/>
      <c r="DC58" s="53"/>
      <c r="DD58" s="41"/>
      <c r="DE58" s="43"/>
      <c r="DF58" s="54"/>
      <c r="DK58" s="10"/>
      <c r="DL58" s="46"/>
      <c r="DM58" s="71">
        <f t="shared" ref="DM58:DM121" ca="1" si="77">IF(E57=0,"",(-LN(F58/E57))-M)</f>
        <v>6.6865080189502851E-2</v>
      </c>
      <c r="DN58" s="71">
        <f t="shared" ref="DN58:DN121" ca="1" si="78">IF(F57=0,"",(-LN(G58/F57))-M)</f>
        <v>6.6865080189502851E-2</v>
      </c>
      <c r="DO58" s="71">
        <f t="shared" ref="DO58:DO121" ca="1" si="79">IF(G57=0,"",(-LN(H58/G57))-M)</f>
        <v>0.39936830341572072</v>
      </c>
      <c r="DP58" s="71">
        <f t="shared" ref="DP58:DP121" ca="1" si="80">IF(H57=0,"",(-LN(I58/H57))-M)</f>
        <v>0.39936830341572072</v>
      </c>
      <c r="DQ58" s="71">
        <f t="shared" ref="DQ58:DQ121" ca="1" si="81">IF(I57=0,"",(-LN(J58/I57))-M)</f>
        <v>0.39936830341572072</v>
      </c>
      <c r="DR58" s="71">
        <f t="shared" ref="DR58:DR121" ca="1" si="82">IF(J57=0,"",(-LN(K58/J57))-M)</f>
        <v>0.39936830341572072</v>
      </c>
      <c r="DS58" s="71">
        <f t="shared" ref="DS58:DS121" ca="1" si="83">IF(K57=0,"",(-LN(L58/K57))-M)</f>
        <v>0.39936830341572072</v>
      </c>
      <c r="DT58" s="71">
        <f t="shared" ref="DT58:DT121" ca="1" si="84">IF(L57=0,"",(-LN(M58/L57))-M)</f>
        <v>0.39936830341572072</v>
      </c>
      <c r="DU58" s="71">
        <f t="shared" ref="DU58:DU121" ca="1" si="85">IF(M57=0,"",(-LN(N58/M57))-M)</f>
        <v>0.39936830341572072</v>
      </c>
      <c r="DV58" s="71">
        <f t="shared" ref="DV58:DV121" ca="1" si="86">IF(N57=0,"",(-LN(O58/N57))-M)</f>
        <v>0.39936830341572072</v>
      </c>
      <c r="DW58" s="71">
        <f t="shared" ref="DW58:DW121" ca="1" si="87">IF(O57=0,"",(-LN(P58/O57))-M)</f>
        <v>0.39936830341572072</v>
      </c>
      <c r="DX58" s="71">
        <f t="shared" ref="DX58:DX121" ca="1" si="88">IF(P57=0,"",(-LN(Q58/P57))-M)</f>
        <v>0.39936830341572072</v>
      </c>
      <c r="DY58" s="71">
        <f t="shared" ref="DY58:DY121" ca="1" si="89">IF(Q57=0,"",(-LN(R58/Q57))-M)</f>
        <v>0.39936830341572072</v>
      </c>
      <c r="DZ58" s="71">
        <f t="shared" ref="DZ58:DZ121" ca="1" si="90">IF(R57=0,"",(-LN(S58/R57))-M)</f>
        <v>0.39936830341572072</v>
      </c>
      <c r="EA58" s="71">
        <f t="shared" ref="EA58:EA121" ca="1" si="91">IF(S57=0,"",(-LN(T58/S57))-M)</f>
        <v>0.39936830341572072</v>
      </c>
      <c r="EB58" s="71">
        <f t="shared" ref="EB58:EB121" ca="1" si="92">IF(T57=0,"",(-LN(U58/T57))-M)</f>
        <v>0.39936830341572072</v>
      </c>
      <c r="EC58" s="71">
        <f t="shared" ref="EC58:EC121" ca="1" si="93">IF(U57=0,"",(-LN(V58/U57))-M)</f>
        <v>0.39936830341572072</v>
      </c>
      <c r="ED58" s="53"/>
      <c r="EE58" s="53"/>
      <c r="EF58" s="41"/>
      <c r="EG58" s="43"/>
      <c r="EH58" s="54"/>
    </row>
    <row r="59" spans="1:138" x14ac:dyDescent="0.2">
      <c r="A59" s="6">
        <v>1</v>
      </c>
      <c r="B59">
        <v>3</v>
      </c>
      <c r="C59" s="5">
        <f t="shared" ca="1" si="13"/>
        <v>0.33001633462161623</v>
      </c>
      <c r="D59" s="5">
        <f t="shared" ca="1" si="14"/>
        <v>5.9744432812520031E-2</v>
      </c>
      <c r="E59" s="30">
        <f t="shared" ca="1" si="15"/>
        <v>65037252.54360725</v>
      </c>
      <c r="F59" s="29">
        <f t="shared" ca="1" si="24"/>
        <v>45232134.2290795</v>
      </c>
      <c r="G59" s="29">
        <f t="shared" ca="1" si="24"/>
        <v>63728453.76888252</v>
      </c>
      <c r="H59" s="29">
        <f t="shared" ca="1" si="24"/>
        <v>49126154.686685562</v>
      </c>
      <c r="I59" s="29">
        <f t="shared" ca="1" si="24"/>
        <v>22156253.915294137</v>
      </c>
      <c r="J59" s="29">
        <f t="shared" ca="1" si="24"/>
        <v>8739048.8018444907</v>
      </c>
      <c r="K59" s="29">
        <f t="shared" ca="1" si="24"/>
        <v>2734751.4314115918</v>
      </c>
      <c r="L59" s="29">
        <f t="shared" ca="1" si="24"/>
        <v>1045976.0193469113</v>
      </c>
      <c r="M59" s="29">
        <f t="shared" ca="1" si="24"/>
        <v>300045.32235058234</v>
      </c>
      <c r="N59" s="29">
        <f t="shared" ca="1" si="24"/>
        <v>172140.0754879184</v>
      </c>
      <c r="O59" s="29">
        <f t="shared" ca="1" si="24"/>
        <v>148138.64797247053</v>
      </c>
      <c r="P59" s="29">
        <f t="shared" ca="1" si="25"/>
        <v>113318.87171749143</v>
      </c>
      <c r="Q59" s="29">
        <f t="shared" ca="1" si="25"/>
        <v>113772.00688537747</v>
      </c>
      <c r="R59" s="29">
        <f t="shared" ca="1" si="25"/>
        <v>93246.493088026837</v>
      </c>
      <c r="S59" s="29">
        <f t="shared" ca="1" si="25"/>
        <v>80245.168796873841</v>
      </c>
      <c r="T59" s="29">
        <f t="shared" ca="1" si="25"/>
        <v>61383.657224489121</v>
      </c>
      <c r="U59" s="29">
        <f t="shared" ca="1" si="25"/>
        <v>28173.310100136772</v>
      </c>
      <c r="V59" s="29">
        <f t="shared" ca="1" si="25"/>
        <v>11112.344749968759</v>
      </c>
      <c r="W59" s="31">
        <f t="shared" ca="1" si="16"/>
        <v>84923760.752956018</v>
      </c>
      <c r="X59" s="31">
        <f t="shared" ca="1" si="17"/>
        <v>258921601.29452527</v>
      </c>
      <c r="Y59" s="38">
        <f t="array" aca="1" ref="Y59" ca="1">SUM($E$54:$V$54*E59:V59)/1000000</f>
        <v>3046.6458932741575</v>
      </c>
      <c r="Z59" s="39">
        <f t="array" aca="1" ref="Z59" ca="1">SUM(($E$54:$V$54*E59:V59))/SUM(E59:V59)</f>
        <v>11.766673302041628</v>
      </c>
      <c r="AE59" s="10"/>
      <c r="AF59" s="46"/>
      <c r="AG59" s="53">
        <f t="shared" ca="1" si="26"/>
        <v>1266036.1593823857</v>
      </c>
      <c r="AH59" s="53">
        <f t="shared" ca="1" si="27"/>
        <v>1783743.5316298562</v>
      </c>
      <c r="AI59" s="53">
        <f t="shared" ca="1" si="28"/>
        <v>3944599.0959935202</v>
      </c>
      <c r="AJ59" s="53">
        <f t="shared" ca="1" si="29"/>
        <v>1779042.9501814656</v>
      </c>
      <c r="AK59" s="53">
        <f t="shared" ca="1" si="30"/>
        <v>701704.50391350966</v>
      </c>
      <c r="AL59" s="53">
        <f t="shared" ca="1" si="31"/>
        <v>219587.67367226552</v>
      </c>
      <c r="AM59" s="53">
        <f t="shared" ca="1" si="32"/>
        <v>83986.953317658423</v>
      </c>
      <c r="AN59" s="53">
        <f t="shared" ca="1" si="33"/>
        <v>24092.22775219502</v>
      </c>
      <c r="AO59" s="53">
        <f t="shared" ca="1" si="34"/>
        <v>13822.038188914708</v>
      </c>
      <c r="AP59" s="53">
        <f t="shared" ca="1" si="35"/>
        <v>11894.836479686503</v>
      </c>
      <c r="AQ59" s="53">
        <f t="shared" ca="1" si="36"/>
        <v>9098.9722640956079</v>
      </c>
      <c r="AR59" s="53">
        <f t="shared" ca="1" si="37"/>
        <v>9135.3568861977419</v>
      </c>
      <c r="AS59" s="53">
        <f t="shared" ca="1" si="38"/>
        <v>7487.2546952934053</v>
      </c>
      <c r="AT59" s="53">
        <f t="shared" ca="1" si="39"/>
        <v>6443.3095224484359</v>
      </c>
      <c r="AU59" s="53">
        <f t="shared" ca="1" si="40"/>
        <v>4928.8188815258582</v>
      </c>
      <c r="AV59" s="53">
        <f t="shared" ca="1" si="41"/>
        <v>2262.1842531930206</v>
      </c>
      <c r="AW59" s="53">
        <f t="shared" ca="1" si="42"/>
        <v>892.26900282865336</v>
      </c>
      <c r="AX59" s="53">
        <f t="shared" ca="1" si="19"/>
        <v>6818978.4450047975</v>
      </c>
      <c r="AY59" s="53">
        <f t="shared" ca="1" si="20"/>
        <v>9868758.1360170394</v>
      </c>
      <c r="AZ59" s="41">
        <f t="array" aca="1" ref="AZ59" ca="1">SUM($E$54:$V$54*AF59:AW59)/1000000</f>
        <v>179.79040002536524</v>
      </c>
      <c r="BA59" s="43">
        <f t="array" aca="1" ref="BA59" ca="1">IF(AZ59=0,"",SUM(($E$54:$V$54*AF59:AW59))/SUM(AF59:AW59))</f>
        <v>18.218138244689758</v>
      </c>
      <c r="BB59" s="54">
        <f t="array" aca="1" ref="BB59" ca="1">SUM(AG59:AW59*AG$54:AW$54*AG$55:AW$55)/1000000</f>
        <v>335.81497591221603</v>
      </c>
      <c r="BG59" s="10"/>
      <c r="BH59" s="46"/>
      <c r="BI59" s="53">
        <f t="shared" si="43"/>
        <v>0</v>
      </c>
      <c r="BJ59" s="53">
        <f t="shared" si="44"/>
        <v>0</v>
      </c>
      <c r="BK59" s="53">
        <f t="shared" ca="1" si="45"/>
        <v>21789178.90636868</v>
      </c>
      <c r="BL59" s="53">
        <f t="shared" ca="1" si="46"/>
        <v>9827078.5396137945</v>
      </c>
      <c r="BM59" s="53">
        <f t="shared" ca="1" si="47"/>
        <v>3876075.7691968149</v>
      </c>
      <c r="BN59" s="53">
        <f t="shared" ca="1" si="48"/>
        <v>1212958.5265427837</v>
      </c>
      <c r="BO59" s="53">
        <f t="shared" ca="1" si="49"/>
        <v>463927.18426012137</v>
      </c>
      <c r="BP59" s="53">
        <f t="shared" ca="1" si="50"/>
        <v>133080.66243759546</v>
      </c>
      <c r="BQ59" s="53">
        <f t="shared" ca="1" si="51"/>
        <v>76350.183027425577</v>
      </c>
      <c r="BR59" s="53">
        <f t="shared" ca="1" si="52"/>
        <v>65704.705043697453</v>
      </c>
      <c r="BS59" s="53">
        <f t="shared" ca="1" si="53"/>
        <v>50260.908574418878</v>
      </c>
      <c r="BT59" s="53">
        <f t="shared" ca="1" si="54"/>
        <v>50461.88997230777</v>
      </c>
      <c r="BU59" s="53">
        <f t="shared" ca="1" si="55"/>
        <v>41358.102079118085</v>
      </c>
      <c r="BV59" s="53">
        <f t="shared" ca="1" si="56"/>
        <v>35591.557092920993</v>
      </c>
      <c r="BW59" s="53">
        <f t="shared" ca="1" si="57"/>
        <v>27225.812761488123</v>
      </c>
      <c r="BX59" s="53">
        <f t="shared" ca="1" si="58"/>
        <v>12495.85476558496</v>
      </c>
      <c r="BY59" s="53">
        <f t="shared" ca="1" si="59"/>
        <v>4928.716065211167</v>
      </c>
      <c r="BZ59" s="53">
        <f t="shared" ca="1" si="22"/>
        <v>37666677.317801952</v>
      </c>
      <c r="CA59" s="53">
        <f t="shared" ca="1" si="23"/>
        <v>37666677.317801952</v>
      </c>
      <c r="CB59" s="41">
        <f t="array" aca="1" ref="CB59" ca="1">SUM($E$54:$V$54*BH59:BY59)/1000000</f>
        <v>823.93804111555698</v>
      </c>
      <c r="CC59" s="43">
        <f t="array" aca="1" ref="CC59" ca="1">IF(CB59=0,"",SUM(($E$54:$V$54*BH59:BY59))/SUM(BH59:BY59))</f>
        <v>21.874455083038317</v>
      </c>
      <c r="CD59" s="54">
        <f t="array" aca="1" ref="CD59" ca="1">SUM(BI59:BY59*BI$54:BY$54*BI$55:BY$55)/1000000</f>
        <v>3798.1668689994412</v>
      </c>
      <c r="CE59" s="6"/>
      <c r="CI59" s="10"/>
      <c r="CJ59" s="71"/>
      <c r="CK59" s="149" t="str">
        <f t="shared" ca="1" si="60"/>
        <v/>
      </c>
      <c r="CL59" s="149" t="str">
        <f t="shared" ca="1" si="61"/>
        <v/>
      </c>
      <c r="CM59" s="149" t="str">
        <f t="shared" ca="1" si="62"/>
        <v/>
      </c>
      <c r="CN59" s="149">
        <f t="shared" ca="1" si="63"/>
        <v>0.42618463598854067</v>
      </c>
      <c r="CO59" s="149">
        <f t="shared" ca="1" si="64"/>
        <v>0.44290653568059302</v>
      </c>
      <c r="CP59" s="149">
        <f t="shared" ca="1" si="65"/>
        <v>0.44088169091794943</v>
      </c>
      <c r="CQ59" s="149">
        <f t="shared" ca="1" si="66"/>
        <v>0.4843112882759546</v>
      </c>
      <c r="CR59" s="149">
        <f t="shared" ca="1" si="67"/>
        <v>0.39412467277449831</v>
      </c>
      <c r="CS59" s="149">
        <f t="shared" ca="1" si="68"/>
        <v>0.33214121393084772</v>
      </c>
      <c r="CT59" s="149">
        <f t="shared" ca="1" si="69"/>
        <v>0.44628066219140927</v>
      </c>
      <c r="CU59" s="149">
        <f t="shared" ca="1" si="70"/>
        <v>0.3918798084713026</v>
      </c>
      <c r="CV59" s="149">
        <f t="shared" ca="1" si="71"/>
        <v>0.3783225283039775</v>
      </c>
      <c r="CW59" s="149">
        <f t="shared" ca="1" si="72"/>
        <v>0.42741791129037182</v>
      </c>
      <c r="CX59" s="149">
        <f t="shared" ca="1" si="73"/>
        <v>0.3364448637637012</v>
      </c>
      <c r="CY59" s="149">
        <f t="shared" ca="1" si="74"/>
        <v>0.43611087230089945</v>
      </c>
      <c r="CZ59" s="149">
        <f t="shared" ca="1" si="75"/>
        <v>0.39075291322583805</v>
      </c>
      <c r="DA59" s="149">
        <f t="shared" ca="1" si="76"/>
        <v>0.47510536973159972</v>
      </c>
      <c r="DB59" s="53"/>
      <c r="DC59" s="53"/>
      <c r="DD59" s="41"/>
      <c r="DE59" s="43"/>
      <c r="DF59" s="54"/>
      <c r="DK59" s="10"/>
      <c r="DL59" s="46"/>
      <c r="DM59" s="71">
        <f t="shared" ca="1" si="77"/>
        <v>5.9744432812520065E-2</v>
      </c>
      <c r="DN59" s="71">
        <f t="shared" ca="1" si="78"/>
        <v>5.9744432812520065E-2</v>
      </c>
      <c r="DO59" s="71">
        <f t="shared" ca="1" si="79"/>
        <v>0.38976076743413623</v>
      </c>
      <c r="DP59" s="71">
        <f t="shared" ca="1" si="80"/>
        <v>0.38976076743413623</v>
      </c>
      <c r="DQ59" s="71">
        <f t="shared" ca="1" si="81"/>
        <v>0.38976076743413623</v>
      </c>
      <c r="DR59" s="71">
        <f t="shared" ca="1" si="82"/>
        <v>0.38976076743413623</v>
      </c>
      <c r="DS59" s="71">
        <f t="shared" ca="1" si="83"/>
        <v>0.38976076743413623</v>
      </c>
      <c r="DT59" s="71">
        <f t="shared" ca="1" si="84"/>
        <v>0.38976076743413623</v>
      </c>
      <c r="DU59" s="71">
        <f t="shared" ca="1" si="85"/>
        <v>0.38976076743413623</v>
      </c>
      <c r="DV59" s="71">
        <f t="shared" ca="1" si="86"/>
        <v>0.38976076743413623</v>
      </c>
      <c r="DW59" s="71">
        <f t="shared" ca="1" si="87"/>
        <v>0.38976076743413623</v>
      </c>
      <c r="DX59" s="71">
        <f t="shared" ca="1" si="88"/>
        <v>0.38976076743413623</v>
      </c>
      <c r="DY59" s="71">
        <f t="shared" ca="1" si="89"/>
        <v>0.38976076743413623</v>
      </c>
      <c r="DZ59" s="71">
        <f t="shared" ca="1" si="90"/>
        <v>0.38976076743413623</v>
      </c>
      <c r="EA59" s="71">
        <f t="shared" ca="1" si="91"/>
        <v>0.38976076743413623</v>
      </c>
      <c r="EB59" s="71">
        <f t="shared" ca="1" si="92"/>
        <v>0.38976076743413623</v>
      </c>
      <c r="EC59" s="71">
        <f t="shared" ca="1" si="93"/>
        <v>0.38976076743413623</v>
      </c>
      <c r="ED59" s="53"/>
      <c r="EE59" s="53"/>
      <c r="EF59" s="41"/>
      <c r="EG59" s="43"/>
      <c r="EH59" s="54"/>
    </row>
    <row r="60" spans="1:138" x14ac:dyDescent="0.2">
      <c r="A60" s="6">
        <v>1</v>
      </c>
      <c r="B60">
        <v>4</v>
      </c>
      <c r="C60" s="5">
        <f t="shared" ca="1" si="13"/>
        <v>0.2940280977019204</v>
      </c>
      <c r="D60" s="5">
        <f t="shared" ca="1" si="14"/>
        <v>5.3936390064455511E-2</v>
      </c>
      <c r="E60" s="30">
        <f t="shared" ca="1" si="15"/>
        <v>59694522.290210456</v>
      </c>
      <c r="F60" s="29">
        <f t="shared" ca="1" si="24"/>
        <v>51729273.079782069</v>
      </c>
      <c r="G60" s="29">
        <f t="shared" ca="1" si="24"/>
        <v>35976695.386210643</v>
      </c>
      <c r="H60" s="29">
        <f t="shared" ca="1" si="24"/>
        <v>37775723.431768604</v>
      </c>
      <c r="I60" s="29">
        <f t="shared" ca="1" si="24"/>
        <v>29120054.276550792</v>
      </c>
      <c r="J60" s="29">
        <f t="shared" ca="1" si="24"/>
        <v>13133356.776920086</v>
      </c>
      <c r="K60" s="29">
        <f t="shared" ca="1" si="24"/>
        <v>5180164.762704473</v>
      </c>
      <c r="L60" s="29">
        <f t="shared" ca="1" si="24"/>
        <v>1621053.1970898169</v>
      </c>
      <c r="M60" s="29">
        <f t="shared" ca="1" si="24"/>
        <v>620013.48669790616</v>
      </c>
      <c r="N60" s="29">
        <f t="shared" ca="1" si="24"/>
        <v>177855.07797218609</v>
      </c>
      <c r="O60" s="29">
        <f t="shared" ca="1" si="24"/>
        <v>102037.87317260374</v>
      </c>
      <c r="P60" s="29">
        <f t="shared" ca="1" si="25"/>
        <v>87810.769984452782</v>
      </c>
      <c r="Q60" s="29">
        <f t="shared" ca="1" si="25"/>
        <v>67170.974728563291</v>
      </c>
      <c r="R60" s="29">
        <f t="shared" ca="1" si="25"/>
        <v>67439.575451897166</v>
      </c>
      <c r="S60" s="29">
        <f t="shared" ca="1" si="25"/>
        <v>55272.857343285752</v>
      </c>
      <c r="T60" s="29">
        <f t="shared" ca="1" si="25"/>
        <v>47566.18314010364</v>
      </c>
      <c r="U60" s="29">
        <f t="shared" ca="1" si="25"/>
        <v>36385.820169938299</v>
      </c>
      <c r="V60" s="29">
        <f t="shared" ca="1" si="25"/>
        <v>16700.031266408707</v>
      </c>
      <c r="W60" s="31">
        <f t="shared" ca="1" si="16"/>
        <v>88108605.094961137</v>
      </c>
      <c r="X60" s="31">
        <f t="shared" ca="1" si="17"/>
        <v>235509095.85116428</v>
      </c>
      <c r="Y60" s="38">
        <f t="array" aca="1" ref="Y60" ca="1">SUM($E$54:$V$54*E60:V60)/1000000</f>
        <v>2902.477367148289</v>
      </c>
      <c r="Z60" s="39">
        <f t="array" aca="1" ref="Z60" ca="1">SUM(($E$54:$V$54*E60:V60))/SUM(E60:V60)</f>
        <v>12.324268651528349</v>
      </c>
      <c r="AE60" s="10"/>
      <c r="AF60" s="46"/>
      <c r="AG60" s="53">
        <f t="shared" ca="1" si="26"/>
        <v>1372529.8526413413</v>
      </c>
      <c r="AH60" s="53">
        <f t="shared" ca="1" si="27"/>
        <v>954567.60702592367</v>
      </c>
      <c r="AI60" s="53">
        <f t="shared" ca="1" si="28"/>
        <v>2676657.0569234053</v>
      </c>
      <c r="AJ60" s="53">
        <f t="shared" ca="1" si="29"/>
        <v>2063346.2895318805</v>
      </c>
      <c r="AK60" s="53">
        <f t="shared" ca="1" si="30"/>
        <v>930584.21929446398</v>
      </c>
      <c r="AL60" s="53">
        <f t="shared" ca="1" si="31"/>
        <v>367048.55151650816</v>
      </c>
      <c r="AM60" s="53">
        <f t="shared" ca="1" si="32"/>
        <v>114862.22063955746</v>
      </c>
      <c r="AN60" s="53">
        <f t="shared" ca="1" si="33"/>
        <v>43932.010396973041</v>
      </c>
      <c r="AO60" s="53">
        <f t="shared" ca="1" si="34"/>
        <v>12602.19543971884</v>
      </c>
      <c r="AP60" s="53">
        <f t="shared" ca="1" si="35"/>
        <v>7230.0506380565203</v>
      </c>
      <c r="AQ60" s="53">
        <f t="shared" ca="1" si="36"/>
        <v>6221.9673324667619</v>
      </c>
      <c r="AR60" s="53">
        <f t="shared" ca="1" si="37"/>
        <v>4759.5028551175246</v>
      </c>
      <c r="AS60" s="53">
        <f t="shared" ca="1" si="38"/>
        <v>4778.5349730041589</v>
      </c>
      <c r="AT60" s="53">
        <f t="shared" ca="1" si="39"/>
        <v>3916.4434251391863</v>
      </c>
      <c r="AU60" s="53">
        <f t="shared" ca="1" si="40"/>
        <v>3370.3751564899853</v>
      </c>
      <c r="AV60" s="53">
        <f t="shared" ca="1" si="41"/>
        <v>2578.173320908696</v>
      </c>
      <c r="AW60" s="53">
        <f t="shared" ca="1" si="42"/>
        <v>1183.306432789117</v>
      </c>
      <c r="AX60" s="53">
        <f t="shared" ca="1" si="19"/>
        <v>6243070.8978764787</v>
      </c>
      <c r="AY60" s="53">
        <f t="shared" ca="1" si="20"/>
        <v>8570168.357543746</v>
      </c>
      <c r="AZ60" s="41">
        <f t="array" aca="1" ref="AZ60" ca="1">SUM($E$54:$V$54*AF60:AW60)/1000000</f>
        <v>164.78790574861685</v>
      </c>
      <c r="BA60" s="43">
        <f t="array" aca="1" ref="BA60" ca="1">IF(AZ60=0,"",SUM(($E$54:$V$54*AF60:AW60))/SUM(AF60:AW60))</f>
        <v>19.228082678628486</v>
      </c>
      <c r="BB60" s="54">
        <f t="array" aca="1" ref="BB60" ca="1">SUM(AG60:AW60*AG$54:AW$54*AG$55:AW$55)/1000000</f>
        <v>323.53119388798854</v>
      </c>
      <c r="BG60" s="10"/>
      <c r="BH60" s="46"/>
      <c r="BI60" s="53">
        <f t="shared" si="43"/>
        <v>0</v>
      </c>
      <c r="BJ60" s="53">
        <f t="shared" si="44"/>
        <v>0</v>
      </c>
      <c r="BK60" s="53">
        <f t="shared" ca="1" si="45"/>
        <v>14591491.601627544</v>
      </c>
      <c r="BL60" s="53">
        <f t="shared" ca="1" si="46"/>
        <v>11248097.688524814</v>
      </c>
      <c r="BM60" s="53">
        <f t="shared" ca="1" si="47"/>
        <v>5072974.0611783043</v>
      </c>
      <c r="BN60" s="53">
        <f t="shared" ca="1" si="48"/>
        <v>2000923.4440360896</v>
      </c>
      <c r="BO60" s="53">
        <f t="shared" ca="1" si="49"/>
        <v>626158.33562661475</v>
      </c>
      <c r="BP60" s="53">
        <f t="shared" ca="1" si="50"/>
        <v>239490.35947356693</v>
      </c>
      <c r="BQ60" s="53">
        <f t="shared" ca="1" si="51"/>
        <v>68699.435531007737</v>
      </c>
      <c r="BR60" s="53">
        <f t="shared" ca="1" si="52"/>
        <v>39413.798974233876</v>
      </c>
      <c r="BS60" s="53">
        <f t="shared" ca="1" si="53"/>
        <v>33918.34745600271</v>
      </c>
      <c r="BT60" s="53">
        <f t="shared" ca="1" si="54"/>
        <v>25945.888644470077</v>
      </c>
      <c r="BU60" s="53">
        <f t="shared" ca="1" si="55"/>
        <v>26049.640071118363</v>
      </c>
      <c r="BV60" s="53">
        <f t="shared" ca="1" si="56"/>
        <v>21350.046020409238</v>
      </c>
      <c r="BW60" s="53">
        <f t="shared" ca="1" si="57"/>
        <v>18373.216943520092</v>
      </c>
      <c r="BX60" s="53">
        <f t="shared" ca="1" si="58"/>
        <v>14054.618712648904</v>
      </c>
      <c r="BY60" s="53">
        <f t="shared" ca="1" si="59"/>
        <v>6450.6604727466711</v>
      </c>
      <c r="BZ60" s="53">
        <f t="shared" ca="1" si="22"/>
        <v>34033391.143293075</v>
      </c>
      <c r="CA60" s="53">
        <f t="shared" ca="1" si="23"/>
        <v>34033391.143293075</v>
      </c>
      <c r="CB60" s="41">
        <f t="array" aca="1" ref="CB60" ca="1">SUM($E$54:$V$54*BH60:BY60)/1000000</f>
        <v>785.04291923886751</v>
      </c>
      <c r="CC60" s="43">
        <f t="array" aca="1" ref="CC60" ca="1">IF(CB60=0,"",SUM(($E$54:$V$54*BH60:BY60))/SUM(BH60:BY60))</f>
        <v>23.066843851485398</v>
      </c>
      <c r="CD60" s="54">
        <f t="array" aca="1" ref="CD60" ca="1">SUM(BI60:BY60*BI$54:BY$54*BI$55:BY$55)/1000000</f>
        <v>3672.1862217690641</v>
      </c>
      <c r="CF60" s="6"/>
      <c r="CI60" s="10"/>
      <c r="CJ60" s="71"/>
      <c r="CK60" s="149" t="str">
        <f t="shared" ca="1" si="60"/>
        <v/>
      </c>
      <c r="CL60" s="149" t="str">
        <f t="shared" ca="1" si="61"/>
        <v/>
      </c>
      <c r="CM60" s="149" t="str">
        <f t="shared" ca="1" si="62"/>
        <v/>
      </c>
      <c r="CN60" s="149">
        <f t="shared" ca="1" si="63"/>
        <v>0.53079335363198976</v>
      </c>
      <c r="CO60" s="149">
        <f t="shared" ca="1" si="64"/>
        <v>0.41606177428160196</v>
      </c>
      <c r="CP60" s="149">
        <f t="shared" ca="1" si="65"/>
        <v>0.50924728560922938</v>
      </c>
      <c r="CQ60" s="149">
        <f t="shared" ca="1" si="66"/>
        <v>0.4747106118024233</v>
      </c>
      <c r="CR60" s="149">
        <f t="shared" ca="1" si="67"/>
        <v>0.48691467186062409</v>
      </c>
      <c r="CS60" s="149">
        <f t="shared" ca="1" si="68"/>
        <v>0.53360127146350633</v>
      </c>
      <c r="CT60" s="149">
        <f t="shared" ca="1" si="69"/>
        <v>0.47082729770640763</v>
      </c>
      <c r="CU60" s="149">
        <f t="shared" ca="1" si="70"/>
        <v>0.50807705203795528</v>
      </c>
      <c r="CV60" s="149">
        <f t="shared" ca="1" si="71"/>
        <v>0.44733666075909734</v>
      </c>
      <c r="CW60" s="149">
        <f t="shared" ca="1" si="72"/>
        <v>0.44484037366358936</v>
      </c>
      <c r="CX60" s="149">
        <f t="shared" ca="1" si="73"/>
        <v>0.52826988961187049</v>
      </c>
      <c r="CY60" s="149">
        <f t="shared" ca="1" si="74"/>
        <v>0.51783499541782574</v>
      </c>
      <c r="CZ60" s="149">
        <f t="shared" ca="1" si="75"/>
        <v>0.52228157211636073</v>
      </c>
      <c r="DA60" s="149">
        <f t="shared" ca="1" si="76"/>
        <v>0.54726217104268704</v>
      </c>
      <c r="DB60" s="53"/>
      <c r="DC60" s="53"/>
      <c r="DD60" s="41"/>
      <c r="DE60" s="43"/>
      <c r="DF60" s="54"/>
      <c r="DK60" s="10"/>
      <c r="DL60" s="46"/>
      <c r="DM60" s="71">
        <f t="shared" ca="1" si="77"/>
        <v>5.393639006445558E-2</v>
      </c>
      <c r="DN60" s="71">
        <f t="shared" ca="1" si="78"/>
        <v>5.393639006445558E-2</v>
      </c>
      <c r="DO60" s="71">
        <f t="shared" ca="1" si="79"/>
        <v>0.3479644877663759</v>
      </c>
      <c r="DP60" s="71">
        <f t="shared" ca="1" si="80"/>
        <v>0.3479644877663759</v>
      </c>
      <c r="DQ60" s="71">
        <f t="shared" ca="1" si="81"/>
        <v>0.3479644877663759</v>
      </c>
      <c r="DR60" s="71">
        <f t="shared" ca="1" si="82"/>
        <v>0.3479644877663759</v>
      </c>
      <c r="DS60" s="71">
        <f t="shared" ca="1" si="83"/>
        <v>0.3479644877663759</v>
      </c>
      <c r="DT60" s="71">
        <f t="shared" ca="1" si="84"/>
        <v>0.3479644877663759</v>
      </c>
      <c r="DU60" s="71">
        <f t="shared" ca="1" si="85"/>
        <v>0.3479644877663759</v>
      </c>
      <c r="DV60" s="71">
        <f t="shared" ca="1" si="86"/>
        <v>0.3479644877663759</v>
      </c>
      <c r="DW60" s="71">
        <f t="shared" ca="1" si="87"/>
        <v>0.3479644877663759</v>
      </c>
      <c r="DX60" s="71">
        <f t="shared" ca="1" si="88"/>
        <v>0.3479644877663759</v>
      </c>
      <c r="DY60" s="71">
        <f t="shared" ca="1" si="89"/>
        <v>0.3479644877663759</v>
      </c>
      <c r="DZ60" s="71">
        <f t="shared" ca="1" si="90"/>
        <v>0.3479644877663759</v>
      </c>
      <c r="EA60" s="71">
        <f t="shared" ca="1" si="91"/>
        <v>0.3479644877663759</v>
      </c>
      <c r="EB60" s="71">
        <f t="shared" ca="1" si="92"/>
        <v>0.3479644877663759</v>
      </c>
      <c r="EC60" s="71">
        <f t="shared" ca="1" si="93"/>
        <v>0.34796448776637567</v>
      </c>
      <c r="ED60" s="53"/>
      <c r="EE60" s="53"/>
      <c r="EF60" s="41"/>
      <c r="EG60" s="43"/>
      <c r="EH60" s="54"/>
    </row>
    <row r="61" spans="1:138" x14ac:dyDescent="0.2">
      <c r="A61" s="6">
        <v>1</v>
      </c>
      <c r="B61">
        <v>5</v>
      </c>
      <c r="C61" s="5">
        <f t="shared" ca="1" si="13"/>
        <v>0.45406782165231485</v>
      </c>
      <c r="D61" s="5">
        <f t="shared" ca="1" si="14"/>
        <v>5.2054322373580812E-2</v>
      </c>
      <c r="E61" s="30">
        <f t="shared" ca="1" si="15"/>
        <v>23331350.965287112</v>
      </c>
      <c r="F61" s="29">
        <f t="shared" ca="1" si="24"/>
        <v>47569221.258754767</v>
      </c>
      <c r="G61" s="29">
        <f t="shared" ca="1" si="24"/>
        <v>41221893.438122772</v>
      </c>
      <c r="H61" s="29">
        <f t="shared" ca="1" si="24"/>
        <v>18205964.031212348</v>
      </c>
      <c r="I61" s="29">
        <f t="shared" ca="1" si="24"/>
        <v>19116360.039988749</v>
      </c>
      <c r="J61" s="29">
        <f t="shared" ca="1" si="24"/>
        <v>14736168.929763274</v>
      </c>
      <c r="K61" s="29">
        <f t="shared" ca="1" si="24"/>
        <v>6646119.6205733707</v>
      </c>
      <c r="L61" s="29">
        <f t="shared" ca="1" si="24"/>
        <v>2621416.2344020884</v>
      </c>
      <c r="M61" s="29">
        <f t="shared" ca="1" si="24"/>
        <v>820332.04779032711</v>
      </c>
      <c r="N61" s="29">
        <f t="shared" ca="1" si="24"/>
        <v>313757.08959681558</v>
      </c>
      <c r="O61" s="29">
        <f t="shared" ca="1" si="24"/>
        <v>90003.351268643091</v>
      </c>
      <c r="P61" s="29">
        <f t="shared" ca="1" si="25"/>
        <v>51636.144700323428</v>
      </c>
      <c r="Q61" s="29">
        <f t="shared" ca="1" si="25"/>
        <v>44436.536005548733</v>
      </c>
      <c r="R61" s="29">
        <f t="shared" ca="1" si="25"/>
        <v>33991.792095458048</v>
      </c>
      <c r="S61" s="29">
        <f t="shared" ca="1" si="25"/>
        <v>34127.717172936078</v>
      </c>
      <c r="T61" s="29">
        <f t="shared" ca="1" si="25"/>
        <v>27970.763904010222</v>
      </c>
      <c r="U61" s="29">
        <f t="shared" ca="1" si="25"/>
        <v>24070.81056373808</v>
      </c>
      <c r="V61" s="29">
        <f t="shared" ca="1" si="25"/>
        <v>18413.001142788697</v>
      </c>
      <c r="W61" s="31">
        <f t="shared" ca="1" si="16"/>
        <v>62784768.11018043</v>
      </c>
      <c r="X61" s="31">
        <f t="shared" ca="1" si="17"/>
        <v>174907233.7723451</v>
      </c>
      <c r="Y61" s="38">
        <f t="array" aca="1" ref="Y61" ca="1">SUM($E$54:$V$54*E61:V61)/1000000</f>
        <v>2410.5519599513109</v>
      </c>
      <c r="Z61" s="39">
        <f t="array" aca="1" ref="Z61" ca="1">SUM(($E$54:$V$54*E61:V61))/SUM(E61:V61)</f>
        <v>13.781888307082975</v>
      </c>
      <c r="AE61" s="10"/>
      <c r="AF61" s="46"/>
      <c r="AG61" s="53">
        <f t="shared" ca="1" si="26"/>
        <v>926668.34326870693</v>
      </c>
      <c r="AH61" s="53">
        <f t="shared" ca="1" si="27"/>
        <v>803019.7402416832</v>
      </c>
      <c r="AI61" s="53">
        <f t="shared" ca="1" si="28"/>
        <v>1358116.7296951257</v>
      </c>
      <c r="AJ61" s="53">
        <f t="shared" ca="1" si="29"/>
        <v>1426029.8623393059</v>
      </c>
      <c r="AK61" s="53">
        <f t="shared" ca="1" si="30"/>
        <v>1099279.1988830657</v>
      </c>
      <c r="AL61" s="53">
        <f t="shared" ca="1" si="31"/>
        <v>495782.93293237133</v>
      </c>
      <c r="AM61" s="53">
        <f t="shared" ca="1" si="32"/>
        <v>195550.71279566837</v>
      </c>
      <c r="AN61" s="53">
        <f t="shared" ca="1" si="33"/>
        <v>61194.599533376939</v>
      </c>
      <c r="AO61" s="53">
        <f t="shared" ca="1" si="34"/>
        <v>23405.448440486249</v>
      </c>
      <c r="AP61" s="53">
        <f t="shared" ca="1" si="35"/>
        <v>6714.0117863031646</v>
      </c>
      <c r="AQ61" s="53">
        <f t="shared" ca="1" si="36"/>
        <v>3851.9197255492813</v>
      </c>
      <c r="AR61" s="53">
        <f t="shared" ca="1" si="37"/>
        <v>3314.8479726407986</v>
      </c>
      <c r="AS61" s="53">
        <f t="shared" ca="1" si="38"/>
        <v>2535.6977218023185</v>
      </c>
      <c r="AT61" s="53">
        <f t="shared" ca="1" si="39"/>
        <v>2545.8373728195093</v>
      </c>
      <c r="AU61" s="53">
        <f t="shared" ca="1" si="40"/>
        <v>2086.5449550083072</v>
      </c>
      <c r="AV61" s="53">
        <f t="shared" ca="1" si="41"/>
        <v>1795.6187581107686</v>
      </c>
      <c r="AW61" s="53">
        <f t="shared" ca="1" si="42"/>
        <v>1373.5611502387203</v>
      </c>
      <c r="AX61" s="53">
        <f t="shared" ca="1" si="19"/>
        <v>4683577.5240618745</v>
      </c>
      <c r="AY61" s="53">
        <f t="shared" ca="1" si="20"/>
        <v>6413265.607572265</v>
      </c>
      <c r="AZ61" s="41">
        <f t="array" aca="1" ref="AZ61" ca="1">SUM($E$54:$V$54*AF61:AW61)/1000000</f>
        <v>131.89999463616141</v>
      </c>
      <c r="BA61" s="43">
        <f t="array" aca="1" ref="BA61" ca="1">IF(AZ61=0,"",SUM(($E$54:$V$54*AF61:AW61))/SUM(AF61:AW61))</f>
        <v>20.566744418073778</v>
      </c>
      <c r="BB61" s="54">
        <f t="array" aca="1" ref="BB61" ca="1">SUM(AG61:AW61*AG$54:AW$54*AG$55:AW$55)/1000000</f>
        <v>272.83540818848718</v>
      </c>
      <c r="BG61" s="10"/>
      <c r="BH61" s="46"/>
      <c r="BI61" s="53">
        <f t="shared" si="43"/>
        <v>0</v>
      </c>
      <c r="BJ61" s="53">
        <f t="shared" si="44"/>
        <v>0</v>
      </c>
      <c r="BK61" s="53">
        <f t="shared" ca="1" si="45"/>
        <v>11846799.206730509</v>
      </c>
      <c r="BL61" s="53">
        <f t="shared" ca="1" si="46"/>
        <v>12439202.811180819</v>
      </c>
      <c r="BM61" s="53">
        <f t="shared" ca="1" si="47"/>
        <v>9588969.5315267071</v>
      </c>
      <c r="BN61" s="53">
        <f t="shared" ca="1" si="48"/>
        <v>4324695.1665872121</v>
      </c>
      <c r="BO61" s="53">
        <f t="shared" ca="1" si="49"/>
        <v>1705781.2326215573</v>
      </c>
      <c r="BP61" s="53">
        <f t="shared" ca="1" si="50"/>
        <v>533798.10244362603</v>
      </c>
      <c r="BQ61" s="53">
        <f t="shared" ca="1" si="51"/>
        <v>204164.81290247338</v>
      </c>
      <c r="BR61" s="53">
        <f t="shared" ca="1" si="52"/>
        <v>58566.062669599036</v>
      </c>
      <c r="BS61" s="53">
        <f t="shared" ca="1" si="53"/>
        <v>33600.145371356004</v>
      </c>
      <c r="BT61" s="53">
        <f t="shared" ca="1" si="54"/>
        <v>28915.289440200606</v>
      </c>
      <c r="BU61" s="53">
        <f t="shared" ca="1" si="55"/>
        <v>22118.792223330845</v>
      </c>
      <c r="BV61" s="53">
        <f t="shared" ca="1" si="56"/>
        <v>22207.240003260587</v>
      </c>
      <c r="BW61" s="53">
        <f t="shared" ca="1" si="57"/>
        <v>18200.850175337233</v>
      </c>
      <c r="BX61" s="53">
        <f t="shared" ca="1" si="58"/>
        <v>15663.11231874182</v>
      </c>
      <c r="BY61" s="53">
        <f t="shared" ca="1" si="59"/>
        <v>11981.5202841193</v>
      </c>
      <c r="BZ61" s="53">
        <f t="shared" ca="1" si="22"/>
        <v>40854663.876478843</v>
      </c>
      <c r="CA61" s="53">
        <f t="shared" ca="1" si="23"/>
        <v>40854663.876478843</v>
      </c>
      <c r="CB61" s="41">
        <f t="array" aca="1" ref="CB61" ca="1">SUM($E$54:$V$54*BH61:BY61)/1000000</f>
        <v>1010.6300326618355</v>
      </c>
      <c r="CC61" s="43">
        <f t="array" aca="1" ref="CC61" ca="1">IF(CB61=0,"",SUM(($E$54:$V$54*BH61:BY61))/SUM(BH61:BY61))</f>
        <v>24.737201013754589</v>
      </c>
      <c r="CD61" s="54">
        <f t="array" aca="1" ref="CD61" ca="1">SUM(BI61:BY61*BI$54:BY$54*BI$55:BY$55)/1000000</f>
        <v>4823.1075794335193</v>
      </c>
      <c r="CI61" s="10"/>
      <c r="CJ61" s="71"/>
      <c r="CK61" s="149" t="str">
        <f t="shared" ca="1" si="60"/>
        <v/>
      </c>
      <c r="CL61" s="149" t="str">
        <f t="shared" ca="1" si="61"/>
        <v/>
      </c>
      <c r="CM61" s="149" t="str">
        <f t="shared" ca="1" si="62"/>
        <v/>
      </c>
      <c r="CN61" s="149">
        <f t="shared" ca="1" si="63"/>
        <v>-1.4642885556041145E-2</v>
      </c>
      <c r="CO61" s="149">
        <f t="shared" ca="1" si="64"/>
        <v>-1.5398199813010686E-2</v>
      </c>
      <c r="CP61" s="149">
        <f t="shared" ca="1" si="65"/>
        <v>-1.4826841389396744E-2</v>
      </c>
      <c r="CQ61" s="149">
        <f t="shared" ca="1" si="66"/>
        <v>-1.710628740463406E-2</v>
      </c>
      <c r="CR61" s="149">
        <f t="shared" ca="1" si="67"/>
        <v>-1.4014514587859163E-2</v>
      </c>
      <c r="CS61" s="149">
        <f t="shared" ca="1" si="68"/>
        <v>-1.8364163149821738E-2</v>
      </c>
      <c r="CT61" s="149">
        <f t="shared" ca="1" si="69"/>
        <v>-1.3252988700156489E-2</v>
      </c>
      <c r="CU61" s="149">
        <f t="shared" ca="1" si="70"/>
        <v>-1.2859953731809183E-2</v>
      </c>
      <c r="CV61" s="149">
        <f t="shared" ca="1" si="71"/>
        <v>-1.338997957398221E-2</v>
      </c>
      <c r="CW61" s="149">
        <f t="shared" ca="1" si="72"/>
        <v>-1.296332056008861E-2</v>
      </c>
      <c r="CX61" s="149">
        <f t="shared" ca="1" si="73"/>
        <v>-1.5824985464292323E-2</v>
      </c>
      <c r="CY61" s="149">
        <f t="shared" ca="1" si="74"/>
        <v>-1.4045831532084108E-2</v>
      </c>
      <c r="CZ61" s="149">
        <f t="shared" ca="1" si="75"/>
        <v>-1.2050287977966447E-2</v>
      </c>
      <c r="DA61" s="149">
        <f t="shared" ca="1" si="76"/>
        <v>-1.4798416693438779E-2</v>
      </c>
      <c r="DB61" s="53"/>
      <c r="DC61" s="53"/>
      <c r="DD61" s="41"/>
      <c r="DE61" s="43"/>
      <c r="DF61" s="54"/>
      <c r="DK61" s="10"/>
      <c r="DL61" s="46"/>
      <c r="DM61" s="71">
        <f t="shared" ca="1" si="77"/>
        <v>5.2054322373580791E-2</v>
      </c>
      <c r="DN61" s="71">
        <f t="shared" ca="1" si="78"/>
        <v>5.2054322373580791E-2</v>
      </c>
      <c r="DO61" s="71">
        <f t="shared" ca="1" si="79"/>
        <v>0.50612214402589573</v>
      </c>
      <c r="DP61" s="71">
        <f t="shared" ca="1" si="80"/>
        <v>0.50612214402589573</v>
      </c>
      <c r="DQ61" s="71">
        <f t="shared" ca="1" si="81"/>
        <v>0.50612214402589573</v>
      </c>
      <c r="DR61" s="71">
        <f t="shared" ca="1" si="82"/>
        <v>0.50612214402589573</v>
      </c>
      <c r="DS61" s="71">
        <f t="shared" ca="1" si="83"/>
        <v>0.50612214402589573</v>
      </c>
      <c r="DT61" s="71">
        <f t="shared" ca="1" si="84"/>
        <v>0.50612214402589573</v>
      </c>
      <c r="DU61" s="71">
        <f t="shared" ca="1" si="85"/>
        <v>0.50612214402589573</v>
      </c>
      <c r="DV61" s="71">
        <f t="shared" ca="1" si="86"/>
        <v>0.50612214402589573</v>
      </c>
      <c r="DW61" s="71">
        <f t="shared" ca="1" si="87"/>
        <v>0.50612214402589573</v>
      </c>
      <c r="DX61" s="71">
        <f t="shared" ca="1" si="88"/>
        <v>0.50612214402589573</v>
      </c>
      <c r="DY61" s="71">
        <f t="shared" ca="1" si="89"/>
        <v>0.50612214402589573</v>
      </c>
      <c r="DZ61" s="71">
        <f t="shared" ca="1" si="90"/>
        <v>0.50612214402589573</v>
      </c>
      <c r="EA61" s="71">
        <f t="shared" ca="1" si="91"/>
        <v>0.50612214402589573</v>
      </c>
      <c r="EB61" s="71">
        <f t="shared" ca="1" si="92"/>
        <v>0.50612214402589573</v>
      </c>
      <c r="EC61" s="71">
        <f t="shared" ca="1" si="93"/>
        <v>0.50612214402589573</v>
      </c>
      <c r="ED61" s="53"/>
      <c r="EE61" s="53"/>
      <c r="EF61" s="41"/>
      <c r="EG61" s="43"/>
      <c r="EH61" s="54"/>
    </row>
    <row r="62" spans="1:138" x14ac:dyDescent="0.2">
      <c r="A62" s="6">
        <v>1</v>
      </c>
      <c r="B62">
        <v>6</v>
      </c>
      <c r="C62" s="5">
        <f t="shared" ca="1" si="13"/>
        <v>0.31248958691545259</v>
      </c>
      <c r="D62" s="5">
        <f t="shared" ca="1" si="14"/>
        <v>7.9692872384872437E-2</v>
      </c>
      <c r="E62" s="30">
        <f t="shared" ca="1" si="15"/>
        <v>18041981.136020973</v>
      </c>
      <c r="F62" s="29">
        <f t="shared" ca="1" si="24"/>
        <v>18085402.45635929</v>
      </c>
      <c r="G62" s="29">
        <f t="shared" ca="1" si="24"/>
        <v>36873497.479000151</v>
      </c>
      <c r="H62" s="29">
        <f t="shared" ca="1" si="24"/>
        <v>23377804.580816336</v>
      </c>
      <c r="I62" s="29">
        <f t="shared" ca="1" si="24"/>
        <v>10324985.91958021</v>
      </c>
      <c r="J62" s="29">
        <f t="shared" ca="1" si="24"/>
        <v>10841290.684092723</v>
      </c>
      <c r="K62" s="29">
        <f t="shared" ca="1" si="24"/>
        <v>8357191.9865113208</v>
      </c>
      <c r="L62" s="29">
        <f t="shared" ca="1" si="24"/>
        <v>3769154.5135770706</v>
      </c>
      <c r="M62" s="29">
        <f t="shared" ca="1" si="24"/>
        <v>1486660.3967336405</v>
      </c>
      <c r="N62" s="29">
        <f t="shared" ca="1" si="24"/>
        <v>465227.59400681459</v>
      </c>
      <c r="O62" s="29">
        <f t="shared" ca="1" si="24"/>
        <v>177938.2584026705</v>
      </c>
      <c r="P62" s="29">
        <f t="shared" ca="1" si="25"/>
        <v>51042.797457503817</v>
      </c>
      <c r="Q62" s="29">
        <f t="shared" ca="1" si="25"/>
        <v>29283.945967278905</v>
      </c>
      <c r="R62" s="29">
        <f t="shared" ca="1" si="25"/>
        <v>25200.89613412564</v>
      </c>
      <c r="S62" s="29">
        <f t="shared" ca="1" si="25"/>
        <v>19277.461724367211</v>
      </c>
      <c r="T62" s="29">
        <f t="shared" ca="1" si="25"/>
        <v>19354.547700626008</v>
      </c>
      <c r="U62" s="29">
        <f t="shared" ca="1" si="25"/>
        <v>15862.809734968849</v>
      </c>
      <c r="V62" s="29">
        <f t="shared" ca="1" si="25"/>
        <v>13651.06399844559</v>
      </c>
      <c r="W62" s="31">
        <f t="shared" ca="1" si="16"/>
        <v>58973927.456438109</v>
      </c>
      <c r="X62" s="31">
        <f t="shared" ca="1" si="17"/>
        <v>131974808.5278185</v>
      </c>
      <c r="Y62" s="38">
        <f t="array" aca="1" ref="Y62" ca="1">SUM($E$54:$V$54*E62:V62)/1000000</f>
        <v>2059.2883689699843</v>
      </c>
      <c r="Z62" s="39">
        <f t="array" aca="1" ref="Z62" ca="1">SUM(($E$54:$V$54*E62:V62))/SUM(E62:V62)</f>
        <v>15.603647331952098</v>
      </c>
      <c r="AE62" s="10"/>
      <c r="AF62" s="46"/>
      <c r="AG62" s="53">
        <f t="shared" ca="1" si="26"/>
        <v>737090.32817291352</v>
      </c>
      <c r="AH62" s="53">
        <f t="shared" ca="1" si="27"/>
        <v>1502819.6592950271</v>
      </c>
      <c r="AI62" s="53">
        <f t="shared" ca="1" si="28"/>
        <v>2507212.0493357279</v>
      </c>
      <c r="AJ62" s="53">
        <f t="shared" ca="1" si="29"/>
        <v>1107329.3481132044</v>
      </c>
      <c r="AK62" s="53">
        <f t="shared" ca="1" si="30"/>
        <v>1162701.7643826711</v>
      </c>
      <c r="AL62" s="53">
        <f t="shared" ca="1" si="31"/>
        <v>896288.28809644794</v>
      </c>
      <c r="AM62" s="53">
        <f t="shared" ca="1" si="32"/>
        <v>404232.55227324629</v>
      </c>
      <c r="AN62" s="53">
        <f t="shared" ca="1" si="33"/>
        <v>159440.67147432113</v>
      </c>
      <c r="AO62" s="53">
        <f t="shared" ca="1" si="34"/>
        <v>49894.515344461179</v>
      </c>
      <c r="AP62" s="53">
        <f t="shared" ca="1" si="35"/>
        <v>19083.440618332486</v>
      </c>
      <c r="AQ62" s="53">
        <f t="shared" ca="1" si="36"/>
        <v>5474.2145001191475</v>
      </c>
      <c r="AR62" s="53">
        <f t="shared" ca="1" si="37"/>
        <v>3140.6311883326671</v>
      </c>
      <c r="AS62" s="53">
        <f t="shared" ca="1" si="38"/>
        <v>2702.7341349831586</v>
      </c>
      <c r="AT62" s="53">
        <f t="shared" ca="1" si="39"/>
        <v>2067.460361765674</v>
      </c>
      <c r="AU62" s="53">
        <f t="shared" ca="1" si="40"/>
        <v>2075.7276431454425</v>
      </c>
      <c r="AV62" s="53">
        <f t="shared" ca="1" si="41"/>
        <v>1701.2473333988828</v>
      </c>
      <c r="AW62" s="53">
        <f t="shared" ca="1" si="42"/>
        <v>1464.0430424010669</v>
      </c>
      <c r="AX62" s="53">
        <f t="shared" ca="1" si="19"/>
        <v>6324808.6878425581</v>
      </c>
      <c r="AY62" s="53">
        <f t="shared" ca="1" si="20"/>
        <v>8564718.6753105</v>
      </c>
      <c r="AZ62" s="41">
        <f t="array" aca="1" ref="AZ62" ca="1">SUM($E$54:$V$54*AF62:AW62)/1000000</f>
        <v>179.33178088351175</v>
      </c>
      <c r="BA62" s="43">
        <f t="array" aca="1" ref="BA62" ca="1">IF(AZ62=0,"",SUM(($E$54:$V$54*AF62:AW62))/SUM(AF62:AW62))</f>
        <v>20.938432151948106</v>
      </c>
      <c r="BB62" s="54">
        <f t="array" aca="1" ref="BB62" ca="1">SUM(AG62:AW62*AG$54:AW$54*AG$55:AW$55)/1000000</f>
        <v>372.43624875692461</v>
      </c>
      <c r="BG62" s="10"/>
      <c r="BH62" s="46"/>
      <c r="BI62" s="53">
        <f t="shared" si="43"/>
        <v>0</v>
      </c>
      <c r="BJ62" s="53">
        <f t="shared" si="44"/>
        <v>0</v>
      </c>
      <c r="BK62" s="53">
        <f t="shared" ca="1" si="45"/>
        <v>9831213.6852415577</v>
      </c>
      <c r="BL62" s="53">
        <f t="shared" ca="1" si="46"/>
        <v>4342030.6009315951</v>
      </c>
      <c r="BM62" s="53">
        <f t="shared" ca="1" si="47"/>
        <v>4559155.4575058548</v>
      </c>
      <c r="BN62" s="53">
        <f t="shared" ca="1" si="48"/>
        <v>3514501.9689061055</v>
      </c>
      <c r="BO62" s="53">
        <f t="shared" ca="1" si="49"/>
        <v>1585066.0102649783</v>
      </c>
      <c r="BP62" s="53">
        <f t="shared" ca="1" si="50"/>
        <v>625194.55097455706</v>
      </c>
      <c r="BQ62" s="53">
        <f t="shared" ca="1" si="51"/>
        <v>195645.05611040088</v>
      </c>
      <c r="BR62" s="53">
        <f t="shared" ca="1" si="52"/>
        <v>74829.483456795017</v>
      </c>
      <c r="BS62" s="53">
        <f t="shared" ca="1" si="53"/>
        <v>21465.345351933025</v>
      </c>
      <c r="BT62" s="53">
        <f t="shared" ca="1" si="54"/>
        <v>12314.960087724952</v>
      </c>
      <c r="BU62" s="53">
        <f t="shared" ca="1" si="55"/>
        <v>10597.889724746583</v>
      </c>
      <c r="BV62" s="53">
        <f t="shared" ca="1" si="56"/>
        <v>8106.8709795289651</v>
      </c>
      <c r="BW62" s="53">
        <f t="shared" ca="1" si="57"/>
        <v>8139.2884249788058</v>
      </c>
      <c r="BX62" s="53">
        <f t="shared" ca="1" si="58"/>
        <v>6670.8861225053097</v>
      </c>
      <c r="BY62" s="53">
        <f t="shared" ca="1" si="59"/>
        <v>5740.766919993659</v>
      </c>
      <c r="BZ62" s="53">
        <f t="shared" ca="1" si="22"/>
        <v>24800672.821003255</v>
      </c>
      <c r="CA62" s="53">
        <f t="shared" ca="1" si="23"/>
        <v>24800672.821003255</v>
      </c>
      <c r="CB62" s="41">
        <f t="array" aca="1" ref="CB62" ca="1">SUM($E$54:$V$54*BH62:BY62)/1000000</f>
        <v>610.16487924028922</v>
      </c>
      <c r="CC62" s="43">
        <f t="array" aca="1" ref="CC62" ca="1">IF(CB62=0,"",SUM(($E$54:$V$54*BH62:BY62))/SUM(BH62:BY62))</f>
        <v>24.602755080239245</v>
      </c>
      <c r="CD62" s="54">
        <f t="array" aca="1" ref="CD62" ca="1">SUM(BI62:BY62*BI$54:BY$54*BI$55:BY$55)/1000000</f>
        <v>2917.6564971143566</v>
      </c>
      <c r="CI62" s="10"/>
      <c r="CJ62" s="71"/>
      <c r="CK62" s="149" t="str">
        <f t="shared" ca="1" si="60"/>
        <v/>
      </c>
      <c r="CL62" s="149" t="str">
        <f t="shared" ca="1" si="61"/>
        <v/>
      </c>
      <c r="CM62" s="149" t="str">
        <f t="shared" ca="1" si="62"/>
        <v/>
      </c>
      <c r="CN62" s="149">
        <f t="shared" ca="1" si="63"/>
        <v>0.78948540586158933</v>
      </c>
      <c r="CO62" s="149">
        <f t="shared" ca="1" si="64"/>
        <v>0.75269060342458394</v>
      </c>
      <c r="CP62" s="149">
        <f t="shared" ca="1" si="65"/>
        <v>0.77420966846866679</v>
      </c>
      <c r="CQ62" s="149">
        <f t="shared" ca="1" si="66"/>
        <v>0.7388157515540501</v>
      </c>
      <c r="CR62" s="149">
        <f t="shared" ca="1" si="67"/>
        <v>0.87063715876290959</v>
      </c>
      <c r="CS62" s="149">
        <f t="shared" ca="1" si="68"/>
        <v>0.88274610428292866</v>
      </c>
      <c r="CT62" s="149">
        <f t="shared" ca="1" si="69"/>
        <v>0.72809860688325667</v>
      </c>
      <c r="CU62" s="149">
        <f t="shared" ca="1" si="70"/>
        <v>0.74371407499355902</v>
      </c>
      <c r="CV62" s="149">
        <f t="shared" ca="1" si="71"/>
        <v>0.78781015151224709</v>
      </c>
      <c r="CW62" s="149">
        <f t="shared" ca="1" si="72"/>
        <v>0.73257802788081028</v>
      </c>
      <c r="CX62" s="149">
        <f t="shared" ca="1" si="73"/>
        <v>0.78597982703180824</v>
      </c>
      <c r="CY62" s="149">
        <f t="shared" ca="1" si="74"/>
        <v>0.79852637034702456</v>
      </c>
      <c r="CZ62" s="149">
        <f t="shared" ca="1" si="75"/>
        <v>0.85139568351149664</v>
      </c>
      <c r="DA62" s="149">
        <f t="shared" ca="1" si="76"/>
        <v>0.83656803673148727</v>
      </c>
      <c r="DB62" s="53"/>
      <c r="DC62" s="53"/>
      <c r="DD62" s="41"/>
      <c r="DE62" s="43"/>
      <c r="DF62" s="54"/>
      <c r="DK62" s="10"/>
      <c r="DL62" s="46"/>
      <c r="DM62" s="71">
        <f t="shared" ca="1" si="77"/>
        <v>7.9692872384872632E-2</v>
      </c>
      <c r="DN62" s="71">
        <f t="shared" ca="1" si="78"/>
        <v>7.9692872384872465E-2</v>
      </c>
      <c r="DO62" s="71">
        <f t="shared" ca="1" si="79"/>
        <v>0.39218245930032503</v>
      </c>
      <c r="DP62" s="71">
        <f t="shared" ca="1" si="80"/>
        <v>0.39218245930032503</v>
      </c>
      <c r="DQ62" s="71">
        <f t="shared" ca="1" si="81"/>
        <v>0.39218245930032503</v>
      </c>
      <c r="DR62" s="71">
        <f t="shared" ca="1" si="82"/>
        <v>0.39218245930032503</v>
      </c>
      <c r="DS62" s="71">
        <f t="shared" ca="1" si="83"/>
        <v>0.39218245930032503</v>
      </c>
      <c r="DT62" s="71">
        <f t="shared" ca="1" si="84"/>
        <v>0.39218245930032503</v>
      </c>
      <c r="DU62" s="71">
        <f t="shared" ca="1" si="85"/>
        <v>0.39218245930032503</v>
      </c>
      <c r="DV62" s="71">
        <f t="shared" ca="1" si="86"/>
        <v>0.39218245930032503</v>
      </c>
      <c r="DW62" s="71">
        <f t="shared" ca="1" si="87"/>
        <v>0.39218245930032503</v>
      </c>
      <c r="DX62" s="71">
        <f t="shared" ca="1" si="88"/>
        <v>0.39218245930032503</v>
      </c>
      <c r="DY62" s="71">
        <f t="shared" ca="1" si="89"/>
        <v>0.39218245930032503</v>
      </c>
      <c r="DZ62" s="71">
        <f t="shared" ca="1" si="90"/>
        <v>0.39218245930032503</v>
      </c>
      <c r="EA62" s="71">
        <f t="shared" ca="1" si="91"/>
        <v>0.39218245930032503</v>
      </c>
      <c r="EB62" s="71">
        <f t="shared" ca="1" si="92"/>
        <v>0.39218245930032503</v>
      </c>
      <c r="EC62" s="71">
        <f t="shared" ca="1" si="93"/>
        <v>0.39218245930032503</v>
      </c>
      <c r="ED62" s="53"/>
      <c r="EE62" s="53"/>
      <c r="EF62" s="41"/>
      <c r="EG62" s="43"/>
      <c r="EH62" s="54"/>
    </row>
    <row r="63" spans="1:138" x14ac:dyDescent="0.2">
      <c r="A63" s="6">
        <v>1</v>
      </c>
      <c r="B63">
        <v>7</v>
      </c>
      <c r="C63" s="5">
        <f t="shared" ca="1" si="13"/>
        <v>0.34956515834549418</v>
      </c>
      <c r="D63" s="5">
        <f t="shared" ca="1" si="14"/>
        <v>8.0702242945928218E-2</v>
      </c>
      <c r="E63" s="30">
        <f t="shared" ca="1" si="15"/>
        <v>17165093.260179441</v>
      </c>
      <c r="F63" s="29">
        <f t="shared" ca="1" si="24"/>
        <v>13971214.205858311</v>
      </c>
      <c r="G63" s="29">
        <f t="shared" ca="1" si="24"/>
        <v>14004838.482647773</v>
      </c>
      <c r="H63" s="29">
        <f t="shared" ca="1" si="24"/>
        <v>20130290.408637032</v>
      </c>
      <c r="I63" s="29">
        <f t="shared" ca="1" si="24"/>
        <v>12762608.038367145</v>
      </c>
      <c r="J63" s="29">
        <f t="shared" ca="1" si="24"/>
        <v>5636703.3028154662</v>
      </c>
      <c r="K63" s="29">
        <f t="shared" ca="1" si="24"/>
        <v>5918568.7498053806</v>
      </c>
      <c r="L63" s="29">
        <f t="shared" ca="1" si="24"/>
        <v>4562428.6599072255</v>
      </c>
      <c r="M63" s="29">
        <f t="shared" ca="1" si="24"/>
        <v>2057688.5877598845</v>
      </c>
      <c r="N63" s="29">
        <f t="shared" ca="1" si="24"/>
        <v>811610.16912787897</v>
      </c>
      <c r="O63" s="29">
        <f t="shared" ca="1" si="24"/>
        <v>253980.96773440667</v>
      </c>
      <c r="P63" s="29">
        <f t="shared" ca="1" si="25"/>
        <v>97141.553184446748</v>
      </c>
      <c r="Q63" s="29">
        <f t="shared" ca="1" si="25"/>
        <v>27865.714031438642</v>
      </c>
      <c r="R63" s="29">
        <f t="shared" ca="1" si="25"/>
        <v>15986.938504216558</v>
      </c>
      <c r="S63" s="29">
        <f t="shared" ca="1" si="25"/>
        <v>13757.885538977174</v>
      </c>
      <c r="T63" s="29">
        <f t="shared" ca="1" si="25"/>
        <v>10524.114320153698</v>
      </c>
      <c r="U63" s="29">
        <f t="shared" ca="1" si="25"/>
        <v>10566.197745774136</v>
      </c>
      <c r="V63" s="29">
        <f t="shared" ca="1" si="25"/>
        <v>8659.9587371318758</v>
      </c>
      <c r="W63" s="31">
        <f t="shared" ca="1" si="16"/>
        <v>52318381.246216565</v>
      </c>
      <c r="X63" s="31">
        <f t="shared" ca="1" si="17"/>
        <v>97459527.194902092</v>
      </c>
      <c r="Y63" s="38">
        <f t="array" aca="1" ref="Y63" ca="1">SUM($E$54:$V$54*E63:V63)/1000000</f>
        <v>1579.889443598775</v>
      </c>
      <c r="Z63" s="39">
        <f t="array" aca="1" ref="Z63" ca="1">SUM(($E$54:$V$54*E63:V63))/SUM(E63:V63)</f>
        <v>16.210723456920441</v>
      </c>
      <c r="AE63" s="10"/>
      <c r="AF63" s="46"/>
      <c r="AG63" s="53">
        <f t="shared" ca="1" si="26"/>
        <v>542768.40463123296</v>
      </c>
      <c r="AH63" s="53">
        <f t="shared" ca="1" si="27"/>
        <v>544074.67585440562</v>
      </c>
      <c r="AI63" s="53">
        <f t="shared" ca="1" si="28"/>
        <v>2232425.4731106008</v>
      </c>
      <c r="AJ63" s="53">
        <f t="shared" ca="1" si="29"/>
        <v>1415358.1845969015</v>
      </c>
      <c r="AK63" s="53">
        <f t="shared" ca="1" si="30"/>
        <v>625103.75072248641</v>
      </c>
      <c r="AL63" s="53">
        <f t="shared" ca="1" si="31"/>
        <v>656362.2964799786</v>
      </c>
      <c r="AM63" s="53">
        <f t="shared" ca="1" si="32"/>
        <v>505967.95937214541</v>
      </c>
      <c r="AN63" s="53">
        <f t="shared" ca="1" si="33"/>
        <v>228195.23840913959</v>
      </c>
      <c r="AO63" s="53">
        <f t="shared" ca="1" si="34"/>
        <v>90006.61088422696</v>
      </c>
      <c r="AP63" s="53">
        <f t="shared" ca="1" si="35"/>
        <v>28166.189883296403</v>
      </c>
      <c r="AQ63" s="53">
        <f t="shared" ca="1" si="36"/>
        <v>10772.883720219024</v>
      </c>
      <c r="AR63" s="53">
        <f t="shared" ca="1" si="37"/>
        <v>3090.2748329705314</v>
      </c>
      <c r="AS63" s="53">
        <f t="shared" ca="1" si="38"/>
        <v>1772.9326318388753</v>
      </c>
      <c r="AT63" s="53">
        <f t="shared" ca="1" si="39"/>
        <v>1525.7332860024114</v>
      </c>
      <c r="AU63" s="53">
        <f t="shared" ca="1" si="40"/>
        <v>1167.1118703860718</v>
      </c>
      <c r="AV63" s="53">
        <f t="shared" ca="1" si="41"/>
        <v>1171.7788726718663</v>
      </c>
      <c r="AW63" s="53">
        <f t="shared" ca="1" si="42"/>
        <v>960.3792140308658</v>
      </c>
      <c r="AX63" s="53">
        <f t="shared" ca="1" si="19"/>
        <v>5802046.7978868941</v>
      </c>
      <c r="AY63" s="53">
        <f t="shared" ca="1" si="20"/>
        <v>6888889.8783725332</v>
      </c>
      <c r="AZ63" s="41">
        <f t="array" aca="1" ref="AZ63" ca="1">SUM($E$54:$V$54*AF63:AW63)/1000000</f>
        <v>153.27571468727294</v>
      </c>
      <c r="BA63" s="43">
        <f t="array" aca="1" ref="BA63" ca="1">IF(AZ63=0,"",SUM(($E$54:$V$54*AF63:AW63))/SUM(AF63:AW63))</f>
        <v>22.249697323291162</v>
      </c>
      <c r="BB63" s="54">
        <f t="array" aca="1" ref="BB63" ca="1">SUM(AG63:AW63*AG$54:AW$54*AG$55:AW$55)/1000000</f>
        <v>327.98555518781876</v>
      </c>
      <c r="BG63" s="10"/>
      <c r="BH63" s="46"/>
      <c r="BI63" s="53">
        <f t="shared" si="43"/>
        <v>0</v>
      </c>
      <c r="BJ63" s="53">
        <f t="shared" si="44"/>
        <v>0</v>
      </c>
      <c r="BK63" s="53">
        <f t="shared" ca="1" si="45"/>
        <v>9669844.7963247765</v>
      </c>
      <c r="BL63" s="53">
        <f t="shared" ca="1" si="46"/>
        <v>6130683.4835520498</v>
      </c>
      <c r="BM63" s="53">
        <f t="shared" ca="1" si="47"/>
        <v>2707663.1779624321</v>
      </c>
      <c r="BN63" s="53">
        <f t="shared" ca="1" si="48"/>
        <v>2843060.8831376014</v>
      </c>
      <c r="BO63" s="53">
        <f t="shared" ca="1" si="49"/>
        <v>2191621.4888125905</v>
      </c>
      <c r="BP63" s="53">
        <f t="shared" ca="1" si="50"/>
        <v>988437.2693535327</v>
      </c>
      <c r="BQ63" s="53">
        <f t="shared" ca="1" si="51"/>
        <v>389867.41926078685</v>
      </c>
      <c r="BR63" s="53">
        <f t="shared" ca="1" si="52"/>
        <v>122003.03569184174</v>
      </c>
      <c r="BS63" s="53">
        <f t="shared" ca="1" si="53"/>
        <v>46663.198766595895</v>
      </c>
      <c r="BT63" s="53">
        <f t="shared" ca="1" si="54"/>
        <v>13385.65536576506</v>
      </c>
      <c r="BU63" s="53">
        <f t="shared" ca="1" si="55"/>
        <v>7679.5322355525632</v>
      </c>
      <c r="BV63" s="53">
        <f t="shared" ca="1" si="56"/>
        <v>6608.7778758735685</v>
      </c>
      <c r="BW63" s="53">
        <f t="shared" ca="1" si="57"/>
        <v>5055.3941363410086</v>
      </c>
      <c r="BX63" s="53">
        <f t="shared" ca="1" si="58"/>
        <v>5075.6094529602215</v>
      </c>
      <c r="BY63" s="53">
        <f t="shared" ca="1" si="59"/>
        <v>4159.9229435215984</v>
      </c>
      <c r="BZ63" s="53">
        <f t="shared" ca="1" si="22"/>
        <v>25131809.644872218</v>
      </c>
      <c r="CA63" s="53">
        <f t="shared" ca="1" si="23"/>
        <v>25131809.644872218</v>
      </c>
      <c r="CB63" s="41">
        <f t="array" aca="1" ref="CB63" ca="1">SUM($E$54:$V$54*BH63:BY63)/1000000</f>
        <v>619.16959341893107</v>
      </c>
      <c r="CC63" s="43">
        <f t="array" aca="1" ref="CC63" ca="1">IF(CB63=0,"",SUM(($E$54:$V$54*BH63:BY63))/SUM(BH63:BY63))</f>
        <v>24.636888555506932</v>
      </c>
      <c r="CD63" s="54">
        <f t="array" aca="1" ref="CD63" ca="1">SUM(BI63:BY63*BI$54:BY$54*BI$55:BY$55)/1000000</f>
        <v>2964.3435789114728</v>
      </c>
      <c r="CI63" s="10"/>
      <c r="CJ63" s="71"/>
      <c r="CK63" s="149" t="str">
        <f t="shared" ca="1" si="60"/>
        <v/>
      </c>
      <c r="CL63" s="149" t="str">
        <f t="shared" ca="1" si="61"/>
        <v/>
      </c>
      <c r="CM63" s="149" t="str">
        <f t="shared" ca="1" si="62"/>
        <v/>
      </c>
      <c r="CN63" s="149">
        <f t="shared" ca="1" si="63"/>
        <v>0.2975684003253759</v>
      </c>
      <c r="CO63" s="149">
        <f t="shared" ca="1" si="64"/>
        <v>0.31602011080443787</v>
      </c>
      <c r="CP63" s="149">
        <f t="shared" ca="1" si="65"/>
        <v>0.26098115265941735</v>
      </c>
      <c r="CQ63" s="149">
        <f t="shared" ca="1" si="66"/>
        <v>0.28104095520390365</v>
      </c>
      <c r="CR63" s="149">
        <f t="shared" ca="1" si="67"/>
        <v>0.30515302345428852</v>
      </c>
      <c r="CS63" s="149">
        <f t="shared" ca="1" si="68"/>
        <v>0.31981774314302874</v>
      </c>
      <c r="CT63" s="149">
        <f t="shared" ca="1" si="69"/>
        <v>0.24197570823030196</v>
      </c>
      <c r="CU63" s="149">
        <f t="shared" ca="1" si="70"/>
        <v>0.29222177080634321</v>
      </c>
      <c r="CV63" s="149">
        <f t="shared" ca="1" si="71"/>
        <v>0.31872800175628879</v>
      </c>
      <c r="CW63" s="149">
        <f t="shared" ca="1" si="72"/>
        <v>0.36103831792559826</v>
      </c>
      <c r="CX63" s="149">
        <f t="shared" ca="1" si="73"/>
        <v>0.27945660128345184</v>
      </c>
      <c r="CY63" s="149">
        <f t="shared" ca="1" si="74"/>
        <v>0.31032034841540951</v>
      </c>
      <c r="CZ63" s="149">
        <f t="shared" ca="1" si="75"/>
        <v>0.27446872122990901</v>
      </c>
      <c r="DA63" s="149">
        <f t="shared" ca="1" si="76"/>
        <v>0.31033487144586991</v>
      </c>
      <c r="DB63" s="53"/>
      <c r="DC63" s="53"/>
      <c r="DD63" s="41"/>
      <c r="DE63" s="43"/>
      <c r="DF63" s="54"/>
      <c r="DK63" s="10"/>
      <c r="DL63" s="46"/>
      <c r="DM63" s="71">
        <f t="shared" ca="1" si="77"/>
        <v>8.0702242945928232E-2</v>
      </c>
      <c r="DN63" s="71">
        <f t="shared" ca="1" si="78"/>
        <v>8.0702242945928232E-2</v>
      </c>
      <c r="DO63" s="71">
        <f t="shared" ca="1" si="79"/>
        <v>0.43026740129142238</v>
      </c>
      <c r="DP63" s="71">
        <f t="shared" ca="1" si="80"/>
        <v>0.43026740129142238</v>
      </c>
      <c r="DQ63" s="71">
        <f t="shared" ca="1" si="81"/>
        <v>0.43026740129142238</v>
      </c>
      <c r="DR63" s="71">
        <f t="shared" ca="1" si="82"/>
        <v>0.43026740129142238</v>
      </c>
      <c r="DS63" s="71">
        <f t="shared" ca="1" si="83"/>
        <v>0.43026740129142238</v>
      </c>
      <c r="DT63" s="71">
        <f t="shared" ca="1" si="84"/>
        <v>0.43026740129142238</v>
      </c>
      <c r="DU63" s="71">
        <f t="shared" ca="1" si="85"/>
        <v>0.43026740129142238</v>
      </c>
      <c r="DV63" s="71">
        <f t="shared" ca="1" si="86"/>
        <v>0.43026740129142238</v>
      </c>
      <c r="DW63" s="71">
        <f t="shared" ca="1" si="87"/>
        <v>0.43026740129142238</v>
      </c>
      <c r="DX63" s="71">
        <f t="shared" ca="1" si="88"/>
        <v>0.43026740129142238</v>
      </c>
      <c r="DY63" s="71">
        <f t="shared" ca="1" si="89"/>
        <v>0.43026740129142238</v>
      </c>
      <c r="DZ63" s="71">
        <f t="shared" ca="1" si="90"/>
        <v>0.43026740129142238</v>
      </c>
      <c r="EA63" s="71">
        <f t="shared" ca="1" si="91"/>
        <v>0.43026740129142238</v>
      </c>
      <c r="EB63" s="71">
        <f t="shared" ca="1" si="92"/>
        <v>0.43026740129142238</v>
      </c>
      <c r="EC63" s="71">
        <f t="shared" ca="1" si="93"/>
        <v>0.43026740129142238</v>
      </c>
      <c r="ED63" s="53"/>
      <c r="EE63" s="53"/>
      <c r="EF63" s="41"/>
      <c r="EG63" s="43"/>
      <c r="EH63" s="54"/>
    </row>
    <row r="64" spans="1:138" x14ac:dyDescent="0.2">
      <c r="A64" s="6">
        <v>1</v>
      </c>
      <c r="B64">
        <v>8</v>
      </c>
      <c r="C64" s="5">
        <f t="shared" ca="1" si="13"/>
        <v>0.34118856663733532</v>
      </c>
      <c r="D64" s="5">
        <f t="shared" ca="1" si="14"/>
        <v>5.7432921181389748E-2</v>
      </c>
      <c r="E64" s="30">
        <f t="shared" ca="1" si="15"/>
        <v>14281319.15893822</v>
      </c>
      <c r="F64" s="29">
        <f t="shared" ca="1" si="24"/>
        <v>13605102.944494016</v>
      </c>
      <c r="G64" s="29">
        <f t="shared" ca="1" si="24"/>
        <v>11073625.09769973</v>
      </c>
      <c r="H64" s="29">
        <f t="shared" ca="1" si="24"/>
        <v>7891461.7826245576</v>
      </c>
      <c r="I64" s="29">
        <f t="shared" ca="1" si="24"/>
        <v>11343038.167110588</v>
      </c>
      <c r="J64" s="29">
        <f t="shared" ca="1" si="24"/>
        <v>7191488.4063946642</v>
      </c>
      <c r="K64" s="29">
        <f t="shared" ca="1" si="24"/>
        <v>3176175.7730569756</v>
      </c>
      <c r="L64" s="29">
        <f t="shared" ca="1" si="24"/>
        <v>3335001.6249594647</v>
      </c>
      <c r="M64" s="29">
        <f t="shared" ca="1" si="24"/>
        <v>2570842.3164050542</v>
      </c>
      <c r="N64" s="29">
        <f t="shared" ca="1" si="24"/>
        <v>1159468.6272868617</v>
      </c>
      <c r="O64" s="29">
        <f t="shared" ca="1" si="24"/>
        <v>457326.99023967696</v>
      </c>
      <c r="P64" s="29">
        <f t="shared" ca="1" si="25"/>
        <v>143113.47488037142</v>
      </c>
      <c r="Q64" s="29">
        <f t="shared" ca="1" si="25"/>
        <v>54737.429168474075</v>
      </c>
      <c r="R64" s="29">
        <f t="shared" ca="1" si="25"/>
        <v>15701.803173032247</v>
      </c>
      <c r="S64" s="29">
        <f t="shared" ca="1" si="25"/>
        <v>9008.3376815454667</v>
      </c>
      <c r="T64" s="29">
        <f t="shared" ca="1" si="25"/>
        <v>7752.3084664690177</v>
      </c>
      <c r="U64" s="29">
        <f t="shared" ca="1" si="25"/>
        <v>5930.1395054549084</v>
      </c>
      <c r="V64" s="29">
        <f t="shared" ca="1" si="25"/>
        <v>5953.852720382527</v>
      </c>
      <c r="W64" s="31">
        <f t="shared" ca="1" si="16"/>
        <v>37367001.033673584</v>
      </c>
      <c r="X64" s="31">
        <f t="shared" ca="1" si="17"/>
        <v>76327048.234805554</v>
      </c>
      <c r="Y64" s="38">
        <f t="array" aca="1" ref="Y64" ca="1">SUM($E$54:$V$54*E64:V64)/1000000</f>
        <v>1229.7273282022304</v>
      </c>
      <c r="Z64" s="39">
        <f t="array" aca="1" ref="Z64" ca="1">SUM(($E$54:$V$54*E64:V64))/SUM(E64:V64)</f>
        <v>16.111291562320211</v>
      </c>
      <c r="AE64" s="10"/>
      <c r="AF64" s="46"/>
      <c r="AG64" s="53">
        <f t="shared" ca="1" si="26"/>
        <v>356438.25684557535</v>
      </c>
      <c r="AH64" s="53">
        <f t="shared" ca="1" si="27"/>
        <v>290116.41020936792</v>
      </c>
      <c r="AI64" s="53">
        <f t="shared" ca="1" si="28"/>
        <v>612091.92755264207</v>
      </c>
      <c r="AJ64" s="53">
        <f t="shared" ca="1" si="29"/>
        <v>879809.37971428642</v>
      </c>
      <c r="AK64" s="53">
        <f t="shared" ca="1" si="30"/>
        <v>557799.31803441013</v>
      </c>
      <c r="AL64" s="53">
        <f t="shared" ca="1" si="31"/>
        <v>246356.32848872151</v>
      </c>
      <c r="AM64" s="53">
        <f t="shared" ca="1" si="32"/>
        <v>258675.46840399498</v>
      </c>
      <c r="AN64" s="53">
        <f t="shared" ca="1" si="33"/>
        <v>199404.35273310301</v>
      </c>
      <c r="AO64" s="53">
        <f t="shared" ca="1" si="34"/>
        <v>89932.816829380521</v>
      </c>
      <c r="AP64" s="53">
        <f t="shared" ca="1" si="35"/>
        <v>35472.028717669826</v>
      </c>
      <c r="AQ64" s="53">
        <f t="shared" ca="1" si="36"/>
        <v>11100.427919597612</v>
      </c>
      <c r="AR64" s="53">
        <f t="shared" ca="1" si="37"/>
        <v>4245.6441470422451</v>
      </c>
      <c r="AS64" s="53">
        <f t="shared" ca="1" si="38"/>
        <v>1217.8918475401997</v>
      </c>
      <c r="AT64" s="53">
        <f t="shared" ca="1" si="39"/>
        <v>698.72108963168932</v>
      </c>
      <c r="AU64" s="53">
        <f t="shared" ca="1" si="40"/>
        <v>601.29866467471436</v>
      </c>
      <c r="AV64" s="53">
        <f t="shared" ca="1" si="41"/>
        <v>459.96427791642475</v>
      </c>
      <c r="AW64" s="53">
        <f t="shared" ca="1" si="42"/>
        <v>461.80356546964776</v>
      </c>
      <c r="AX64" s="53">
        <f t="shared" ca="1" si="19"/>
        <v>2898327.3719860814</v>
      </c>
      <c r="AY64" s="53">
        <f t="shared" ca="1" si="20"/>
        <v>3544882.0390410246</v>
      </c>
      <c r="AZ64" s="41">
        <f t="array" aca="1" ref="AZ64" ca="1">SUM($E$54:$V$54*AF64:AW64)/1000000</f>
        <v>82.139031917232657</v>
      </c>
      <c r="BA64" s="43">
        <f t="array" aca="1" ref="BA64" ca="1">IF(AZ64=0,"",SUM(($E$54:$V$54*AF64:AW64))/SUM(AF64:AW64))</f>
        <v>23.171160848966707</v>
      </c>
      <c r="BB64" s="54">
        <f t="array" aca="1" ref="BB64" ca="1">SUM(AG64:AW64*AG$54:AW$54*AG$55:AW$55)/1000000</f>
        <v>182.5361709033601</v>
      </c>
      <c r="BG64" s="10"/>
      <c r="BH64" s="46"/>
      <c r="BI64" s="53">
        <f t="shared" si="43"/>
        <v>0</v>
      </c>
      <c r="BJ64" s="53">
        <f t="shared" si="44"/>
        <v>0</v>
      </c>
      <c r="BK64" s="53">
        <f t="shared" ca="1" si="45"/>
        <v>3636220.5354729658</v>
      </c>
      <c r="BL64" s="53">
        <f t="shared" ca="1" si="46"/>
        <v>5226634.7419582317</v>
      </c>
      <c r="BM64" s="53">
        <f t="shared" ca="1" si="47"/>
        <v>3313687.4440074987</v>
      </c>
      <c r="BN64" s="53">
        <f t="shared" ca="1" si="48"/>
        <v>1463515.3648834394</v>
      </c>
      <c r="BO64" s="53">
        <f t="shared" ca="1" si="49"/>
        <v>1536698.9955161591</v>
      </c>
      <c r="BP64" s="53">
        <f t="shared" ca="1" si="50"/>
        <v>1184590.3689171667</v>
      </c>
      <c r="BQ64" s="53">
        <f t="shared" ca="1" si="51"/>
        <v>534258.8925742656</v>
      </c>
      <c r="BR64" s="53">
        <f t="shared" ca="1" si="52"/>
        <v>210726.71187447527</v>
      </c>
      <c r="BS64" s="53">
        <f t="shared" ca="1" si="53"/>
        <v>65943.695933331634</v>
      </c>
      <c r="BT64" s="53">
        <f t="shared" ca="1" si="54"/>
        <v>25221.8624994983</v>
      </c>
      <c r="BU64" s="53">
        <f t="shared" ca="1" si="55"/>
        <v>7235.0624908869031</v>
      </c>
      <c r="BV64" s="53">
        <f t="shared" ca="1" si="56"/>
        <v>4150.8535896649046</v>
      </c>
      <c r="BW64" s="53">
        <f t="shared" ca="1" si="57"/>
        <v>3572.1015978512901</v>
      </c>
      <c r="BX64" s="53">
        <f t="shared" ca="1" si="58"/>
        <v>2732.4842522120248</v>
      </c>
      <c r="BY64" s="53">
        <f t="shared" ca="1" si="59"/>
        <v>2743.4108056766495</v>
      </c>
      <c r="BZ64" s="53">
        <f t="shared" ca="1" si="22"/>
        <v>17217932.526373323</v>
      </c>
      <c r="CA64" s="53">
        <f t="shared" ca="1" si="23"/>
        <v>17217932.526373323</v>
      </c>
      <c r="CB64" s="41">
        <f t="array" aca="1" ref="CB64" ca="1">SUM($E$54:$V$54*BH64:BY64)/1000000</f>
        <v>452.71781144258063</v>
      </c>
      <c r="CC64" s="43">
        <f t="array" aca="1" ref="CC64" ca="1">IF(CB64=0,"",SUM(($E$54:$V$54*BH64:BY64))/SUM(BH64:BY64))</f>
        <v>26.293389798637936</v>
      </c>
      <c r="CD64" s="54">
        <f t="array" aca="1" ref="CD64" ca="1">SUM(BI64:BY64*BI$54:BY$54*BI$55:BY$55)/1000000</f>
        <v>2203.9514646223593</v>
      </c>
      <c r="CI64" s="10"/>
      <c r="CJ64" s="71"/>
      <c r="CK64" s="149" t="str">
        <f t="shared" ca="1" si="60"/>
        <v/>
      </c>
      <c r="CL64" s="149" t="str">
        <f t="shared" ca="1" si="61"/>
        <v/>
      </c>
      <c r="CM64" s="149" t="str">
        <f t="shared" ca="1" si="62"/>
        <v/>
      </c>
      <c r="CN64" s="149">
        <f t="shared" ca="1" si="63"/>
        <v>0.43864256965893683</v>
      </c>
      <c r="CO64" s="149">
        <f t="shared" ca="1" si="64"/>
        <v>0.45947458436312261</v>
      </c>
      <c r="CP64" s="149">
        <f t="shared" ca="1" si="65"/>
        <v>0.42340487733519783</v>
      </c>
      <c r="CQ64" s="149">
        <f t="shared" ca="1" si="66"/>
        <v>0.5023265533980158</v>
      </c>
      <c r="CR64" s="149">
        <f t="shared" ca="1" si="67"/>
        <v>0.39411941424764496</v>
      </c>
      <c r="CS64" s="149">
        <f t="shared" ca="1" si="68"/>
        <v>0.48881563353680357</v>
      </c>
      <c r="CT64" s="149">
        <f t="shared" ca="1" si="69"/>
        <v>0.38040607734247406</v>
      </c>
      <c r="CU64" s="149">
        <f t="shared" ca="1" si="70"/>
        <v>0.48616911843974864</v>
      </c>
      <c r="CV64" s="149">
        <f t="shared" ca="1" si="71"/>
        <v>0.41605321207199569</v>
      </c>
      <c r="CW64" s="149">
        <f t="shared" ca="1" si="72"/>
        <v>0.41520361200854766</v>
      </c>
      <c r="CX64" s="149">
        <f t="shared" ca="1" si="73"/>
        <v>0.45021689960703287</v>
      </c>
      <c r="CY64" s="149">
        <f t="shared" ca="1" si="74"/>
        <v>0.38457860286418949</v>
      </c>
      <c r="CZ64" s="149">
        <f t="shared" ca="1" si="75"/>
        <v>0.44488349467513799</v>
      </c>
      <c r="DA64" s="149">
        <f t="shared" ca="1" si="76"/>
        <v>0.49525792541055014</v>
      </c>
      <c r="DB64" s="53"/>
      <c r="DC64" s="53"/>
      <c r="DD64" s="41"/>
      <c r="DE64" s="43"/>
      <c r="DF64" s="54"/>
      <c r="DK64" s="10"/>
      <c r="DL64" s="46"/>
      <c r="DM64" s="71">
        <f t="shared" ca="1" si="77"/>
        <v>5.7432921181389762E-2</v>
      </c>
      <c r="DN64" s="71">
        <f t="shared" ca="1" si="78"/>
        <v>5.7432921181389623E-2</v>
      </c>
      <c r="DO64" s="71">
        <f t="shared" ca="1" si="79"/>
        <v>0.39862148781872508</v>
      </c>
      <c r="DP64" s="71">
        <f t="shared" ca="1" si="80"/>
        <v>0.39862148781872508</v>
      </c>
      <c r="DQ64" s="71">
        <f t="shared" ca="1" si="81"/>
        <v>0.39862148781872508</v>
      </c>
      <c r="DR64" s="71">
        <f t="shared" ca="1" si="82"/>
        <v>0.39862148781872508</v>
      </c>
      <c r="DS64" s="71">
        <f t="shared" ca="1" si="83"/>
        <v>0.39862148781872508</v>
      </c>
      <c r="DT64" s="71">
        <f t="shared" ca="1" si="84"/>
        <v>0.39862148781872508</v>
      </c>
      <c r="DU64" s="71">
        <f t="shared" ca="1" si="85"/>
        <v>0.39862148781872508</v>
      </c>
      <c r="DV64" s="71">
        <f t="shared" ca="1" si="86"/>
        <v>0.39862148781872508</v>
      </c>
      <c r="DW64" s="71">
        <f t="shared" ca="1" si="87"/>
        <v>0.39862148781872508</v>
      </c>
      <c r="DX64" s="71">
        <f t="shared" ca="1" si="88"/>
        <v>0.39862148781872508</v>
      </c>
      <c r="DY64" s="71">
        <f t="shared" ca="1" si="89"/>
        <v>0.39862148781872508</v>
      </c>
      <c r="DZ64" s="71">
        <f t="shared" ca="1" si="90"/>
        <v>0.39862148781872508</v>
      </c>
      <c r="EA64" s="71">
        <f t="shared" ca="1" si="91"/>
        <v>0.39862148781872508</v>
      </c>
      <c r="EB64" s="71">
        <f t="shared" ca="1" si="92"/>
        <v>0.39862148781872508</v>
      </c>
      <c r="EC64" s="71">
        <f t="shared" ca="1" si="93"/>
        <v>0.39862148781872508</v>
      </c>
      <c r="ED64" s="53"/>
      <c r="EE64" s="53"/>
      <c r="EF64" s="41"/>
      <c r="EG64" s="43"/>
      <c r="EH64" s="54"/>
    </row>
    <row r="65" spans="1:138" x14ac:dyDescent="0.2">
      <c r="A65" s="6">
        <v>1</v>
      </c>
      <c r="B65">
        <v>9</v>
      </c>
      <c r="C65" s="5">
        <f t="shared" ca="1" si="13"/>
        <v>0.26984168566459799</v>
      </c>
      <c r="D65" s="5">
        <f t="shared" ca="1" si="14"/>
        <v>7.5458769075887958E-2</v>
      </c>
      <c r="E65" s="30">
        <f t="shared" ca="1" si="15"/>
        <v>25472676.774024889</v>
      </c>
      <c r="F65" s="29">
        <f t="shared" ca="1" si="24"/>
        <v>11117201.1460851</v>
      </c>
      <c r="G65" s="29">
        <f t="shared" ca="1" si="24"/>
        <v>10590804.978437282</v>
      </c>
      <c r="H65" s="29">
        <f t="shared" ca="1" si="24"/>
        <v>6581519.9151461348</v>
      </c>
      <c r="I65" s="29">
        <f t="shared" ca="1" si="24"/>
        <v>4690226.7707028417</v>
      </c>
      <c r="J65" s="29">
        <f t="shared" ca="1" si="24"/>
        <v>6741643.4037132654</v>
      </c>
      <c r="K65" s="29">
        <f t="shared" ca="1" si="24"/>
        <v>4274203.2305266364</v>
      </c>
      <c r="L65" s="29">
        <f t="shared" ca="1" si="24"/>
        <v>1887734.4970547589</v>
      </c>
      <c r="M65" s="29">
        <f t="shared" ca="1" si="24"/>
        <v>1982131.3633125322</v>
      </c>
      <c r="N65" s="29">
        <f t="shared" ca="1" si="24"/>
        <v>1527959.4310660746</v>
      </c>
      <c r="O65" s="29">
        <f t="shared" ca="1" si="24"/>
        <v>689120.84291717585</v>
      </c>
      <c r="P65" s="29">
        <f t="shared" ca="1" si="25"/>
        <v>271808.61438243103</v>
      </c>
      <c r="Q65" s="29">
        <f t="shared" ca="1" si="25"/>
        <v>85058.341486257093</v>
      </c>
      <c r="R65" s="29">
        <f t="shared" ca="1" si="25"/>
        <v>32532.750296110997</v>
      </c>
      <c r="S65" s="29">
        <f t="shared" ca="1" si="25"/>
        <v>9332.2402894498555</v>
      </c>
      <c r="T65" s="29">
        <f t="shared" ca="1" si="25"/>
        <v>5354.0329684602175</v>
      </c>
      <c r="U65" s="29">
        <f t="shared" ca="1" si="25"/>
        <v>4607.52211766862</v>
      </c>
      <c r="V65" s="29">
        <f t="shared" ca="1" si="25"/>
        <v>3524.5306672747756</v>
      </c>
      <c r="W65" s="31">
        <f t="shared" ca="1" si="16"/>
        <v>28786757.486647073</v>
      </c>
      <c r="X65" s="31">
        <f t="shared" ca="1" si="17"/>
        <v>75967440.385194346</v>
      </c>
      <c r="Y65" s="38">
        <f t="array" aca="1" ref="Y65" ca="1">SUM($E$54:$V$54*E65:V65)/1000000</f>
        <v>1021.3457668713787</v>
      </c>
      <c r="Z65" s="39">
        <f t="array" aca="1" ref="Z65" ca="1">SUM(($E$54:$V$54*E65:V65))/SUM(E65:V65)</f>
        <v>13.444519937655206</v>
      </c>
      <c r="AE65" s="10"/>
      <c r="AF65" s="46"/>
      <c r="AG65" s="53">
        <f t="shared" ca="1" si="26"/>
        <v>458889.56714410201</v>
      </c>
      <c r="AH65" s="53">
        <f t="shared" ca="1" si="27"/>
        <v>437161.28262859845</v>
      </c>
      <c r="AI65" s="53">
        <f t="shared" ca="1" si="28"/>
        <v>651486.5104317104</v>
      </c>
      <c r="AJ65" s="53">
        <f t="shared" ca="1" si="29"/>
        <v>464272.61656485283</v>
      </c>
      <c r="AK65" s="53">
        <f t="shared" ca="1" si="30"/>
        <v>667336.6930870394</v>
      </c>
      <c r="AL65" s="53">
        <f t="shared" ca="1" si="31"/>
        <v>423091.5933451085</v>
      </c>
      <c r="AM65" s="53">
        <f t="shared" ca="1" si="32"/>
        <v>186861.63317344573</v>
      </c>
      <c r="AN65" s="53">
        <f t="shared" ca="1" si="33"/>
        <v>196205.71870184148</v>
      </c>
      <c r="AO65" s="53">
        <f t="shared" ca="1" si="34"/>
        <v>151248.49133034277</v>
      </c>
      <c r="AP65" s="53">
        <f t="shared" ca="1" si="35"/>
        <v>68214.17225900793</v>
      </c>
      <c r="AQ65" s="53">
        <f t="shared" ca="1" si="36"/>
        <v>26905.585331706247</v>
      </c>
      <c r="AR65" s="53">
        <f t="shared" ca="1" si="37"/>
        <v>8419.6907085952334</v>
      </c>
      <c r="AS65" s="53">
        <f t="shared" ca="1" si="38"/>
        <v>3220.327255469369</v>
      </c>
      <c r="AT65" s="53">
        <f t="shared" ca="1" si="39"/>
        <v>923.77273624779502</v>
      </c>
      <c r="AU65" s="53">
        <f t="shared" ca="1" si="40"/>
        <v>529.98096189473119</v>
      </c>
      <c r="AV65" s="53">
        <f t="shared" ca="1" si="41"/>
        <v>456.0859109867485</v>
      </c>
      <c r="AW65" s="53">
        <f t="shared" ca="1" si="42"/>
        <v>348.88357323787073</v>
      </c>
      <c r="AX65" s="53">
        <f t="shared" ca="1" si="19"/>
        <v>2849521.7553714868</v>
      </c>
      <c r="AY65" s="53">
        <f t="shared" ca="1" si="20"/>
        <v>3745572.6051441869</v>
      </c>
      <c r="AZ65" s="41">
        <f t="array" aca="1" ref="AZ65" ca="1">SUM($E$54:$V$54*AF65:AW65)/1000000</f>
        <v>85.622056741771459</v>
      </c>
      <c r="BA65" s="43">
        <f t="array" aca="1" ref="BA65" ca="1">IF(AZ65=0,"",SUM(($E$54:$V$54*AF65:AW65))/SUM(AF65:AW65))</f>
        <v>22.8595373172523</v>
      </c>
      <c r="BB65" s="54">
        <f t="array" aca="1" ref="BB65" ca="1">SUM(AG65:AW65*AG$54:AW$54*AG$55:AW$55)/1000000</f>
        <v>192.37365462680179</v>
      </c>
      <c r="BG65" s="10"/>
      <c r="BH65" s="46"/>
      <c r="BI65" s="53">
        <f t="shared" si="43"/>
        <v>0</v>
      </c>
      <c r="BJ65" s="53">
        <f t="shared" si="44"/>
        <v>0</v>
      </c>
      <c r="BK65" s="53">
        <f t="shared" ca="1" si="45"/>
        <v>2329725.4953342974</v>
      </c>
      <c r="BL65" s="53">
        <f t="shared" ca="1" si="46"/>
        <v>1660245.8136546169</v>
      </c>
      <c r="BM65" s="53">
        <f t="shared" ca="1" si="47"/>
        <v>2386405.9853314823</v>
      </c>
      <c r="BN65" s="53">
        <f t="shared" ca="1" si="48"/>
        <v>1512981.8593243626</v>
      </c>
      <c r="BO65" s="53">
        <f t="shared" ca="1" si="49"/>
        <v>668219.99217682052</v>
      </c>
      <c r="BP65" s="53">
        <f t="shared" ca="1" si="50"/>
        <v>701634.58163879183</v>
      </c>
      <c r="BQ65" s="53">
        <f t="shared" ca="1" si="51"/>
        <v>540866.86484060914</v>
      </c>
      <c r="BR65" s="53">
        <f t="shared" ca="1" si="52"/>
        <v>243934.89920401745</v>
      </c>
      <c r="BS65" s="53">
        <f t="shared" ca="1" si="53"/>
        <v>96214.775149575435</v>
      </c>
      <c r="BT65" s="53">
        <f t="shared" ca="1" si="54"/>
        <v>30108.939774739571</v>
      </c>
      <c r="BU65" s="53">
        <f t="shared" ca="1" si="55"/>
        <v>11515.938381311018</v>
      </c>
      <c r="BV65" s="53">
        <f t="shared" ca="1" si="56"/>
        <v>3303.4251071523959</v>
      </c>
      <c r="BW65" s="53">
        <f t="shared" ca="1" si="57"/>
        <v>1895.2198383198511</v>
      </c>
      <c r="BX65" s="53">
        <f t="shared" ca="1" si="58"/>
        <v>1630.9700321876048</v>
      </c>
      <c r="BY65" s="53">
        <f t="shared" ca="1" si="59"/>
        <v>1247.6128706594254</v>
      </c>
      <c r="BZ65" s="53">
        <f t="shared" ca="1" si="22"/>
        <v>10189932.372658944</v>
      </c>
      <c r="CA65" s="53">
        <f t="shared" ca="1" si="23"/>
        <v>10189932.372658944</v>
      </c>
      <c r="CB65" s="41">
        <f t="array" aca="1" ref="CB65" ca="1">SUM($E$54:$V$54*BH65:BY65)/1000000</f>
        <v>275.98625425942271</v>
      </c>
      <c r="CC65" s="43">
        <f t="array" aca="1" ref="CC65" ca="1">IF(CB65=0,"",SUM(($E$54:$V$54*BH65:BY65))/SUM(BH65:BY65))</f>
        <v>27.084208625361793</v>
      </c>
      <c r="CD65" s="54">
        <f t="array" aca="1" ref="CD65" ca="1">SUM(BI65:BY65*BI$54:BY$54*BI$55:BY$55)/1000000</f>
        <v>1357.0873309809695</v>
      </c>
      <c r="CI65" s="10"/>
      <c r="CJ65" s="71"/>
      <c r="CK65" s="149" t="str">
        <f t="shared" ca="1" si="60"/>
        <v/>
      </c>
      <c r="CL65" s="149" t="str">
        <f t="shared" ca="1" si="61"/>
        <v/>
      </c>
      <c r="CM65" s="149" t="str">
        <f t="shared" ca="1" si="62"/>
        <v/>
      </c>
      <c r="CN65" s="149">
        <f t="shared" ca="1" si="63"/>
        <v>0.54486999123529645</v>
      </c>
      <c r="CO65" s="149">
        <f t="shared" ca="1" si="64"/>
        <v>0.59745584710118094</v>
      </c>
      <c r="CP65" s="149">
        <f t="shared" ca="1" si="65"/>
        <v>0.58111648537053395</v>
      </c>
      <c r="CQ65" s="149">
        <f t="shared" ca="1" si="66"/>
        <v>0.61831576249632758</v>
      </c>
      <c r="CR65" s="149">
        <f t="shared" ca="1" si="67"/>
        <v>0.60154586607139027</v>
      </c>
      <c r="CS65" s="149">
        <f t="shared" ca="1" si="68"/>
        <v>0.59669632490323365</v>
      </c>
      <c r="CT65" s="149">
        <f t="shared" ca="1" si="69"/>
        <v>0.54411486208700321</v>
      </c>
      <c r="CU65" s="149">
        <f t="shared" ca="1" si="70"/>
        <v>0.57412876421429782</v>
      </c>
      <c r="CV65" s="149">
        <f t="shared" ca="1" si="71"/>
        <v>0.62195001338300071</v>
      </c>
      <c r="CW65" s="149">
        <f t="shared" ca="1" si="72"/>
        <v>0.63820687645033258</v>
      </c>
      <c r="CX65" s="149">
        <f t="shared" ca="1" si="73"/>
        <v>0.47962254087663586</v>
      </c>
      <c r="CY65" s="149">
        <f t="shared" ca="1" si="74"/>
        <v>0.54532771813275127</v>
      </c>
      <c r="CZ65" s="149">
        <f t="shared" ca="1" si="75"/>
        <v>0.57528965400577647</v>
      </c>
      <c r="DA65" s="149">
        <f t="shared" ca="1" si="76"/>
        <v>0.66689708505084655</v>
      </c>
      <c r="DB65" s="53"/>
      <c r="DC65" s="53"/>
      <c r="DD65" s="41"/>
      <c r="DE65" s="43"/>
      <c r="DF65" s="54"/>
      <c r="DK65" s="10"/>
      <c r="DL65" s="46"/>
      <c r="DM65" s="71">
        <f t="shared" ca="1" si="77"/>
        <v>7.5458769075887971E-2</v>
      </c>
      <c r="DN65" s="71">
        <f t="shared" ca="1" si="78"/>
        <v>7.5458769075887971E-2</v>
      </c>
      <c r="DO65" s="71">
        <f t="shared" ca="1" si="79"/>
        <v>0.3453004547404861</v>
      </c>
      <c r="DP65" s="71">
        <f t="shared" ca="1" si="80"/>
        <v>0.3453004547404861</v>
      </c>
      <c r="DQ65" s="71">
        <f t="shared" ca="1" si="81"/>
        <v>0.3453004547404861</v>
      </c>
      <c r="DR65" s="71">
        <f t="shared" ca="1" si="82"/>
        <v>0.3453004547404861</v>
      </c>
      <c r="DS65" s="71">
        <f t="shared" ca="1" si="83"/>
        <v>0.3453004547404861</v>
      </c>
      <c r="DT65" s="71">
        <f t="shared" ca="1" si="84"/>
        <v>0.3453004547404861</v>
      </c>
      <c r="DU65" s="71">
        <f t="shared" ca="1" si="85"/>
        <v>0.3453004547404861</v>
      </c>
      <c r="DV65" s="71">
        <f t="shared" ca="1" si="86"/>
        <v>0.3453004547404861</v>
      </c>
      <c r="DW65" s="71">
        <f t="shared" ca="1" si="87"/>
        <v>0.3453004547404861</v>
      </c>
      <c r="DX65" s="71">
        <f t="shared" ca="1" si="88"/>
        <v>0.3453004547404861</v>
      </c>
      <c r="DY65" s="71">
        <f t="shared" ca="1" si="89"/>
        <v>0.3453004547404861</v>
      </c>
      <c r="DZ65" s="71">
        <f t="shared" ca="1" si="90"/>
        <v>0.3453004547404861</v>
      </c>
      <c r="EA65" s="71">
        <f t="shared" ca="1" si="91"/>
        <v>0.3453004547404861</v>
      </c>
      <c r="EB65" s="71">
        <f t="shared" ca="1" si="92"/>
        <v>0.3453004547404861</v>
      </c>
      <c r="EC65" s="71">
        <f t="shared" ca="1" si="93"/>
        <v>0.3453004547404861</v>
      </c>
      <c r="ED65" s="53"/>
      <c r="EE65" s="53"/>
      <c r="EF65" s="41"/>
      <c r="EG65" s="43"/>
      <c r="EH65" s="54"/>
    </row>
    <row r="66" spans="1:138" x14ac:dyDescent="0.2">
      <c r="A66" s="6">
        <v>1</v>
      </c>
      <c r="B66">
        <v>10</v>
      </c>
      <c r="C66" s="5">
        <f t="shared" ca="1" si="13"/>
        <v>0.36159093423379352</v>
      </c>
      <c r="D66" s="5">
        <f t="shared" ca="1" si="14"/>
        <v>8.4657501708753025E-2</v>
      </c>
      <c r="E66" s="30">
        <f t="shared" ca="1" si="15"/>
        <v>54389678.480538107</v>
      </c>
      <c r="F66" s="29">
        <f t="shared" ca="1" si="24"/>
        <v>19647475.895952433</v>
      </c>
      <c r="G66" s="29">
        <f t="shared" ca="1" si="24"/>
        <v>8574871.9494959004</v>
      </c>
      <c r="H66" s="29">
        <f t="shared" ca="1" si="24"/>
        <v>5690156.3958741259</v>
      </c>
      <c r="I66" s="29">
        <f t="shared" ca="1" si="24"/>
        <v>3536074.7097117826</v>
      </c>
      <c r="J66" s="29">
        <f t="shared" ca="1" si="24"/>
        <v>2519933.4622581983</v>
      </c>
      <c r="K66" s="29">
        <f t="shared" ca="1" si="24"/>
        <v>3622104.7796125105</v>
      </c>
      <c r="L66" s="29">
        <f t="shared" ca="1" si="24"/>
        <v>2296415.1354844077</v>
      </c>
      <c r="M66" s="29">
        <f t="shared" ca="1" si="24"/>
        <v>1014229.2813433826</v>
      </c>
      <c r="N66" s="29">
        <f t="shared" ca="1" si="24"/>
        <v>1064946.1941163717</v>
      </c>
      <c r="O66" s="29">
        <f t="shared" ca="1" si="24"/>
        <v>820931.75608637254</v>
      </c>
      <c r="P66" s="29">
        <f t="shared" ca="1" si="25"/>
        <v>370246.20695394272</v>
      </c>
      <c r="Q66" s="29">
        <f t="shared" ca="1" si="25"/>
        <v>146035.50237501267</v>
      </c>
      <c r="R66" s="29">
        <f t="shared" ca="1" si="25"/>
        <v>45699.57305567219</v>
      </c>
      <c r="S66" s="29">
        <f t="shared" ca="1" si="25"/>
        <v>17478.977051289879</v>
      </c>
      <c r="T66" s="29">
        <f t="shared" ca="1" si="25"/>
        <v>5013.9632331028633</v>
      </c>
      <c r="U66" s="29">
        <f t="shared" ca="1" si="25"/>
        <v>2876.5787870923596</v>
      </c>
      <c r="V66" s="29">
        <f t="shared" ca="1" si="25"/>
        <v>2475.4984630877511</v>
      </c>
      <c r="W66" s="31">
        <f t="shared" ca="1" si="16"/>
        <v>21154618.014406357</v>
      </c>
      <c r="X66" s="31">
        <f t="shared" ca="1" si="17"/>
        <v>103766644.3403928</v>
      </c>
      <c r="Y66" s="38">
        <f t="array" aca="1" ref="Y66" ca="1">SUM($E$54:$V$54*E66:V66)/1000000</f>
        <v>884.66141946787673</v>
      </c>
      <c r="Z66" s="39">
        <f t="array" aca="1" ref="Z66" ca="1">SUM(($E$54:$V$54*E66:V66))/SUM(E66:V66)</f>
        <v>8.5254893332183084</v>
      </c>
      <c r="AE66" s="10"/>
      <c r="AF66" s="46"/>
      <c r="AG66" s="53">
        <f t="shared" ca="1" si="26"/>
        <v>793799.91120791354</v>
      </c>
      <c r="AH66" s="53">
        <f t="shared" ca="1" si="27"/>
        <v>346443.10689961602</v>
      </c>
      <c r="AI66" s="53">
        <f t="shared" ca="1" si="28"/>
        <v>667811.20361759199</v>
      </c>
      <c r="AJ66" s="53">
        <f t="shared" ca="1" si="29"/>
        <v>415002.7070761362</v>
      </c>
      <c r="AK66" s="53">
        <f t="shared" ca="1" si="30"/>
        <v>295745.78999043035</v>
      </c>
      <c r="AL66" s="53">
        <f t="shared" ca="1" si="31"/>
        <v>425099.41453559522</v>
      </c>
      <c r="AM66" s="53">
        <f t="shared" ca="1" si="32"/>
        <v>269513.11158081266</v>
      </c>
      <c r="AN66" s="53">
        <f t="shared" ca="1" si="33"/>
        <v>119032.52388796254</v>
      </c>
      <c r="AO66" s="53">
        <f t="shared" ca="1" si="34"/>
        <v>124984.78955631159</v>
      </c>
      <c r="AP66" s="53">
        <f t="shared" ca="1" si="35"/>
        <v>96346.635483948747</v>
      </c>
      <c r="AQ66" s="53">
        <f t="shared" ca="1" si="36"/>
        <v>43453.03501324539</v>
      </c>
      <c r="AR66" s="53">
        <f t="shared" ca="1" si="37"/>
        <v>17139.097386263533</v>
      </c>
      <c r="AS66" s="53">
        <f t="shared" ca="1" si="38"/>
        <v>5363.4179386083852</v>
      </c>
      <c r="AT66" s="53">
        <f t="shared" ca="1" si="39"/>
        <v>2051.3771310556394</v>
      </c>
      <c r="AU66" s="53">
        <f t="shared" ca="1" si="40"/>
        <v>588.45145697939927</v>
      </c>
      <c r="AV66" s="53">
        <f t="shared" ca="1" si="41"/>
        <v>337.60259094141725</v>
      </c>
      <c r="AW66" s="53">
        <f t="shared" ca="1" si="42"/>
        <v>290.53078565412079</v>
      </c>
      <c r="AX66" s="53">
        <f t="shared" ca="1" si="19"/>
        <v>2482759.6880315361</v>
      </c>
      <c r="AY66" s="53">
        <f t="shared" ca="1" si="20"/>
        <v>3623002.7061390658</v>
      </c>
      <c r="AZ66" s="41">
        <f t="array" aca="1" ref="AZ66" ca="1">SUM($E$54:$V$54*AF66:AW66)/1000000</f>
        <v>76.609696215210661</v>
      </c>
      <c r="BA66" s="43">
        <f t="array" aca="1" ref="BA66" ca="1">IF(AZ66=0,"",SUM(($E$54:$V$54*AF66:AW66))/SUM(AF66:AW66))</f>
        <v>21.145359920763489</v>
      </c>
      <c r="BB66" s="54">
        <f t="array" aca="1" ref="BB66" ca="1">SUM(AG66:AW66*AG$54:AW$54*AG$55:AW$55)/1000000</f>
        <v>170.08716057646049</v>
      </c>
      <c r="BG66" s="10"/>
      <c r="BH66" s="46"/>
      <c r="BI66" s="53">
        <f t="shared" si="43"/>
        <v>0</v>
      </c>
      <c r="BJ66" s="53">
        <f t="shared" si="44"/>
        <v>0</v>
      </c>
      <c r="BK66" s="53">
        <f t="shared" ca="1" si="45"/>
        <v>2852369.514028694</v>
      </c>
      <c r="BL66" s="53">
        <f t="shared" ca="1" si="46"/>
        <v>1772568.4497218998</v>
      </c>
      <c r="BM66" s="53">
        <f t="shared" ca="1" si="47"/>
        <v>1263195.7515856414</v>
      </c>
      <c r="BN66" s="53">
        <f t="shared" ca="1" si="48"/>
        <v>1815693.7228431313</v>
      </c>
      <c r="BO66" s="53">
        <f t="shared" ca="1" si="49"/>
        <v>1151150.1737912332</v>
      </c>
      <c r="BP66" s="53">
        <f t="shared" ca="1" si="50"/>
        <v>508414.2651046901</v>
      </c>
      <c r="BQ66" s="53">
        <f t="shared" ca="1" si="51"/>
        <v>533837.70969475806</v>
      </c>
      <c r="BR66" s="53">
        <f t="shared" ca="1" si="52"/>
        <v>411517.81273651455</v>
      </c>
      <c r="BS66" s="53">
        <f t="shared" ca="1" si="53"/>
        <v>185597.53369273595</v>
      </c>
      <c r="BT66" s="53">
        <f t="shared" ca="1" si="54"/>
        <v>73204.879788960679</v>
      </c>
      <c r="BU66" s="53">
        <f t="shared" ca="1" si="55"/>
        <v>22908.345556660523</v>
      </c>
      <c r="BV66" s="53">
        <f t="shared" ca="1" si="56"/>
        <v>8761.885932284189</v>
      </c>
      <c r="BW66" s="53">
        <f t="shared" ca="1" si="57"/>
        <v>2513.4064647033874</v>
      </c>
      <c r="BX66" s="53">
        <f t="shared" ca="1" si="58"/>
        <v>1441.9754161684014</v>
      </c>
      <c r="BY66" s="53">
        <f t="shared" ca="1" si="59"/>
        <v>1240.9213133853882</v>
      </c>
      <c r="BZ66" s="53">
        <f t="shared" ca="1" si="22"/>
        <v>10604416.34767146</v>
      </c>
      <c r="CA66" s="53">
        <f t="shared" ca="1" si="23"/>
        <v>10604416.34767146</v>
      </c>
      <c r="CB66" s="41">
        <f t="array" aca="1" ref="CB66" ca="1">SUM($E$54:$V$54*BH66:BY66)/1000000</f>
        <v>287.02989586338975</v>
      </c>
      <c r="CC66" s="43">
        <f t="array" aca="1" ref="CC66" ca="1">IF(CB66=0,"",SUM(($E$54:$V$54*BH66:BY66))/SUM(BH66:BY66))</f>
        <v>27.067014954238036</v>
      </c>
      <c r="CD66" s="54">
        <f t="array" aca="1" ref="CD66" ca="1">SUM(BI66:BY66*BI$54:BY$54*BI$55:BY$55)/1000000</f>
        <v>1414.3906482401783</v>
      </c>
      <c r="CI66" s="10"/>
      <c r="CJ66" s="71"/>
      <c r="CK66" s="149" t="str">
        <f t="shared" ca="1" si="60"/>
        <v/>
      </c>
      <c r="CL66" s="149" t="str">
        <f t="shared" ca="1" si="61"/>
        <v/>
      </c>
      <c r="CM66" s="149" t="str">
        <f t="shared" ca="1" si="62"/>
        <v/>
      </c>
      <c r="CN66" s="149">
        <f t="shared" ca="1" si="63"/>
        <v>0.10381597180098591</v>
      </c>
      <c r="CO66" s="149">
        <f t="shared" ca="1" si="64"/>
        <v>9.831136144090559E-2</v>
      </c>
      <c r="CP66" s="149">
        <f t="shared" ca="1" si="65"/>
        <v>9.6029481306967132E-2</v>
      </c>
      <c r="CQ66" s="149">
        <f t="shared" ca="1" si="66"/>
        <v>0.11648732991629926</v>
      </c>
      <c r="CR66" s="149">
        <f t="shared" ca="1" si="67"/>
        <v>0.10208743286818137</v>
      </c>
      <c r="CS66" s="149">
        <f t="shared" ca="1" si="68"/>
        <v>9.8482317833099131E-2</v>
      </c>
      <c r="CT66" s="149">
        <f t="shared" ca="1" si="69"/>
        <v>0.10763899992794752</v>
      </c>
      <c r="CU66" s="149">
        <f t="shared" ca="1" si="70"/>
        <v>0.10463232915501829</v>
      </c>
      <c r="CV66" s="149">
        <f t="shared" ca="1" si="71"/>
        <v>0.10241273126107733</v>
      </c>
      <c r="CW66" s="149">
        <f t="shared" ca="1" si="72"/>
        <v>0.12314300259666654</v>
      </c>
      <c r="CX66" s="149">
        <f t="shared" ca="1" si="73"/>
        <v>0.10264119236174915</v>
      </c>
      <c r="CY66" s="149">
        <f t="shared" ca="1" si="74"/>
        <v>9.694585400139108E-2</v>
      </c>
      <c r="CZ66" s="149">
        <f t="shared" ca="1" si="75"/>
        <v>9.358721734967386E-2</v>
      </c>
      <c r="DA66" s="149">
        <f t="shared" ca="1" si="76"/>
        <v>9.4474459107638589E-2</v>
      </c>
      <c r="DB66" s="53"/>
      <c r="DC66" s="53"/>
      <c r="DD66" s="41"/>
      <c r="DE66" s="43"/>
      <c r="DF66" s="54"/>
      <c r="DK66" s="10"/>
      <c r="DL66" s="46"/>
      <c r="DM66" s="71">
        <f t="shared" ca="1" si="77"/>
        <v>8.4657501708752941E-2</v>
      </c>
      <c r="DN66" s="71">
        <f t="shared" ca="1" si="78"/>
        <v>8.4657501708753108E-2</v>
      </c>
      <c r="DO66" s="71">
        <f t="shared" ca="1" si="79"/>
        <v>0.44624843594254648</v>
      </c>
      <c r="DP66" s="71">
        <f t="shared" ca="1" si="80"/>
        <v>0.44624843594254648</v>
      </c>
      <c r="DQ66" s="71">
        <f t="shared" ca="1" si="81"/>
        <v>0.44624843594254648</v>
      </c>
      <c r="DR66" s="71">
        <f t="shared" ca="1" si="82"/>
        <v>0.44624843594254648</v>
      </c>
      <c r="DS66" s="71">
        <f t="shared" ca="1" si="83"/>
        <v>0.44624843594254648</v>
      </c>
      <c r="DT66" s="71">
        <f t="shared" ca="1" si="84"/>
        <v>0.44624843594254648</v>
      </c>
      <c r="DU66" s="71">
        <f t="shared" ca="1" si="85"/>
        <v>0.44624843594254648</v>
      </c>
      <c r="DV66" s="71">
        <f t="shared" ca="1" si="86"/>
        <v>0.44624843594254648</v>
      </c>
      <c r="DW66" s="71">
        <f t="shared" ca="1" si="87"/>
        <v>0.44624843594254648</v>
      </c>
      <c r="DX66" s="71">
        <f t="shared" ca="1" si="88"/>
        <v>0.44624843594254648</v>
      </c>
      <c r="DY66" s="71">
        <f t="shared" ca="1" si="89"/>
        <v>0.44624843594254648</v>
      </c>
      <c r="DZ66" s="71">
        <f t="shared" ca="1" si="90"/>
        <v>0.44624843594254648</v>
      </c>
      <c r="EA66" s="71">
        <f t="shared" ca="1" si="91"/>
        <v>0.44624843594254648</v>
      </c>
      <c r="EB66" s="71">
        <f t="shared" ca="1" si="92"/>
        <v>0.44624843594254648</v>
      </c>
      <c r="EC66" s="71">
        <f t="shared" ca="1" si="93"/>
        <v>0.44624843594254648</v>
      </c>
      <c r="ED66" s="53"/>
      <c r="EE66" s="53"/>
      <c r="EF66" s="41"/>
      <c r="EG66" s="43"/>
      <c r="EH66" s="54"/>
    </row>
    <row r="67" spans="1:138" x14ac:dyDescent="0.2">
      <c r="A67" s="6">
        <v>1</v>
      </c>
      <c r="B67">
        <v>11</v>
      </c>
      <c r="C67" s="5">
        <f t="shared" ca="1" si="13"/>
        <v>0.40822137103044109</v>
      </c>
      <c r="D67" s="5">
        <f t="shared" ca="1" si="14"/>
        <v>6.1958468744317985E-2</v>
      </c>
      <c r="E67" s="30">
        <f t="shared" ca="1" si="15"/>
        <v>58130026.086228505</v>
      </c>
      <c r="F67" s="29">
        <f t="shared" ca="1" si="24"/>
        <v>42914764.746280491</v>
      </c>
      <c r="G67" s="29">
        <f t="shared" ca="1" si="24"/>
        <v>15502331.131350959</v>
      </c>
      <c r="H67" s="29">
        <f t="shared" ca="1" si="24"/>
        <v>4498105.1043082401</v>
      </c>
      <c r="I67" s="29">
        <f t="shared" ca="1" si="24"/>
        <v>2984875.0721109319</v>
      </c>
      <c r="J67" s="29">
        <f t="shared" ca="1" si="24"/>
        <v>1854912.3292628187</v>
      </c>
      <c r="K67" s="29">
        <f t="shared" ca="1" si="24"/>
        <v>1321876.9488175383</v>
      </c>
      <c r="L67" s="29">
        <f t="shared" ca="1" si="24"/>
        <v>1900040.9677805295</v>
      </c>
      <c r="M67" s="29">
        <f t="shared" ca="1" si="24"/>
        <v>1204626.3435036326</v>
      </c>
      <c r="N67" s="29">
        <f t="shared" ca="1" si="24"/>
        <v>532032.42383319139</v>
      </c>
      <c r="O67" s="29">
        <f t="shared" ca="1" si="24"/>
        <v>558636.90324263019</v>
      </c>
      <c r="P67" s="29">
        <f t="shared" ca="1" si="25"/>
        <v>430634.68983439711</v>
      </c>
      <c r="Q67" s="29">
        <f t="shared" ca="1" si="25"/>
        <v>194219.38463444935</v>
      </c>
      <c r="R67" s="29">
        <f t="shared" ca="1" si="25"/>
        <v>76605.579944768673</v>
      </c>
      <c r="S67" s="29">
        <f t="shared" ca="1" si="25"/>
        <v>23972.542568231696</v>
      </c>
      <c r="T67" s="29">
        <f t="shared" ca="1" si="25"/>
        <v>9168.9154491823811</v>
      </c>
      <c r="U67" s="29">
        <f t="shared" ca="1" si="25"/>
        <v>2630.1656449761563</v>
      </c>
      <c r="V67" s="29">
        <f t="shared" ca="1" si="25"/>
        <v>1508.9617432626053</v>
      </c>
      <c r="W67" s="31">
        <f t="shared" ca="1" si="16"/>
        <v>15593846.33267878</v>
      </c>
      <c r="X67" s="31">
        <f t="shared" ca="1" si="17"/>
        <v>132140968.29653877</v>
      </c>
      <c r="Y67" s="38">
        <f t="array" aca="1" ref="Y67" ca="1">SUM($E$54:$V$54*E67:V67)/1000000</f>
        <v>970.66511746212257</v>
      </c>
      <c r="Z67" s="39">
        <f t="array" aca="1" ref="Z67" ca="1">SUM(($E$54:$V$54*E67:V67))/SUM(E67:V67)</f>
        <v>7.3456788608045009</v>
      </c>
      <c r="AE67" s="10"/>
      <c r="AF67" s="46"/>
      <c r="AG67" s="53">
        <f t="shared" ca="1" si="26"/>
        <v>1101968.8466954487</v>
      </c>
      <c r="AH67" s="53">
        <f t="shared" ca="1" si="27"/>
        <v>398070.12945087603</v>
      </c>
      <c r="AI67" s="53">
        <f t="shared" ca="1" si="28"/>
        <v>391503.6019160396</v>
      </c>
      <c r="AJ67" s="53">
        <f t="shared" ca="1" si="29"/>
        <v>259795.91737008662</v>
      </c>
      <c r="AK67" s="53">
        <f t="shared" ca="1" si="30"/>
        <v>161446.84068171564</v>
      </c>
      <c r="AL67" s="53">
        <f t="shared" ca="1" si="31"/>
        <v>115052.79995706982</v>
      </c>
      <c r="AM67" s="53">
        <f t="shared" ca="1" si="32"/>
        <v>165374.72233844447</v>
      </c>
      <c r="AN67" s="53">
        <f t="shared" ca="1" si="33"/>
        <v>104847.60616040562</v>
      </c>
      <c r="AO67" s="53">
        <f t="shared" ca="1" si="34"/>
        <v>46306.745937820539</v>
      </c>
      <c r="AP67" s="53">
        <f t="shared" ca="1" si="35"/>
        <v>48622.332006701035</v>
      </c>
      <c r="AQ67" s="53">
        <f t="shared" ca="1" si="36"/>
        <v>37481.345649012153</v>
      </c>
      <c r="AR67" s="53">
        <f t="shared" ca="1" si="37"/>
        <v>16904.360143446978</v>
      </c>
      <c r="AS67" s="53">
        <f t="shared" ca="1" si="38"/>
        <v>6667.5543989664975</v>
      </c>
      <c r="AT67" s="53">
        <f t="shared" ca="1" si="39"/>
        <v>2086.5089954343475</v>
      </c>
      <c r="AU67" s="53">
        <f t="shared" ca="1" si="40"/>
        <v>798.03902771866763</v>
      </c>
      <c r="AV67" s="53">
        <f t="shared" ca="1" si="41"/>
        <v>228.92291304125681</v>
      </c>
      <c r="AW67" s="53">
        <f t="shared" ca="1" si="42"/>
        <v>131.3361835576026</v>
      </c>
      <c r="AX67" s="53">
        <f t="shared" ca="1" si="19"/>
        <v>1357248.6336794605</v>
      </c>
      <c r="AY67" s="53">
        <f t="shared" ca="1" si="20"/>
        <v>2857287.6098257862</v>
      </c>
      <c r="AZ67" s="41">
        <f t="array" aca="1" ref="AZ67" ca="1">SUM($E$54:$V$54*AF67:AW67)/1000000</f>
        <v>48.419182795335281</v>
      </c>
      <c r="BA67" s="43">
        <f t="array" aca="1" ref="BA67" ca="1">IF(AZ67=0,"",SUM(($E$54:$V$54*AF67:AW67))/SUM(AF67:AW67))</f>
        <v>16.945855443053379</v>
      </c>
      <c r="BB67" s="54">
        <f t="array" aca="1" ref="BB67" ca="1">SUM(AG67:AW67*AG$54:AW$54*AG$55:AW$55)/1000000</f>
        <v>99.441279816804169</v>
      </c>
      <c r="BG67" s="10"/>
      <c r="BH67" s="46"/>
      <c r="BI67" s="53">
        <f t="shared" si="43"/>
        <v>0</v>
      </c>
      <c r="BJ67" s="53">
        <f t="shared" si="44"/>
        <v>0</v>
      </c>
      <c r="BK67" s="53">
        <f t="shared" ca="1" si="45"/>
        <v>2579472.0298373788</v>
      </c>
      <c r="BL67" s="53">
        <f t="shared" ca="1" si="46"/>
        <v>1711698.9448944998</v>
      </c>
      <c r="BM67" s="53">
        <f t="shared" ca="1" si="47"/>
        <v>1063713.3548860853</v>
      </c>
      <c r="BN67" s="53">
        <f t="shared" ca="1" si="48"/>
        <v>758040.22744950908</v>
      </c>
      <c r="BO67" s="53">
        <f t="shared" ca="1" si="49"/>
        <v>1089592.710326131</v>
      </c>
      <c r="BP67" s="53">
        <f t="shared" ca="1" si="50"/>
        <v>690801.9904863392</v>
      </c>
      <c r="BQ67" s="53">
        <f t="shared" ca="1" si="51"/>
        <v>305097.97446259478</v>
      </c>
      <c r="BR67" s="53">
        <f t="shared" ca="1" si="52"/>
        <v>320354.51225209713</v>
      </c>
      <c r="BS67" s="53">
        <f t="shared" ca="1" si="53"/>
        <v>246950.68517665353</v>
      </c>
      <c r="BT67" s="53">
        <f t="shared" ca="1" si="54"/>
        <v>111376.55939541133</v>
      </c>
      <c r="BU67" s="53">
        <f t="shared" ca="1" si="55"/>
        <v>43930.043032507368</v>
      </c>
      <c r="BV67" s="53">
        <f t="shared" ca="1" si="56"/>
        <v>13747.233914034867</v>
      </c>
      <c r="BW67" s="53">
        <f t="shared" ca="1" si="57"/>
        <v>5257.9831721711262</v>
      </c>
      <c r="BX67" s="53">
        <f t="shared" ca="1" si="58"/>
        <v>1508.288169735544</v>
      </c>
      <c r="BY67" s="53">
        <f t="shared" ca="1" si="59"/>
        <v>865.3254027151371</v>
      </c>
      <c r="BZ67" s="53">
        <f t="shared" ca="1" si="22"/>
        <v>8942407.8628578633</v>
      </c>
      <c r="CA67" s="53">
        <f t="shared" ca="1" si="23"/>
        <v>8942407.8628578633</v>
      </c>
      <c r="CB67" s="41">
        <f t="array" aca="1" ref="CB67" ca="1">SUM($E$54:$V$54*BH67:BY67)/1000000</f>
        <v>239.88690954259465</v>
      </c>
      <c r="CC67" s="43">
        <f t="array" aca="1" ref="CC67" ca="1">IF(CB67=0,"",SUM(($E$54:$V$54*BH67:BY67))/SUM(BH67:BY67))</f>
        <v>26.825762503962807</v>
      </c>
      <c r="CD67" s="54">
        <f t="array" aca="1" ref="CD67" ca="1">SUM(BI67:BY67*BI$54:BY$54*BI$55:BY$55)/1000000</f>
        <v>1180.4330868928744</v>
      </c>
      <c r="CI67" s="10"/>
      <c r="CJ67" s="71"/>
      <c r="CK67" s="149" t="str">
        <f t="shared" ca="1" si="60"/>
        <v/>
      </c>
      <c r="CL67" s="149" t="str">
        <f t="shared" ca="1" si="61"/>
        <v/>
      </c>
      <c r="CM67" s="149" t="str">
        <f t="shared" ca="1" si="62"/>
        <v/>
      </c>
      <c r="CN67" s="149">
        <f t="shared" ca="1" si="63"/>
        <v>0.33039190501565224</v>
      </c>
      <c r="CO67" s="149">
        <f t="shared" ca="1" si="64"/>
        <v>0.32660631728952189</v>
      </c>
      <c r="CP67" s="149">
        <f t="shared" ca="1" si="65"/>
        <v>0.31903833882182669</v>
      </c>
      <c r="CQ67" s="149">
        <f t="shared" ca="1" si="66"/>
        <v>0.29830812382476185</v>
      </c>
      <c r="CR67" s="149">
        <f t="shared" ca="1" si="67"/>
        <v>0.28512277076467135</v>
      </c>
      <c r="CS67" s="149">
        <f t="shared" ca="1" si="68"/>
        <v>0.3430095743865636</v>
      </c>
      <c r="CT67" s="149">
        <f t="shared" ca="1" si="69"/>
        <v>0.40115895294470716</v>
      </c>
      <c r="CU67" s="149">
        <f t="shared" ca="1" si="70"/>
        <v>0.381975905729809</v>
      </c>
      <c r="CV67" s="149">
        <f t="shared" ca="1" si="71"/>
        <v>0.3924335707662418</v>
      </c>
      <c r="CW67" s="149">
        <f t="shared" ca="1" si="72"/>
        <v>0.33528029795847908</v>
      </c>
      <c r="CX67" s="149">
        <f t="shared" ca="1" si="73"/>
        <v>0.31899721503797024</v>
      </c>
      <c r="CY67" s="149">
        <f t="shared" ca="1" si="74"/>
        <v>0.32248317165509732</v>
      </c>
      <c r="CZ67" s="149">
        <f t="shared" ca="1" si="75"/>
        <v>0.31972936563239673</v>
      </c>
      <c r="DA67" s="149" t="str">
        <f t="shared" ca="1" si="76"/>
        <v/>
      </c>
      <c r="DB67" s="53"/>
      <c r="DC67" s="71"/>
      <c r="DD67" s="41"/>
      <c r="DE67" s="43"/>
      <c r="DF67" s="54"/>
      <c r="DK67" s="10"/>
      <c r="DL67" s="46"/>
      <c r="DM67" s="71">
        <f t="shared" ca="1" si="77"/>
        <v>6.1958468744317957E-2</v>
      </c>
      <c r="DN67" s="71">
        <f t="shared" ca="1" si="78"/>
        <v>6.1958468744317957E-2</v>
      </c>
      <c r="DO67" s="71">
        <f t="shared" ca="1" si="79"/>
        <v>0.47017983977475908</v>
      </c>
      <c r="DP67" s="71">
        <f t="shared" ca="1" si="80"/>
        <v>0.47017983977475908</v>
      </c>
      <c r="DQ67" s="71">
        <f t="shared" ca="1" si="81"/>
        <v>0.47017983977475908</v>
      </c>
      <c r="DR67" s="71">
        <f t="shared" ca="1" si="82"/>
        <v>0.47017983977475908</v>
      </c>
      <c r="DS67" s="71">
        <f t="shared" ca="1" si="83"/>
        <v>0.47017983977475908</v>
      </c>
      <c r="DT67" s="71">
        <f t="shared" ca="1" si="84"/>
        <v>0.47017983977475908</v>
      </c>
      <c r="DU67" s="71">
        <f t="shared" ca="1" si="85"/>
        <v>0.47017983977475908</v>
      </c>
      <c r="DV67" s="71">
        <f t="shared" ca="1" si="86"/>
        <v>0.47017983977475908</v>
      </c>
      <c r="DW67" s="71">
        <f t="shared" ca="1" si="87"/>
        <v>0.47017983977475908</v>
      </c>
      <c r="DX67" s="71">
        <f t="shared" ca="1" si="88"/>
        <v>0.47017983977475908</v>
      </c>
      <c r="DY67" s="71">
        <f t="shared" ca="1" si="89"/>
        <v>0.47017983977475908</v>
      </c>
      <c r="DZ67" s="71">
        <f t="shared" ca="1" si="90"/>
        <v>0.47017983977475908</v>
      </c>
      <c r="EA67" s="71">
        <f t="shared" ca="1" si="91"/>
        <v>0.47017983977475908</v>
      </c>
      <c r="EB67" s="71">
        <f t="shared" ca="1" si="92"/>
        <v>0.47017983977475908</v>
      </c>
      <c r="EC67" s="71">
        <f t="shared" ca="1" si="93"/>
        <v>0.47017983977475908</v>
      </c>
      <c r="ED67" s="53"/>
      <c r="EE67" s="53"/>
      <c r="EF67" s="41"/>
      <c r="EG67" s="43"/>
      <c r="EH67" s="54"/>
    </row>
    <row r="68" spans="1:138" s="56" customFormat="1" x14ac:dyDescent="0.2">
      <c r="A68" s="59">
        <v>1</v>
      </c>
      <c r="B68" s="56">
        <v>12</v>
      </c>
      <c r="C68" s="60">
        <f t="shared" ca="1" si="13"/>
        <v>0.41504487746590002</v>
      </c>
      <c r="D68" s="60">
        <f t="shared" ca="1" si="14"/>
        <v>6.4934684343916541E-2</v>
      </c>
      <c r="E68" s="61">
        <f t="shared" ca="1" si="15"/>
        <v>79766457.899647057</v>
      </c>
      <c r="F68" s="62">
        <f t="shared" ref="F68:O77" ca="1" si="94">E67*EXP(-M-(F$52*$C68)-(F$51*$D68))</f>
        <v>45729684.850779019</v>
      </c>
      <c r="G68" s="62">
        <f t="shared" ca="1" si="94"/>
        <v>33760154.595176697</v>
      </c>
      <c r="H68" s="62">
        <f t="shared" ca="1" si="94"/>
        <v>8052727.4392693685</v>
      </c>
      <c r="I68" s="62">
        <f t="shared" ca="1" si="94"/>
        <v>2336552.7475366206</v>
      </c>
      <c r="J68" s="62">
        <f t="shared" ca="1" si="94"/>
        <v>1550501.3531396664</v>
      </c>
      <c r="K68" s="62">
        <f t="shared" ca="1" si="94"/>
        <v>963539.1790261711</v>
      </c>
      <c r="L68" s="62">
        <f t="shared" ca="1" si="94"/>
        <v>686652.5225714891</v>
      </c>
      <c r="M68" s="62">
        <f t="shared" ca="1" si="94"/>
        <v>986981.37121064228</v>
      </c>
      <c r="N68" s="62">
        <f t="shared" ca="1" si="94"/>
        <v>625746.3815090803</v>
      </c>
      <c r="O68" s="62">
        <f t="shared" ca="1" si="94"/>
        <v>276365.66795546009</v>
      </c>
      <c r="P68" s="62">
        <f t="shared" ref="P68:V77" ca="1" si="95">O67*EXP(-M-(P$52*$C68)-(P$51*$D68))</f>
        <v>290185.43606211612</v>
      </c>
      <c r="Q68" s="62">
        <f t="shared" ca="1" si="95"/>
        <v>223694.34336992528</v>
      </c>
      <c r="R68" s="62">
        <f t="shared" ca="1" si="95"/>
        <v>100887.77969146287</v>
      </c>
      <c r="S68" s="62">
        <f t="shared" ca="1" si="95"/>
        <v>39792.973740241818</v>
      </c>
      <c r="T68" s="62">
        <f t="shared" ca="1" si="95"/>
        <v>12452.601463134235</v>
      </c>
      <c r="U68" s="62">
        <f t="shared" ca="1" si="95"/>
        <v>4762.817694988652</v>
      </c>
      <c r="V68" s="62">
        <f t="shared" ca="1" si="95"/>
        <v>1366.2465908943184</v>
      </c>
      <c r="W68" s="57">
        <f t="shared" ca="1" si="16"/>
        <v>16152208.860831263</v>
      </c>
      <c r="X68" s="57">
        <f t="shared" ca="1" si="17"/>
        <v>175408506.20643401</v>
      </c>
      <c r="Y68" s="42">
        <f t="array" aca="1" ref="Y68" ca="1">SUM($E$54:$V$54*E68:V68)/1000000</f>
        <v>1226.945285179849</v>
      </c>
      <c r="Z68" s="44">
        <f t="array" aca="1" ref="Z68" ca="1">SUM(($E$54:$V$54*E68:V68))/SUM(E68:V68)</f>
        <v>6.994787833925721</v>
      </c>
      <c r="AE68" s="11"/>
      <c r="AG68" s="57">
        <f t="shared" ca="1" si="26"/>
        <v>1229370.0305026774</v>
      </c>
      <c r="AH68" s="57">
        <f t="shared" ca="1" si="27"/>
        <v>907588.19834159547</v>
      </c>
      <c r="AI68" s="57">
        <f t="shared" ca="1" si="28"/>
        <v>738553.83043700841</v>
      </c>
      <c r="AJ68" s="57">
        <f t="shared" ca="1" si="29"/>
        <v>214296.33558637605</v>
      </c>
      <c r="AK68" s="57">
        <f t="shared" ca="1" si="30"/>
        <v>142203.83368184182</v>
      </c>
      <c r="AL68" s="57">
        <f t="shared" ca="1" si="31"/>
        <v>88370.748521258225</v>
      </c>
      <c r="AM68" s="57">
        <f t="shared" ca="1" si="32"/>
        <v>62976.159884832749</v>
      </c>
      <c r="AN68" s="57">
        <f t="shared" ca="1" si="33"/>
        <v>90520.743161242281</v>
      </c>
      <c r="AO68" s="57">
        <f t="shared" ca="1" si="34"/>
        <v>57390.168788273302</v>
      </c>
      <c r="AP68" s="57">
        <f t="shared" ca="1" si="35"/>
        <v>25346.806309926043</v>
      </c>
      <c r="AQ68" s="57">
        <f t="shared" ca="1" si="36"/>
        <v>26614.282795116513</v>
      </c>
      <c r="AR68" s="57">
        <f t="shared" ca="1" si="37"/>
        <v>20516.069293156084</v>
      </c>
      <c r="AS68" s="57">
        <f t="shared" ca="1" si="38"/>
        <v>9252.8968225174885</v>
      </c>
      <c r="AT68" s="57">
        <f t="shared" ca="1" si="39"/>
        <v>3649.6023740996502</v>
      </c>
      <c r="AU68" s="57">
        <f t="shared" ca="1" si="40"/>
        <v>1142.087147350132</v>
      </c>
      <c r="AV68" s="57">
        <f t="shared" ca="1" si="41"/>
        <v>436.82060256421471</v>
      </c>
      <c r="AW68" s="57">
        <f t="shared" ca="1" si="42"/>
        <v>125.30495544973456</v>
      </c>
      <c r="AX68" s="57">
        <f t="shared" ca="1" si="19"/>
        <v>1481395.6903610125</v>
      </c>
      <c r="AY68" s="57">
        <f t="shared" ca="1" si="20"/>
        <v>3618353.9192052851</v>
      </c>
      <c r="AZ68" s="42">
        <f t="array" aca="1" ref="AZ68" ca="1">SUM($E$54:$V$54*AF68:AW68)/1000000</f>
        <v>55.382726125408091</v>
      </c>
      <c r="BA68" s="44">
        <f t="array" aca="1" ref="BA68" ca="1">IF(AZ68=0,"",SUM(($E$54:$V$54*AF68:AW68))/SUM(AF68:AW68))</f>
        <v>15.306055560637926</v>
      </c>
      <c r="BB68" s="55">
        <f t="array" aca="1" ref="BB68" ca="1">SUM(AG68:AW68*AG$54:AW$54*AG$55:AW$55)/1000000</f>
        <v>102.92146850036156</v>
      </c>
      <c r="BC68" s="59">
        <f ca="1">SUM(AZ57:AZ68)</f>
        <v>1463.5502453366696</v>
      </c>
      <c r="BE68" s="59">
        <f ca="1">SUM(BB57:BB68)</f>
        <v>2909.0602605209224</v>
      </c>
      <c r="BG68" s="11"/>
      <c r="BI68" s="57">
        <f t="shared" si="43"/>
        <v>0</v>
      </c>
      <c r="BJ68" s="57">
        <f t="shared" si="44"/>
        <v>0</v>
      </c>
      <c r="BK68" s="57">
        <f t="shared" ca="1" si="45"/>
        <v>4720635.6225926131</v>
      </c>
      <c r="BL68" s="57">
        <f t="shared" ca="1" si="46"/>
        <v>1369724.0118049716</v>
      </c>
      <c r="BM68" s="57">
        <f t="shared" ca="1" si="47"/>
        <v>908928.3072982349</v>
      </c>
      <c r="BN68" s="57">
        <f t="shared" ca="1" si="48"/>
        <v>564841.83856684412</v>
      </c>
      <c r="BO68" s="57">
        <f t="shared" ca="1" si="49"/>
        <v>402526.52071484335</v>
      </c>
      <c r="BP68" s="57">
        <f t="shared" ca="1" si="50"/>
        <v>578584.02074452827</v>
      </c>
      <c r="BQ68" s="57">
        <f t="shared" ca="1" si="51"/>
        <v>366822.38180014747</v>
      </c>
      <c r="BR68" s="57">
        <f t="shared" ca="1" si="52"/>
        <v>162009.90619030761</v>
      </c>
      <c r="BS68" s="57">
        <f t="shared" ca="1" si="53"/>
        <v>170111.27185954835</v>
      </c>
      <c r="BT68" s="57">
        <f t="shared" ca="1" si="54"/>
        <v>131133.14635920955</v>
      </c>
      <c r="BU68" s="57">
        <f t="shared" ca="1" si="55"/>
        <v>59142.005027181964</v>
      </c>
      <c r="BV68" s="57">
        <f t="shared" ca="1" si="56"/>
        <v>23327.267783959862</v>
      </c>
      <c r="BW68" s="57">
        <f t="shared" ca="1" si="57"/>
        <v>7299.9110554962372</v>
      </c>
      <c r="BX68" s="57">
        <f t="shared" ca="1" si="58"/>
        <v>2792.0387278024914</v>
      </c>
      <c r="BY68" s="57">
        <f t="shared" ca="1" si="59"/>
        <v>800.9152644071869</v>
      </c>
      <c r="BZ68" s="57">
        <f t="shared" ca="1" si="22"/>
        <v>9468679.1657900978</v>
      </c>
      <c r="CA68" s="57">
        <f t="shared" ca="1" si="23"/>
        <v>9468679.1657900978</v>
      </c>
      <c r="CB68" s="42">
        <f t="array" aca="1" ref="CB68" ca="1">SUM($E$54:$V$54*BH68:BY68)/1000000</f>
        <v>230.76010081395918</v>
      </c>
      <c r="CC68" s="44">
        <f t="array" aca="1" ref="CC68" ca="1">IF(CB68=0,"",SUM(($E$54:$V$54*BH68:BY68))/SUM(BH68:BY68))</f>
        <v>24.370886031040612</v>
      </c>
      <c r="CD68" s="55">
        <f t="array" aca="1" ref="CD68" ca="1">SUM(BI68:BY68*BI$54:BY$54*BI$55:BY$55)/1000000</f>
        <v>1107.0097223944097</v>
      </c>
      <c r="CE68" s="59">
        <f ca="1">SUM(CB57:CB68)</f>
        <v>6338.6620969039841</v>
      </c>
      <c r="CG68" s="59">
        <f ca="1">SUM(CD57:CD68)</f>
        <v>30060.143116980929</v>
      </c>
      <c r="CI68" s="11"/>
      <c r="CJ68" s="72"/>
      <c r="CK68" s="149" t="str">
        <f t="shared" ca="1" si="60"/>
        <v/>
      </c>
      <c r="CL68" s="149" t="str">
        <f t="shared" ca="1" si="61"/>
        <v/>
      </c>
      <c r="CM68" s="149" t="str">
        <f t="shared" ca="1" si="62"/>
        <v/>
      </c>
      <c r="CN68" s="149">
        <f t="shared" ca="1" si="63"/>
        <v>0.43076356530940341</v>
      </c>
      <c r="CO68" s="149">
        <f t="shared" ca="1" si="64"/>
        <v>0.51069201969043998</v>
      </c>
      <c r="CP68" s="149">
        <f t="shared" ca="1" si="65"/>
        <v>0.48527846582681017</v>
      </c>
      <c r="CQ68" s="149">
        <f t="shared" ca="1" si="66"/>
        <v>0.48448707297461308</v>
      </c>
      <c r="CR68" s="149">
        <f t="shared" ca="1" si="67"/>
        <v>0.4358180319298009</v>
      </c>
      <c r="CS68" s="149">
        <f t="shared" ca="1" si="68"/>
        <v>0.52505309300570835</v>
      </c>
      <c r="CT68" s="149">
        <f t="shared" ca="1" si="69"/>
        <v>0.46674527546878342</v>
      </c>
      <c r="CU68" s="149">
        <f t="shared" ca="1" si="70"/>
        <v>0.4709668226057207</v>
      </c>
      <c r="CV68" s="149">
        <f t="shared" ca="1" si="71"/>
        <v>0.37183757500933567</v>
      </c>
      <c r="CW68" s="149">
        <f t="shared" ca="1" si="72"/>
        <v>0.45939156318723012</v>
      </c>
      <c r="CX68" s="149">
        <f t="shared" ca="1" si="73"/>
        <v>0.46876837557270928</v>
      </c>
      <c r="CY68" s="149">
        <f t="shared" ca="1" si="74"/>
        <v>0.40081486054637627</v>
      </c>
      <c r="CZ68" s="149">
        <f t="shared" ca="1" si="75"/>
        <v>0.49401790042714466</v>
      </c>
      <c r="DA68" s="149" t="str">
        <f t="shared" ca="1" si="76"/>
        <v/>
      </c>
      <c r="DB68" s="57"/>
      <c r="DC68" s="72">
        <f ca="1">AVERAGE(CJ57:DA68)</f>
        <v>0.38698913969680598</v>
      </c>
      <c r="DD68" s="74">
        <f ca="1">STDEV(CJ59:DA68)</f>
        <v>0.22333610666134748</v>
      </c>
      <c r="DE68" s="44"/>
      <c r="DF68" s="55"/>
      <c r="DK68" s="11"/>
      <c r="DM68" s="72">
        <f t="shared" ca="1" si="77"/>
        <v>6.4934684343916527E-2</v>
      </c>
      <c r="DN68" s="72">
        <f t="shared" ca="1" si="78"/>
        <v>6.4934684343916527E-2</v>
      </c>
      <c r="DO68" s="72">
        <f t="shared" ca="1" si="79"/>
        <v>0.4799795618098166</v>
      </c>
      <c r="DP68" s="72">
        <f t="shared" ca="1" si="80"/>
        <v>0.4799795618098166</v>
      </c>
      <c r="DQ68" s="72">
        <f t="shared" ca="1" si="81"/>
        <v>0.4799795618098166</v>
      </c>
      <c r="DR68" s="72">
        <f t="shared" ca="1" si="82"/>
        <v>0.4799795618098166</v>
      </c>
      <c r="DS68" s="72">
        <f t="shared" ca="1" si="83"/>
        <v>0.4799795618098166</v>
      </c>
      <c r="DT68" s="72">
        <f t="shared" ca="1" si="84"/>
        <v>0.4799795618098166</v>
      </c>
      <c r="DU68" s="72">
        <f t="shared" ca="1" si="85"/>
        <v>0.4799795618098166</v>
      </c>
      <c r="DV68" s="72">
        <f t="shared" ca="1" si="86"/>
        <v>0.4799795618098166</v>
      </c>
      <c r="DW68" s="72">
        <f t="shared" ca="1" si="87"/>
        <v>0.4799795618098166</v>
      </c>
      <c r="DX68" s="72">
        <f t="shared" ca="1" si="88"/>
        <v>0.4799795618098166</v>
      </c>
      <c r="DY68" s="72">
        <f t="shared" ca="1" si="89"/>
        <v>0.4799795618098166</v>
      </c>
      <c r="DZ68" s="72">
        <f t="shared" ca="1" si="90"/>
        <v>0.4799795618098166</v>
      </c>
      <c r="EA68" s="72">
        <f t="shared" ca="1" si="91"/>
        <v>0.4799795618098166</v>
      </c>
      <c r="EB68" s="72">
        <f t="shared" ca="1" si="92"/>
        <v>0.4799795618098166</v>
      </c>
      <c r="EC68" s="72">
        <f t="shared" ca="1" si="93"/>
        <v>0.4799795618098166</v>
      </c>
      <c r="ED68" s="57"/>
      <c r="EE68" s="72">
        <f ca="1">AVERAGE(DL58:EC68)</f>
        <v>0.37735190118424222</v>
      </c>
      <c r="EF68" s="74">
        <f ca="1">STDEV(DL58:EC68)</f>
        <v>0.12309318090480192</v>
      </c>
      <c r="EG68" s="44"/>
      <c r="EH68" s="55"/>
    </row>
    <row r="69" spans="1:138" x14ac:dyDescent="0.2">
      <c r="A69" s="7">
        <v>2</v>
      </c>
      <c r="B69">
        <v>1</v>
      </c>
      <c r="C69" s="5">
        <f t="shared" ca="1" si="13"/>
        <v>0.41006759636272988</v>
      </c>
      <c r="D69" s="5">
        <f t="shared" ca="1" si="14"/>
        <v>6.0281146148160623E-2</v>
      </c>
      <c r="E69" s="30">
        <f t="shared" ca="1" si="15"/>
        <v>242798580.63130298</v>
      </c>
      <c r="F69" s="29">
        <f t="shared" ca="1" si="94"/>
        <v>63043309.518155806</v>
      </c>
      <c r="G69" s="29">
        <f t="shared" ca="1" si="94"/>
        <v>36142393.082595915</v>
      </c>
      <c r="H69" s="29">
        <f t="shared" ca="1" si="94"/>
        <v>17706512.44133902</v>
      </c>
      <c r="I69" s="29">
        <f t="shared" ca="1" si="94"/>
        <v>4223491.2813612046</v>
      </c>
      <c r="J69" s="29">
        <f t="shared" ca="1" si="94"/>
        <v>1225474.254789487</v>
      </c>
      <c r="K69" s="29">
        <f t="shared" ca="1" si="94"/>
        <v>813206.33240236482</v>
      </c>
      <c r="L69" s="29">
        <f t="shared" ca="1" si="94"/>
        <v>505356.64500724681</v>
      </c>
      <c r="M69" s="29">
        <f t="shared" ca="1" si="94"/>
        <v>360135.2416652125</v>
      </c>
      <c r="N69" s="29">
        <f t="shared" ca="1" si="94"/>
        <v>517651.59663125098</v>
      </c>
      <c r="O69" s="29">
        <f t="shared" ca="1" si="94"/>
        <v>328191.21304901747</v>
      </c>
      <c r="P69" s="29">
        <f t="shared" ca="1" si="95"/>
        <v>144948.15550138065</v>
      </c>
      <c r="Q69" s="29">
        <f t="shared" ca="1" si="95"/>
        <v>152196.34197597354</v>
      </c>
      <c r="R69" s="29">
        <f t="shared" ca="1" si="95"/>
        <v>117323.12015249567</v>
      </c>
      <c r="S69" s="29">
        <f t="shared" ca="1" si="95"/>
        <v>52913.582526697777</v>
      </c>
      <c r="T69" s="29">
        <f t="shared" ca="1" si="95"/>
        <v>20870.603024730633</v>
      </c>
      <c r="U69" s="29">
        <f t="shared" ca="1" si="95"/>
        <v>6531.1354577009088</v>
      </c>
      <c r="V69" s="29">
        <f t="shared" ca="1" si="95"/>
        <v>2498.0007284739986</v>
      </c>
      <c r="W69" s="31">
        <f t="shared" ca="1" si="16"/>
        <v>26177299.945612255</v>
      </c>
      <c r="X69" s="31">
        <f t="shared" ca="1" si="17"/>
        <v>368161583.17766684</v>
      </c>
      <c r="Y69" s="38">
        <f t="array" aca="1" ref="Y69" ca="1">SUM($E$54:$V$54*E69:V69)/1000000</f>
        <v>1781.2615623733464</v>
      </c>
      <c r="Z69" s="39">
        <f t="array" aca="1" ref="Z69" ca="1">SUM(($E$54:$V$54*E69:V69))/SUM(E69:V69)</f>
        <v>4.8382602741952789</v>
      </c>
      <c r="AE69" s="10"/>
      <c r="AF69" s="46"/>
      <c r="AG69" s="53">
        <f t="shared" ca="1" si="26"/>
        <v>1562086.4894224817</v>
      </c>
      <c r="AH69" s="53">
        <f t="shared" ca="1" si="27"/>
        <v>895535.85243586369</v>
      </c>
      <c r="AI69" s="53">
        <f t="shared" ca="1" si="28"/>
        <v>1499548.8255242556</v>
      </c>
      <c r="AJ69" s="53">
        <f t="shared" ca="1" si="29"/>
        <v>357683.72860320209</v>
      </c>
      <c r="AK69" s="53">
        <f t="shared" ca="1" si="30"/>
        <v>103784.32712641062</v>
      </c>
      <c r="AL69" s="53">
        <f t="shared" ca="1" si="31"/>
        <v>68869.722634698352</v>
      </c>
      <c r="AM69" s="53">
        <f t="shared" ca="1" si="32"/>
        <v>42798.205801513992</v>
      </c>
      <c r="AN69" s="53">
        <f t="shared" ca="1" si="33"/>
        <v>30499.534025014578</v>
      </c>
      <c r="AO69" s="53">
        <f t="shared" ca="1" si="34"/>
        <v>43839.454343751408</v>
      </c>
      <c r="AP69" s="53">
        <f t="shared" ca="1" si="35"/>
        <v>27794.222589314038</v>
      </c>
      <c r="AQ69" s="53">
        <f t="shared" ca="1" si="36"/>
        <v>12275.530659360345</v>
      </c>
      <c r="AR69" s="53">
        <f t="shared" ca="1" si="37"/>
        <v>12889.373139700007</v>
      </c>
      <c r="AS69" s="53">
        <f t="shared" ca="1" si="38"/>
        <v>9935.9909307025318</v>
      </c>
      <c r="AT69" s="53">
        <f t="shared" ca="1" si="39"/>
        <v>4481.2043475564305</v>
      </c>
      <c r="AU69" s="53">
        <f t="shared" ca="1" si="40"/>
        <v>1767.5128491509463</v>
      </c>
      <c r="AV69" s="53">
        <f t="shared" ca="1" si="41"/>
        <v>553.11606604527867</v>
      </c>
      <c r="AW69" s="53">
        <f t="shared" ca="1" si="42"/>
        <v>211.55346491590896</v>
      </c>
      <c r="AX69" s="53">
        <f t="shared" ca="1" si="19"/>
        <v>2216932.3021055921</v>
      </c>
      <c r="AY69" s="53">
        <f t="shared" ca="1" si="20"/>
        <v>4674554.6439639367</v>
      </c>
      <c r="AZ69" s="41">
        <f t="array" aca="1" ref="AZ69" ca="1">SUM($E$54:$V$54*AF69:AW69)/1000000</f>
        <v>69.587679896027197</v>
      </c>
      <c r="BA69" s="43">
        <f t="array" aca="1" ref="BA69" ca="1">IF(AZ69=0,"",SUM(($E$54:$V$54*AF69:AW69))/SUM(AF69:AW69))</f>
        <v>14.886483354276958</v>
      </c>
      <c r="BB69" s="54">
        <f t="array" aca="1" ref="BB69" ca="1">SUM(AG69:AW69*AG$54:AW$54*AG$55:AW$55)/1000000</f>
        <v>122.25468769325101</v>
      </c>
      <c r="BG69" s="10"/>
      <c r="BH69" s="46"/>
      <c r="BI69" s="53">
        <f t="shared" ref="BI69:BY69" si="96">IF(BI$52=0,0,(E68-F69)*($C69/(SUM($C69:$D69)+M)))</f>
        <v>0</v>
      </c>
      <c r="BJ69" s="53">
        <f t="shared" si="96"/>
        <v>0</v>
      </c>
      <c r="BK69" s="53">
        <f t="shared" ca="1" si="96"/>
        <v>10200807.745093767</v>
      </c>
      <c r="BL69" s="53">
        <f t="shared" ca="1" si="96"/>
        <v>2433173.8233024562</v>
      </c>
      <c r="BM69" s="53">
        <f t="shared" ca="1" si="96"/>
        <v>706001.66526775749</v>
      </c>
      <c r="BN69" s="53">
        <f t="shared" ca="1" si="96"/>
        <v>468492.11449242459</v>
      </c>
      <c r="BO69" s="53">
        <f t="shared" ca="1" si="96"/>
        <v>291138.41562549316</v>
      </c>
      <c r="BP69" s="53">
        <f t="shared" ca="1" si="96"/>
        <v>207475.66041762548</v>
      </c>
      <c r="BQ69" s="53">
        <f t="shared" ca="1" si="96"/>
        <v>298221.59692204726</v>
      </c>
      <c r="BR69" s="53">
        <f t="shared" ca="1" si="96"/>
        <v>189072.55051119288</v>
      </c>
      <c r="BS69" s="53">
        <f t="shared" ca="1" si="96"/>
        <v>83505.33580082719</v>
      </c>
      <c r="BT69" s="53">
        <f t="shared" ca="1" si="96"/>
        <v>87681.051203443203</v>
      </c>
      <c r="BU69" s="53">
        <f t="shared" ca="1" si="96"/>
        <v>67590.418875262127</v>
      </c>
      <c r="BV69" s="53">
        <f t="shared" ca="1" si="96"/>
        <v>30483.771677071069</v>
      </c>
      <c r="BW69" s="53">
        <f t="shared" ca="1" si="96"/>
        <v>12023.655685148</v>
      </c>
      <c r="BX69" s="53">
        <f t="shared" ca="1" si="96"/>
        <v>3762.6188320196238</v>
      </c>
      <c r="BY69" s="53">
        <f t="shared" ca="1" si="96"/>
        <v>1439.110342179865</v>
      </c>
      <c r="BZ69" s="53">
        <f ca="1">SUM(BK69:BY69)</f>
        <v>15080869.534048714</v>
      </c>
      <c r="CA69" s="53">
        <f ca="1">SUM(BH69:BY69)</f>
        <v>15080869.534048714</v>
      </c>
      <c r="CB69" s="41">
        <f t="array" aca="1" ref="CB69" ca="1">SUM($E$54:$V$54*BH69:BY69)/1000000</f>
        <v>328.97127395225721</v>
      </c>
      <c r="CC69" s="43">
        <f t="array" aca="1" ref="CC69" ca="1">IF(CB69=0,"",SUM(($E$54:$V$54*BH69:BY69))/SUM(BH69:BY69))</f>
        <v>21.813813401775338</v>
      </c>
      <c r="CD69" s="54">
        <f t="array" aca="1" ref="CD69" ca="1">SUM(BI69:BY69*BI$54:BY$54*BI$55:BY$55)/1000000</f>
        <v>1522.9200536495348</v>
      </c>
      <c r="CI69" s="10"/>
      <c r="CJ69" s="71"/>
      <c r="CK69" s="149" t="str">
        <f t="shared" ca="1" si="60"/>
        <v/>
      </c>
      <c r="CL69" s="149" t="str">
        <f t="shared" ca="1" si="61"/>
        <v/>
      </c>
      <c r="CM69" s="149" t="str">
        <f t="shared" ca="1" si="62"/>
        <v/>
      </c>
      <c r="CN69" s="149">
        <f t="shared" ca="1" si="63"/>
        <v>0.45860078102763036</v>
      </c>
      <c r="CO69" s="149">
        <f t="shared" ca="1" si="64"/>
        <v>0.39687327306391568</v>
      </c>
      <c r="CP69" s="149">
        <f t="shared" ca="1" si="65"/>
        <v>0.46831627116687458</v>
      </c>
      <c r="CQ69" s="149">
        <f t="shared" ca="1" si="66"/>
        <v>0.49652515947419634</v>
      </c>
      <c r="CR69" s="149">
        <f t="shared" ca="1" si="67"/>
        <v>0.4656557780821754</v>
      </c>
      <c r="CS69" s="149">
        <f t="shared" ca="1" si="68"/>
        <v>0.52679003124726442</v>
      </c>
      <c r="CT69" s="149">
        <f t="shared" ca="1" si="69"/>
        <v>0.48376087276386076</v>
      </c>
      <c r="CU69" s="149">
        <f t="shared" ca="1" si="70"/>
        <v>0.52700667678083413</v>
      </c>
      <c r="CV69" s="149">
        <f t="shared" ca="1" si="71"/>
        <v>0.47336427554509758</v>
      </c>
      <c r="CW69" s="149">
        <f t="shared" ca="1" si="72"/>
        <v>0.45754868204497229</v>
      </c>
      <c r="CX69" s="149">
        <f t="shared" ca="1" si="73"/>
        <v>0.45993735165850352</v>
      </c>
      <c r="CY69" s="149">
        <f t="shared" ca="1" si="74"/>
        <v>0.45253726264627414</v>
      </c>
      <c r="CZ69" s="149">
        <f t="shared" ca="1" si="75"/>
        <v>0.47986205284193223</v>
      </c>
      <c r="DA69" s="149">
        <f t="shared" ca="1" si="76"/>
        <v>0.49777526651427129</v>
      </c>
      <c r="DB69" s="53"/>
      <c r="DC69" s="53"/>
      <c r="DD69" s="41"/>
      <c r="DE69" s="43"/>
      <c r="DF69" s="54"/>
      <c r="DK69" s="10"/>
      <c r="DL69" s="46"/>
      <c r="DM69" s="72">
        <f t="shared" ca="1" si="77"/>
        <v>6.0281146148160575E-2</v>
      </c>
      <c r="DN69" s="72">
        <f t="shared" ca="1" si="78"/>
        <v>6.0281146148160575E-2</v>
      </c>
      <c r="DO69" s="72">
        <f t="shared" ca="1" si="79"/>
        <v>0.47034874251089032</v>
      </c>
      <c r="DP69" s="72">
        <f t="shared" ca="1" si="80"/>
        <v>0.47034874251089032</v>
      </c>
      <c r="DQ69" s="72">
        <f t="shared" ca="1" si="81"/>
        <v>0.47034874251089032</v>
      </c>
      <c r="DR69" s="72">
        <f t="shared" ca="1" si="82"/>
        <v>0.47034874251089032</v>
      </c>
      <c r="DS69" s="72">
        <f t="shared" ca="1" si="83"/>
        <v>0.47034874251089032</v>
      </c>
      <c r="DT69" s="72">
        <f t="shared" ca="1" si="84"/>
        <v>0.47034874251089032</v>
      </c>
      <c r="DU69" s="72">
        <f t="shared" ca="1" si="85"/>
        <v>0.47034874251089032</v>
      </c>
      <c r="DV69" s="72">
        <f t="shared" ca="1" si="86"/>
        <v>0.47034874251089032</v>
      </c>
      <c r="DW69" s="72">
        <f t="shared" ca="1" si="87"/>
        <v>0.47034874251089032</v>
      </c>
      <c r="DX69" s="72">
        <f t="shared" ca="1" si="88"/>
        <v>0.47034874251089032</v>
      </c>
      <c r="DY69" s="72">
        <f t="shared" ca="1" si="89"/>
        <v>0.47034874251089032</v>
      </c>
      <c r="DZ69" s="72">
        <f t="shared" ca="1" si="90"/>
        <v>0.47034874251089032</v>
      </c>
      <c r="EA69" s="72">
        <f t="shared" ca="1" si="91"/>
        <v>0.47034874251089032</v>
      </c>
      <c r="EB69" s="72">
        <f t="shared" ca="1" si="92"/>
        <v>0.47034874251089032</v>
      </c>
      <c r="EC69" s="72">
        <f t="shared" ca="1" si="93"/>
        <v>0.47034874251089032</v>
      </c>
      <c r="ED69" s="53"/>
      <c r="EE69" s="53"/>
      <c r="EF69" s="41"/>
      <c r="EG69" s="43"/>
      <c r="EH69" s="54"/>
    </row>
    <row r="70" spans="1:138" x14ac:dyDescent="0.2">
      <c r="A70" s="7">
        <v>2</v>
      </c>
      <c r="B70">
        <v>2</v>
      </c>
      <c r="C70" s="5">
        <f t="shared" ca="1" si="13"/>
        <v>0.317900671313053</v>
      </c>
      <c r="D70" s="5">
        <f t="shared" ca="1" si="14"/>
        <v>7.9281665721306058E-2</v>
      </c>
      <c r="E70" s="30">
        <f t="shared" ca="1" si="15"/>
        <v>87532455.646366477</v>
      </c>
      <c r="F70" s="29">
        <f t="shared" ca="1" si="94"/>
        <v>188283827.97450081</v>
      </c>
      <c r="G70" s="29">
        <f t="shared" ca="1" si="94"/>
        <v>48888406.239428014</v>
      </c>
      <c r="H70" s="29">
        <f t="shared" ca="1" si="94"/>
        <v>20394885.587918155</v>
      </c>
      <c r="I70" s="29">
        <f t="shared" ca="1" si="94"/>
        <v>9991654.2487070207</v>
      </c>
      <c r="J70" s="29">
        <f t="shared" ca="1" si="94"/>
        <v>2383284.9492860646</v>
      </c>
      <c r="K70" s="29">
        <f t="shared" ca="1" si="94"/>
        <v>691526.07466399972</v>
      </c>
      <c r="L70" s="29">
        <f t="shared" ca="1" si="94"/>
        <v>458886.3297129948</v>
      </c>
      <c r="M70" s="29">
        <f t="shared" ca="1" si="94"/>
        <v>285169.02387905453</v>
      </c>
      <c r="N70" s="29">
        <f t="shared" ca="1" si="94"/>
        <v>203221.65809978286</v>
      </c>
      <c r="O70" s="29">
        <f t="shared" ca="1" si="94"/>
        <v>292106.97431049129</v>
      </c>
      <c r="P70" s="29">
        <f t="shared" ca="1" si="95"/>
        <v>185195.87858497252</v>
      </c>
      <c r="Q70" s="29">
        <f t="shared" ca="1" si="95"/>
        <v>81793.174040098733</v>
      </c>
      <c r="R70" s="29">
        <f t="shared" ca="1" si="95"/>
        <v>85883.272156496067</v>
      </c>
      <c r="S70" s="29">
        <f t="shared" ca="1" si="95"/>
        <v>66204.570540182467</v>
      </c>
      <c r="T70" s="29">
        <f t="shared" ca="1" si="95"/>
        <v>29858.743974497102</v>
      </c>
      <c r="U70" s="29">
        <f t="shared" ca="1" si="95"/>
        <v>11777.127205370636</v>
      </c>
      <c r="V70" s="29">
        <f t="shared" ca="1" si="95"/>
        <v>3685.4715213406212</v>
      </c>
      <c r="W70" s="31">
        <f t="shared" ca="1" si="16"/>
        <v>35165133.084600538</v>
      </c>
      <c r="X70" s="31">
        <f t="shared" ca="1" si="17"/>
        <v>359869822.94489574</v>
      </c>
      <c r="Y70" s="38">
        <f t="array" aca="1" ref="Y70" ca="1">SUM($E$54:$V$54*E70:V70)/1000000</f>
        <v>2707.3216015331573</v>
      </c>
      <c r="Z70" s="39">
        <f t="array" aca="1" ref="Z70" ca="1">SUM(($E$54:$V$54*E70:V70))/SUM(E70:V70)</f>
        <v>7.5230581419095808</v>
      </c>
      <c r="AE70" s="10"/>
      <c r="AF70" s="46"/>
      <c r="AG70" s="53">
        <f t="shared" ca="1" si="26"/>
        <v>7553571.8551143212</v>
      </c>
      <c r="AH70" s="53">
        <f t="shared" ca="1" si="27"/>
        <v>1961305.4046338506</v>
      </c>
      <c r="AI70" s="53">
        <f t="shared" ca="1" si="28"/>
        <v>2181976.8705335502</v>
      </c>
      <c r="AJ70" s="53">
        <f t="shared" ca="1" si="29"/>
        <v>1068971.8446845391</v>
      </c>
      <c r="AK70" s="53">
        <f t="shared" ca="1" si="30"/>
        <v>254979.25020543078</v>
      </c>
      <c r="AL70" s="53">
        <f t="shared" ca="1" si="31"/>
        <v>73983.935520656552</v>
      </c>
      <c r="AM70" s="53">
        <f t="shared" ca="1" si="32"/>
        <v>49094.629794390261</v>
      </c>
      <c r="AN70" s="53">
        <f t="shared" ca="1" si="33"/>
        <v>30509.227993185428</v>
      </c>
      <c r="AO70" s="53">
        <f t="shared" ca="1" si="34"/>
        <v>21741.968379949452</v>
      </c>
      <c r="AP70" s="53">
        <f t="shared" ca="1" si="35"/>
        <v>31251.494837735478</v>
      </c>
      <c r="AQ70" s="53">
        <f t="shared" ca="1" si="36"/>
        <v>19813.453811671916</v>
      </c>
      <c r="AR70" s="53">
        <f t="shared" ca="1" si="37"/>
        <v>8750.7631829396469</v>
      </c>
      <c r="AS70" s="53">
        <f t="shared" ca="1" si="38"/>
        <v>9188.3483534825355</v>
      </c>
      <c r="AT70" s="53">
        <f t="shared" ca="1" si="39"/>
        <v>7082.9934798879494</v>
      </c>
      <c r="AU70" s="53">
        <f t="shared" ca="1" si="40"/>
        <v>3194.4816976139796</v>
      </c>
      <c r="AV70" s="53">
        <f t="shared" ca="1" si="41"/>
        <v>1259.9932984509217</v>
      </c>
      <c r="AW70" s="53">
        <f t="shared" ca="1" si="42"/>
        <v>394.29559836997316</v>
      </c>
      <c r="AX70" s="53">
        <f t="shared" ca="1" si="19"/>
        <v>3762193.5513718538</v>
      </c>
      <c r="AY70" s="53">
        <f t="shared" ca="1" si="20"/>
        <v>13277070.811120024</v>
      </c>
      <c r="AZ70" s="41">
        <f t="array" aca="1" ref="AZ70" ca="1">SUM($E$54:$V$54*AF70:AW70)/1000000</f>
        <v>155.02408079894968</v>
      </c>
      <c r="BA70" s="43">
        <f t="array" aca="1" ref="BA70" ca="1">IF(AZ70=0,"",SUM(($E$54:$V$54*AF70:AW70))/SUM(AF70:AW70))</f>
        <v>11.676075469079478</v>
      </c>
      <c r="BB70" s="54">
        <f t="array" aca="1" ref="BB70" ca="1">SUM(AG70:AW70*AG$54:AW$54*AG$55:AW$55)/1000000</f>
        <v>243.65259124607374</v>
      </c>
      <c r="BG70" s="10"/>
      <c r="BH70" s="46"/>
      <c r="BI70" s="53">
        <f t="shared" si="43"/>
        <v>0</v>
      </c>
      <c r="BJ70" s="53">
        <f t="shared" si="44"/>
        <v>0</v>
      </c>
      <c r="BK70" s="53">
        <f t="shared" ca="1" si="45"/>
        <v>8749209.6138661094</v>
      </c>
      <c r="BL70" s="53">
        <f t="shared" ca="1" si="46"/>
        <v>4286323.5017606718</v>
      </c>
      <c r="BM70" s="53">
        <f t="shared" ca="1" si="47"/>
        <v>1022406.3038249448</v>
      </c>
      <c r="BN70" s="53">
        <f t="shared" ca="1" si="48"/>
        <v>296658.0300050095</v>
      </c>
      <c r="BO70" s="53">
        <f t="shared" ca="1" si="49"/>
        <v>196857.81860796869</v>
      </c>
      <c r="BP70" s="53">
        <f t="shared" ca="1" si="50"/>
        <v>122334.76645622702</v>
      </c>
      <c r="BQ70" s="53">
        <f t="shared" ca="1" si="51"/>
        <v>87180.135290669568</v>
      </c>
      <c r="BR70" s="53">
        <f t="shared" ca="1" si="52"/>
        <v>125311.08041266385</v>
      </c>
      <c r="BS70" s="53">
        <f t="shared" ca="1" si="53"/>
        <v>79447.249379221394</v>
      </c>
      <c r="BT70" s="53">
        <f t="shared" ca="1" si="54"/>
        <v>35088.48439356724</v>
      </c>
      <c r="BU70" s="53">
        <f t="shared" ca="1" si="55"/>
        <v>36843.097117790523</v>
      </c>
      <c r="BV70" s="53">
        <f t="shared" ca="1" si="56"/>
        <v>28401.12353438155</v>
      </c>
      <c r="BW70" s="53">
        <f t="shared" ca="1" si="57"/>
        <v>12809.1137708757</v>
      </c>
      <c r="BX70" s="53">
        <f t="shared" ca="1" si="58"/>
        <v>5052.2742147665531</v>
      </c>
      <c r="BY70" s="53">
        <f t="shared" ca="1" si="59"/>
        <v>1581.0318095260559</v>
      </c>
      <c r="BZ70" s="53">
        <f t="shared" ca="1" si="22"/>
        <v>15085503.624444395</v>
      </c>
      <c r="CA70" s="53">
        <f t="shared" ca="1" si="23"/>
        <v>15085503.624444395</v>
      </c>
      <c r="CB70" s="41">
        <f t="array" aca="1" ref="CB70" ca="1">SUM($E$54:$V$54*BH70:BY70)/1000000</f>
        <v>330.55270814916997</v>
      </c>
      <c r="CC70" s="43">
        <f t="array" aca="1" ref="CC70" ca="1">IF(CB70=0,"",SUM(($E$54:$V$54*BH70:BY70))/SUM(BH70:BY70))</f>
        <v>21.911943835507472</v>
      </c>
      <c r="CD70" s="54">
        <f t="array" aca="1" ref="CD70" ca="1">SUM(BI70:BY70*BI$54:BY$54*BI$55:BY$55)/1000000</f>
        <v>1526.2841610612654</v>
      </c>
      <c r="CI70" s="10"/>
      <c r="CJ70" s="71"/>
      <c r="CK70" s="149" t="str">
        <f t="shared" ca="1" si="60"/>
        <v/>
      </c>
      <c r="CL70" s="149" t="str">
        <f t="shared" ca="1" si="61"/>
        <v/>
      </c>
      <c r="CM70" s="149" t="str">
        <f t="shared" ca="1" si="62"/>
        <v/>
      </c>
      <c r="CN70" s="149">
        <f t="shared" ca="1" si="63"/>
        <v>0.72917761227082334</v>
      </c>
      <c r="CO70" s="149">
        <f t="shared" ca="1" si="64"/>
        <v>0.66509349935572393</v>
      </c>
      <c r="CP70" s="149">
        <f t="shared" ca="1" si="65"/>
        <v>0.69659486078182931</v>
      </c>
      <c r="CQ70" s="149">
        <f t="shared" ca="1" si="66"/>
        <v>0.5975877605953146</v>
      </c>
      <c r="CR70" s="149">
        <f t="shared" ca="1" si="67"/>
        <v>0.68479657298339425</v>
      </c>
      <c r="CS70" s="149">
        <f t="shared" ca="1" si="68"/>
        <v>0.72302471204019092</v>
      </c>
      <c r="CT70" s="149">
        <f t="shared" ca="1" si="69"/>
        <v>0.60668667047370006</v>
      </c>
      <c r="CU70" s="149">
        <f t="shared" ca="1" si="70"/>
        <v>0.72484580323409253</v>
      </c>
      <c r="CV70" s="149">
        <f t="shared" ca="1" si="71"/>
        <v>0.61393886604358638</v>
      </c>
      <c r="CW70" s="149">
        <f t="shared" ca="1" si="72"/>
        <v>0.77756909034900057</v>
      </c>
      <c r="CX70" s="149">
        <f t="shared" ca="1" si="73"/>
        <v>0.6107886842899255</v>
      </c>
      <c r="CY70" s="149">
        <f t="shared" ca="1" si="74"/>
        <v>0.81799030966594033</v>
      </c>
      <c r="CZ70" s="149">
        <f t="shared" ca="1" si="75"/>
        <v>0.68598903386122889</v>
      </c>
      <c r="DA70" s="149">
        <f t="shared" ca="1" si="76"/>
        <v>0.69991962859213741</v>
      </c>
      <c r="DB70" s="53"/>
      <c r="DC70" s="53"/>
      <c r="DD70" s="41"/>
      <c r="DE70" s="43"/>
      <c r="DF70" s="54"/>
      <c r="DK70" s="10"/>
      <c r="DL70" s="46"/>
      <c r="DM70" s="72">
        <f t="shared" ca="1" si="77"/>
        <v>7.9281665721306044E-2</v>
      </c>
      <c r="DN70" s="72">
        <f t="shared" ca="1" si="78"/>
        <v>7.9281665721306044E-2</v>
      </c>
      <c r="DO70" s="72">
        <f t="shared" ca="1" si="79"/>
        <v>0.3971823370343589</v>
      </c>
      <c r="DP70" s="72">
        <f t="shared" ca="1" si="80"/>
        <v>0.3971823370343589</v>
      </c>
      <c r="DQ70" s="72">
        <f t="shared" ca="1" si="81"/>
        <v>0.3971823370343589</v>
      </c>
      <c r="DR70" s="72">
        <f t="shared" ca="1" si="82"/>
        <v>0.3971823370343589</v>
      </c>
      <c r="DS70" s="72">
        <f t="shared" ca="1" si="83"/>
        <v>0.3971823370343589</v>
      </c>
      <c r="DT70" s="72">
        <f t="shared" ca="1" si="84"/>
        <v>0.3971823370343589</v>
      </c>
      <c r="DU70" s="72">
        <f t="shared" ca="1" si="85"/>
        <v>0.3971823370343589</v>
      </c>
      <c r="DV70" s="72">
        <f t="shared" ca="1" si="86"/>
        <v>0.3971823370343589</v>
      </c>
      <c r="DW70" s="72">
        <f t="shared" ca="1" si="87"/>
        <v>0.3971823370343589</v>
      </c>
      <c r="DX70" s="72">
        <f t="shared" ca="1" si="88"/>
        <v>0.3971823370343589</v>
      </c>
      <c r="DY70" s="72">
        <f t="shared" ca="1" si="89"/>
        <v>0.3971823370343589</v>
      </c>
      <c r="DZ70" s="72">
        <f t="shared" ca="1" si="90"/>
        <v>0.3971823370343589</v>
      </c>
      <c r="EA70" s="72">
        <f t="shared" ca="1" si="91"/>
        <v>0.3971823370343589</v>
      </c>
      <c r="EB70" s="72">
        <f t="shared" ca="1" si="92"/>
        <v>0.3971823370343589</v>
      </c>
      <c r="EC70" s="72">
        <f t="shared" ca="1" si="93"/>
        <v>0.3971823370343589</v>
      </c>
      <c r="ED70" s="53"/>
      <c r="EE70" s="53"/>
      <c r="EF70" s="41"/>
      <c r="EG70" s="43"/>
      <c r="EH70" s="54"/>
    </row>
    <row r="71" spans="1:138" x14ac:dyDescent="0.2">
      <c r="A71" s="7">
        <v>2</v>
      </c>
      <c r="B71">
        <v>3</v>
      </c>
      <c r="C71" s="5">
        <f t="shared" ca="1" si="13"/>
        <v>0.31739169190788774</v>
      </c>
      <c r="D71" s="5">
        <f t="shared" ca="1" si="14"/>
        <v>0.12932940687234806</v>
      </c>
      <c r="E71" s="30">
        <f t="shared" ca="1" si="15"/>
        <v>50777234.189250879</v>
      </c>
      <c r="F71" s="29">
        <f t="shared" ca="1" si="94"/>
        <v>64565501.742435299</v>
      </c>
      <c r="G71" s="29">
        <f t="shared" ca="1" si="94"/>
        <v>138881512.38751006</v>
      </c>
      <c r="H71" s="29">
        <f t="shared" ca="1" si="94"/>
        <v>26254021.528041188</v>
      </c>
      <c r="I71" s="29">
        <f t="shared" ca="1" si="94"/>
        <v>10952448.780285804</v>
      </c>
      <c r="J71" s="29">
        <f t="shared" ca="1" si="94"/>
        <v>5365711.953496634</v>
      </c>
      <c r="K71" s="29">
        <f t="shared" ca="1" si="94"/>
        <v>1279870.2019365514</v>
      </c>
      <c r="L71" s="29">
        <f t="shared" ca="1" si="94"/>
        <v>371362.902740494</v>
      </c>
      <c r="M71" s="29">
        <f t="shared" ca="1" si="94"/>
        <v>246430.85152349461</v>
      </c>
      <c r="N71" s="29">
        <f t="shared" ca="1" si="94"/>
        <v>153141.29193299683</v>
      </c>
      <c r="O71" s="29">
        <f t="shared" ca="1" si="94"/>
        <v>109133.96850341563</v>
      </c>
      <c r="P71" s="29">
        <f t="shared" ca="1" si="95"/>
        <v>156867.10576082667</v>
      </c>
      <c r="Q71" s="29">
        <f t="shared" ca="1" si="95"/>
        <v>99453.775593795188</v>
      </c>
      <c r="R71" s="29">
        <f t="shared" ca="1" si="95"/>
        <v>43924.519477661255</v>
      </c>
      <c r="S71" s="29">
        <f t="shared" ca="1" si="95"/>
        <v>46120.981425588165</v>
      </c>
      <c r="T71" s="29">
        <f t="shared" ca="1" si="95"/>
        <v>35553.137316529705</v>
      </c>
      <c r="U71" s="29">
        <f t="shared" ca="1" si="95"/>
        <v>16034.72412799785</v>
      </c>
      <c r="V71" s="29">
        <f t="shared" ca="1" si="95"/>
        <v>6324.5455307748598</v>
      </c>
      <c r="W71" s="31">
        <f t="shared" ca="1" si="16"/>
        <v>45136400.267693758</v>
      </c>
      <c r="X71" s="31">
        <f t="shared" ca="1" si="17"/>
        <v>299360648.58688998</v>
      </c>
      <c r="Y71" s="38">
        <f t="array" aca="1" ref="Y71" ca="1">SUM($E$54:$V$54*E71:V71)/1000000</f>
        <v>3234.2592729884973</v>
      </c>
      <c r="Z71" s="39">
        <f t="array" aca="1" ref="Z71" ca="1">SUM(($E$54:$V$54*E71:V71))/SUM(E71:V71)</f>
        <v>10.803889182681763</v>
      </c>
      <c r="AE71" s="10"/>
      <c r="AF71" s="46"/>
      <c r="AG71" s="53">
        <f t="shared" ca="1" si="26"/>
        <v>4777548.2155703902</v>
      </c>
      <c r="AH71" s="53">
        <f t="shared" ca="1" si="27"/>
        <v>10276588.948840698</v>
      </c>
      <c r="AI71" s="53">
        <f t="shared" ca="1" si="28"/>
        <v>4708367.7156643057</v>
      </c>
      <c r="AJ71" s="53">
        <f t="shared" ca="1" si="29"/>
        <v>1964200.2726891218</v>
      </c>
      <c r="AK71" s="53">
        <f t="shared" ca="1" si="30"/>
        <v>962280.95594475325</v>
      </c>
      <c r="AL71" s="53">
        <f t="shared" ca="1" si="31"/>
        <v>229530.53240253139</v>
      </c>
      <c r="AM71" s="53">
        <f t="shared" ca="1" si="32"/>
        <v>66599.819772037124</v>
      </c>
      <c r="AN71" s="53">
        <f t="shared" ca="1" si="33"/>
        <v>44194.641351139893</v>
      </c>
      <c r="AO71" s="53">
        <f t="shared" ca="1" si="34"/>
        <v>27464.193022859992</v>
      </c>
      <c r="AP71" s="53">
        <f t="shared" ca="1" si="35"/>
        <v>19571.967419733624</v>
      </c>
      <c r="AQ71" s="53">
        <f t="shared" ca="1" si="36"/>
        <v>28132.376429458978</v>
      </c>
      <c r="AR71" s="53">
        <f t="shared" ca="1" si="37"/>
        <v>17835.932133544087</v>
      </c>
      <c r="AS71" s="53">
        <f t="shared" ca="1" si="38"/>
        <v>7877.3756322930276</v>
      </c>
      <c r="AT71" s="53">
        <f t="shared" ca="1" si="39"/>
        <v>8271.2867332364967</v>
      </c>
      <c r="AU71" s="53">
        <f t="shared" ca="1" si="40"/>
        <v>6376.0610447026584</v>
      </c>
      <c r="AV71" s="53">
        <f t="shared" ca="1" si="41"/>
        <v>2875.6500154923665</v>
      </c>
      <c r="AW71" s="53">
        <f t="shared" ca="1" si="42"/>
        <v>1134.2371286449952</v>
      </c>
      <c r="AX71" s="53">
        <f t="shared" ca="1" si="19"/>
        <v>8094713.0173838539</v>
      </c>
      <c r="AY71" s="53">
        <f t="shared" ca="1" si="20"/>
        <v>23148850.181794945</v>
      </c>
      <c r="AZ71" s="41">
        <f t="array" aca="1" ref="AZ71" ca="1">SUM($E$54:$V$54*AF71:AW71)/1000000</f>
        <v>338.17396695383661</v>
      </c>
      <c r="BA71" s="43">
        <f t="array" aca="1" ref="BA71" ca="1">IF(AZ71=0,"",SUM(($E$54:$V$54*AF71:AW71))/SUM(AF71:AW71))</f>
        <v>14.608672322731101</v>
      </c>
      <c r="BB71" s="54">
        <f t="array" aca="1" ref="BB71" ca="1">SUM(AG71:AW71*AG$54:AW$54*AG$55:AW$55)/1000000</f>
        <v>560.2695667701247</v>
      </c>
      <c r="BG71" s="10"/>
      <c r="BH71" s="46"/>
      <c r="BI71" s="53">
        <f t="shared" si="43"/>
        <v>0</v>
      </c>
      <c r="BJ71" s="53">
        <f t="shared" si="44"/>
        <v>0</v>
      </c>
      <c r="BK71" s="53">
        <f t="shared" ca="1" si="45"/>
        <v>11554965.197313434</v>
      </c>
      <c r="BL71" s="53">
        <f t="shared" ca="1" si="46"/>
        <v>4820410.6310490519</v>
      </c>
      <c r="BM71" s="53">
        <f t="shared" ca="1" si="47"/>
        <v>2361566.3914665855</v>
      </c>
      <c r="BN71" s="53">
        <f t="shared" ca="1" si="48"/>
        <v>563298.6788199211</v>
      </c>
      <c r="BO71" s="53">
        <f t="shared" ca="1" si="49"/>
        <v>163444.88070738091</v>
      </c>
      <c r="BP71" s="53">
        <f t="shared" ca="1" si="50"/>
        <v>108459.57103588717</v>
      </c>
      <c r="BQ71" s="53">
        <f t="shared" ca="1" si="51"/>
        <v>67400.809307153046</v>
      </c>
      <c r="BR71" s="53">
        <f t="shared" ca="1" si="52"/>
        <v>48032.230283455327</v>
      </c>
      <c r="BS71" s="53">
        <f t="shared" ca="1" si="53"/>
        <v>69040.620909587378</v>
      </c>
      <c r="BT71" s="53">
        <f t="shared" ca="1" si="54"/>
        <v>43771.767098625693</v>
      </c>
      <c r="BU71" s="53">
        <f t="shared" ca="1" si="55"/>
        <v>19332.135205686329</v>
      </c>
      <c r="BV71" s="53">
        <f t="shared" ca="1" si="56"/>
        <v>20298.84582327347</v>
      </c>
      <c r="BW71" s="53">
        <f t="shared" ca="1" si="57"/>
        <v>15647.708062897183</v>
      </c>
      <c r="BX71" s="53">
        <f t="shared" ca="1" si="58"/>
        <v>7057.2304151439821</v>
      </c>
      <c r="BY71" s="53">
        <f t="shared" ca="1" si="59"/>
        <v>2783.5698778136953</v>
      </c>
      <c r="BZ71" s="53">
        <f t="shared" ca="1" si="22"/>
        <v>19865510.267375894</v>
      </c>
      <c r="CA71" s="53">
        <f t="shared" ca="1" si="23"/>
        <v>19865510.267375894</v>
      </c>
      <c r="CB71" s="41">
        <f t="array" aca="1" ref="CB71" ca="1">SUM($E$54:$V$54*BH71:BY71)/1000000</f>
        <v>435.86324306055519</v>
      </c>
      <c r="CC71" s="43">
        <f t="array" aca="1" ref="CC71" ca="1">IF(CB71=0,"",SUM(($E$54:$V$54*BH71:BY71))/SUM(BH71:BY71))</f>
        <v>21.940702111052794</v>
      </c>
      <c r="CD71" s="54">
        <f t="array" aca="1" ref="CD71" ca="1">SUM(BI71:BY71*BI$54:BY$54*BI$55:BY$55)/1000000</f>
        <v>2011.9152684099413</v>
      </c>
      <c r="CI71" s="10"/>
      <c r="CJ71" s="71"/>
      <c r="CK71" s="149" t="str">
        <f t="shared" ca="1" si="60"/>
        <v/>
      </c>
      <c r="CL71" s="149" t="str">
        <f t="shared" ca="1" si="61"/>
        <v/>
      </c>
      <c r="CM71" s="149" t="str">
        <f t="shared" ca="1" si="62"/>
        <v/>
      </c>
      <c r="CN71" s="149">
        <f t="shared" ca="1" si="63"/>
        <v>0.42286502058523417</v>
      </c>
      <c r="CO71" s="149">
        <f t="shared" ca="1" si="64"/>
        <v>0.45803538329973426</v>
      </c>
      <c r="CP71" s="149">
        <f t="shared" ca="1" si="65"/>
        <v>0.43956620289325932</v>
      </c>
      <c r="CQ71" s="149">
        <f t="shared" ca="1" si="66"/>
        <v>0.37451869076308802</v>
      </c>
      <c r="CR71" s="149">
        <f t="shared" ca="1" si="67"/>
        <v>0.42266316967261447</v>
      </c>
      <c r="CS71" s="149">
        <f t="shared" ca="1" si="68"/>
        <v>0.3816612256190971</v>
      </c>
      <c r="CT71" s="149">
        <f t="shared" ca="1" si="69"/>
        <v>0.46234161105646815</v>
      </c>
      <c r="CU71" s="149">
        <f t="shared" ca="1" si="70"/>
        <v>0.38692514708925074</v>
      </c>
      <c r="CV71" s="149">
        <f t="shared" ca="1" si="71"/>
        <v>0.41867170132154502</v>
      </c>
      <c r="CW71" s="149">
        <f t="shared" ca="1" si="72"/>
        <v>0.40939003639235438</v>
      </c>
      <c r="CX71" s="149">
        <f t="shared" ca="1" si="73"/>
        <v>0.4394714223554837</v>
      </c>
      <c r="CY71" s="149">
        <f t="shared" ca="1" si="74"/>
        <v>0.44916531679883714</v>
      </c>
      <c r="CZ71" s="149">
        <f t="shared" ca="1" si="75"/>
        <v>0.46908605563594125</v>
      </c>
      <c r="DA71" s="149">
        <f t="shared" ca="1" si="76"/>
        <v>0.45491520980183386</v>
      </c>
      <c r="DB71" s="53"/>
      <c r="DC71" s="53"/>
      <c r="DD71" s="41"/>
      <c r="DE71" s="43"/>
      <c r="DF71" s="54"/>
      <c r="DK71" s="10"/>
      <c r="DL71" s="46"/>
      <c r="DM71" s="72">
        <f t="shared" ca="1" si="77"/>
        <v>0.12932940687234809</v>
      </c>
      <c r="DN71" s="72">
        <f t="shared" ca="1" si="78"/>
        <v>0.12932940687234809</v>
      </c>
      <c r="DO71" s="72">
        <f t="shared" ca="1" si="79"/>
        <v>0.44672109878023591</v>
      </c>
      <c r="DP71" s="72">
        <f t="shared" ca="1" si="80"/>
        <v>0.44672109878023591</v>
      </c>
      <c r="DQ71" s="72">
        <f t="shared" ca="1" si="81"/>
        <v>0.44672109878023591</v>
      </c>
      <c r="DR71" s="72">
        <f t="shared" ca="1" si="82"/>
        <v>0.44672109878023591</v>
      </c>
      <c r="DS71" s="72">
        <f t="shared" ca="1" si="83"/>
        <v>0.44672109878023591</v>
      </c>
      <c r="DT71" s="72">
        <f t="shared" ca="1" si="84"/>
        <v>0.44672109878023591</v>
      </c>
      <c r="DU71" s="72">
        <f t="shared" ca="1" si="85"/>
        <v>0.44672109878023591</v>
      </c>
      <c r="DV71" s="72">
        <f t="shared" ca="1" si="86"/>
        <v>0.44672109878023591</v>
      </c>
      <c r="DW71" s="72">
        <f t="shared" ca="1" si="87"/>
        <v>0.44672109878023591</v>
      </c>
      <c r="DX71" s="72">
        <f t="shared" ca="1" si="88"/>
        <v>0.44672109878023591</v>
      </c>
      <c r="DY71" s="72">
        <f t="shared" ca="1" si="89"/>
        <v>0.44672109878023591</v>
      </c>
      <c r="DZ71" s="72">
        <f t="shared" ca="1" si="90"/>
        <v>0.44672109878023591</v>
      </c>
      <c r="EA71" s="72">
        <f t="shared" ca="1" si="91"/>
        <v>0.44672109878023591</v>
      </c>
      <c r="EB71" s="72">
        <f t="shared" ca="1" si="92"/>
        <v>0.44672109878023591</v>
      </c>
      <c r="EC71" s="72">
        <f t="shared" ca="1" si="93"/>
        <v>0.44672109878023591</v>
      </c>
      <c r="ED71" s="53"/>
      <c r="EE71" s="53"/>
      <c r="EF71" s="41"/>
      <c r="EG71" s="43"/>
      <c r="EH71" s="54"/>
    </row>
    <row r="72" spans="1:138" x14ac:dyDescent="0.2">
      <c r="A72" s="7">
        <v>2</v>
      </c>
      <c r="B72">
        <v>4</v>
      </c>
      <c r="C72" s="5">
        <f t="shared" ca="1" si="13"/>
        <v>0.40413541389808055</v>
      </c>
      <c r="D72" s="5">
        <f t="shared" ca="1" si="14"/>
        <v>6.1377454703718894E-2</v>
      </c>
      <c r="E72" s="30">
        <f t="shared" ca="1" si="15"/>
        <v>35465066.457487434</v>
      </c>
      <c r="F72" s="29">
        <f t="shared" ca="1" si="94"/>
        <v>40087744.07481686</v>
      </c>
      <c r="G72" s="29">
        <f t="shared" ca="1" si="94"/>
        <v>50973341.719758473</v>
      </c>
      <c r="H72" s="29">
        <f t="shared" ca="1" si="94"/>
        <v>73193620.983661577</v>
      </c>
      <c r="I72" s="29">
        <f t="shared" ca="1" si="94"/>
        <v>13836448.552335571</v>
      </c>
      <c r="J72" s="29">
        <f t="shared" ca="1" si="94"/>
        <v>5772182.1363121904</v>
      </c>
      <c r="K72" s="29">
        <f t="shared" ca="1" si="94"/>
        <v>2827848.5759567139</v>
      </c>
      <c r="L72" s="29">
        <f t="shared" ca="1" si="94"/>
        <v>674519.8324701644</v>
      </c>
      <c r="M72" s="29">
        <f t="shared" ca="1" si="94"/>
        <v>195716.44262296055</v>
      </c>
      <c r="N72" s="29">
        <f t="shared" ca="1" si="94"/>
        <v>129874.49542430078</v>
      </c>
      <c r="O72" s="29">
        <f t="shared" ca="1" si="94"/>
        <v>80708.839398411452</v>
      </c>
      <c r="P72" s="29">
        <f t="shared" ca="1" si="95"/>
        <v>57516.009076815295</v>
      </c>
      <c r="Q72" s="29">
        <f t="shared" ca="1" si="95"/>
        <v>82672.425483281797</v>
      </c>
      <c r="R72" s="29">
        <f t="shared" ca="1" si="95"/>
        <v>52414.333852408636</v>
      </c>
      <c r="S72" s="29">
        <f t="shared" ca="1" si="95"/>
        <v>23149.190812142471</v>
      </c>
      <c r="T72" s="29">
        <f t="shared" ca="1" si="95"/>
        <v>24306.774716276679</v>
      </c>
      <c r="U72" s="29">
        <f t="shared" ca="1" si="95"/>
        <v>18737.287726715294</v>
      </c>
      <c r="V72" s="29">
        <f t="shared" ca="1" si="95"/>
        <v>8450.6533679409749</v>
      </c>
      <c r="W72" s="31">
        <f t="shared" ca="1" si="16"/>
        <v>96978166.533217475</v>
      </c>
      <c r="X72" s="31">
        <f t="shared" ca="1" si="17"/>
        <v>223504318.78528023</v>
      </c>
      <c r="Y72" s="38">
        <f t="array" aca="1" ref="Y72" ca="1">SUM($E$54:$V$54*E72:V72)/1000000</f>
        <v>2954.932029398708</v>
      </c>
      <c r="Z72" s="39">
        <f t="array" aca="1" ref="Z72" ca="1">SUM(($E$54:$V$54*E72:V72))/SUM(E72:V72)</f>
        <v>13.220916917661445</v>
      </c>
      <c r="AE72" s="10"/>
      <c r="AF72" s="46"/>
      <c r="AG72" s="53">
        <f t="shared" ca="1" si="26"/>
        <v>1024325.5482699941</v>
      </c>
      <c r="AH72" s="53">
        <f t="shared" ca="1" si="27"/>
        <v>1302475.2928675225</v>
      </c>
      <c r="AI72" s="53">
        <f t="shared" ca="1" si="28"/>
        <v>6294573.8904880909</v>
      </c>
      <c r="AJ72" s="53">
        <f t="shared" ca="1" si="29"/>
        <v>1189919.9223120091</v>
      </c>
      <c r="AK72" s="53">
        <f t="shared" ca="1" si="30"/>
        <v>496401.55081933836</v>
      </c>
      <c r="AL72" s="53">
        <f t="shared" ca="1" si="31"/>
        <v>243191.98276096256</v>
      </c>
      <c r="AM72" s="53">
        <f t="shared" ca="1" si="32"/>
        <v>58007.991256927387</v>
      </c>
      <c r="AN72" s="53">
        <f t="shared" ca="1" si="33"/>
        <v>16831.406796347681</v>
      </c>
      <c r="AO72" s="53">
        <f t="shared" ca="1" si="34"/>
        <v>11169.069065740081</v>
      </c>
      <c r="AP72" s="53">
        <f t="shared" ca="1" si="35"/>
        <v>6940.8747153285422</v>
      </c>
      <c r="AQ72" s="53">
        <f t="shared" ca="1" si="36"/>
        <v>4946.3158695320253</v>
      </c>
      <c r="AR72" s="53">
        <f t="shared" ca="1" si="37"/>
        <v>7109.7410391344047</v>
      </c>
      <c r="AS72" s="53">
        <f t="shared" ca="1" si="38"/>
        <v>4507.5772030508515</v>
      </c>
      <c r="AT72" s="53">
        <f t="shared" ca="1" si="39"/>
        <v>1990.8058941989686</v>
      </c>
      <c r="AU72" s="53">
        <f t="shared" ca="1" si="40"/>
        <v>2090.3568840405419</v>
      </c>
      <c r="AV72" s="53">
        <f t="shared" ca="1" si="41"/>
        <v>1611.3869011819013</v>
      </c>
      <c r="AW72" s="53">
        <f t="shared" ca="1" si="42"/>
        <v>726.74724016291532</v>
      </c>
      <c r="AX72" s="53">
        <f t="shared" ca="1" si="19"/>
        <v>8340019.6192460461</v>
      </c>
      <c r="AY72" s="53">
        <f t="shared" ca="1" si="20"/>
        <v>10666820.460383562</v>
      </c>
      <c r="AZ72" s="41">
        <f t="array" aca="1" ref="AZ72" ca="1">SUM($E$54:$V$54*AF72:AW72)/1000000</f>
        <v>195.28090358318428</v>
      </c>
      <c r="BA72" s="43">
        <f t="array" aca="1" ref="BA72" ca="1">IF(AZ72=0,"",SUM(($E$54:$V$54*AF72:AW72))/SUM(AF72:AW72))</f>
        <v>18.307320753026183</v>
      </c>
      <c r="BB72" s="54">
        <f t="array" aca="1" ref="BB72" ca="1">SUM(AG72:AW72*AG$54:AW$54*AG$55:AW$55)/1000000</f>
        <v>357.01917285009165</v>
      </c>
      <c r="BG72" s="10"/>
      <c r="BH72" s="46"/>
      <c r="BI72" s="53">
        <f t="shared" si="43"/>
        <v>0</v>
      </c>
      <c r="BJ72" s="53">
        <f t="shared" si="44"/>
        <v>0</v>
      </c>
      <c r="BK72" s="53">
        <f t="shared" ca="1" si="45"/>
        <v>41446166.785901628</v>
      </c>
      <c r="BL72" s="53">
        <f t="shared" ca="1" si="46"/>
        <v>7834941.7164735962</v>
      </c>
      <c r="BM72" s="53">
        <f t="shared" ca="1" si="47"/>
        <v>3268520.129556091</v>
      </c>
      <c r="BN72" s="53">
        <f t="shared" ca="1" si="48"/>
        <v>1601280.0316374393</v>
      </c>
      <c r="BO72" s="53">
        <f t="shared" ca="1" si="49"/>
        <v>381949.4253904628</v>
      </c>
      <c r="BP72" s="53">
        <f t="shared" ca="1" si="50"/>
        <v>110825.18141171451</v>
      </c>
      <c r="BQ72" s="53">
        <f t="shared" ca="1" si="51"/>
        <v>73541.927920083996</v>
      </c>
      <c r="BR72" s="53">
        <f t="shared" ca="1" si="52"/>
        <v>45701.687849953523</v>
      </c>
      <c r="BS72" s="53">
        <f t="shared" ca="1" si="53"/>
        <v>32568.659304193174</v>
      </c>
      <c r="BT72" s="53">
        <f t="shared" ca="1" si="54"/>
        <v>46813.575952745683</v>
      </c>
      <c r="BU72" s="53">
        <f t="shared" ca="1" si="55"/>
        <v>29679.816268466609</v>
      </c>
      <c r="BV72" s="53">
        <f t="shared" ca="1" si="56"/>
        <v>13108.317507244075</v>
      </c>
      <c r="BW72" s="53">
        <f t="shared" ca="1" si="57"/>
        <v>13763.803803927378</v>
      </c>
      <c r="BX72" s="53">
        <f t="shared" ca="1" si="58"/>
        <v>10610.060573587705</v>
      </c>
      <c r="BY72" s="53">
        <f t="shared" ca="1" si="59"/>
        <v>4785.214670766265</v>
      </c>
      <c r="BZ72" s="53">
        <f t="shared" ca="1" si="22"/>
        <v>54914256.334221892</v>
      </c>
      <c r="CA72" s="53">
        <f t="shared" ca="1" si="23"/>
        <v>54914256.334221892</v>
      </c>
      <c r="CB72" s="41">
        <f t="array" aca="1" ref="CB72" ca="1">SUM($E$54:$V$54*BH72:BY72)/1000000</f>
        <v>1134.3992765722744</v>
      </c>
      <c r="CC72" s="43">
        <f t="array" aca="1" ref="CC72" ca="1">IF(CB72=0,"",SUM(($E$54:$V$54*BH72:BY72))/SUM(BH72:BY72))</f>
        <v>20.657646161463735</v>
      </c>
      <c r="CD72" s="54">
        <f t="array" aca="1" ref="CD72" ca="1">SUM(BI72:BY72*BI$54:BY$54*BI$55:BY$55)/1000000</f>
        <v>5144.4435553149042</v>
      </c>
      <c r="CI72" s="10"/>
      <c r="CJ72" s="71"/>
      <c r="CK72" s="149" t="str">
        <f t="shared" ca="1" si="60"/>
        <v/>
      </c>
      <c r="CL72" s="149" t="str">
        <f t="shared" ca="1" si="61"/>
        <v/>
      </c>
      <c r="CM72" s="149" t="str">
        <f t="shared" ca="1" si="62"/>
        <v/>
      </c>
      <c r="CN72" s="149">
        <f t="shared" ca="1" si="63"/>
        <v>0.21047840286324535</v>
      </c>
      <c r="CO72" s="149">
        <f t="shared" ca="1" si="64"/>
        <v>0.20129667454773292</v>
      </c>
      <c r="CP72" s="149">
        <f t="shared" ca="1" si="65"/>
        <v>0.2036320556841654</v>
      </c>
      <c r="CQ72" s="149">
        <f t="shared" ca="1" si="66"/>
        <v>0.21839020498576747</v>
      </c>
      <c r="CR72" s="149">
        <f t="shared" ca="1" si="67"/>
        <v>0.20114453660856113</v>
      </c>
      <c r="CS72" s="149">
        <f t="shared" ca="1" si="68"/>
        <v>0.20066129208700711</v>
      </c>
      <c r="CT72" s="149">
        <f t="shared" ca="1" si="69"/>
        <v>0.21912766092877251</v>
      </c>
      <c r="CU72" s="149">
        <f t="shared" ca="1" si="70"/>
        <v>0.21649254809318444</v>
      </c>
      <c r="CV72" s="149">
        <f t="shared" ca="1" si="71"/>
        <v>0.18347245587162681</v>
      </c>
      <c r="CW72" s="149">
        <f t="shared" ca="1" si="72"/>
        <v>0.24626829930572897</v>
      </c>
      <c r="CX72" s="149">
        <f t="shared" ca="1" si="73"/>
        <v>0.22290443068194965</v>
      </c>
      <c r="CY72" s="149">
        <f t="shared" ca="1" si="74"/>
        <v>0.21909152255680925</v>
      </c>
      <c r="CZ72" s="149">
        <f t="shared" ca="1" si="75"/>
        <v>0.23897185799882364</v>
      </c>
      <c r="DA72" s="149">
        <f t="shared" ca="1" si="76"/>
        <v>0.21610508456535424</v>
      </c>
      <c r="DB72" s="53"/>
      <c r="DC72" s="53"/>
      <c r="DD72" s="41"/>
      <c r="DE72" s="43"/>
      <c r="DF72" s="54"/>
      <c r="DK72" s="10"/>
      <c r="DL72" s="46"/>
      <c r="DM72" s="72">
        <f t="shared" ca="1" si="77"/>
        <v>6.1377454703718692E-2</v>
      </c>
      <c r="DN72" s="72">
        <f t="shared" ca="1" si="78"/>
        <v>6.1377454703718831E-2</v>
      </c>
      <c r="DO72" s="72">
        <f t="shared" ca="1" si="79"/>
        <v>0.46551286860179941</v>
      </c>
      <c r="DP72" s="72">
        <f t="shared" ca="1" si="80"/>
        <v>0.46551286860179941</v>
      </c>
      <c r="DQ72" s="72">
        <f t="shared" ca="1" si="81"/>
        <v>0.46551286860179941</v>
      </c>
      <c r="DR72" s="72">
        <f t="shared" ca="1" si="82"/>
        <v>0.46551286860179941</v>
      </c>
      <c r="DS72" s="72">
        <f t="shared" ca="1" si="83"/>
        <v>0.46551286860179941</v>
      </c>
      <c r="DT72" s="72">
        <f t="shared" ca="1" si="84"/>
        <v>0.46551286860179941</v>
      </c>
      <c r="DU72" s="72">
        <f t="shared" ca="1" si="85"/>
        <v>0.46551286860179941</v>
      </c>
      <c r="DV72" s="72">
        <f t="shared" ca="1" si="86"/>
        <v>0.46551286860179941</v>
      </c>
      <c r="DW72" s="72">
        <f t="shared" ca="1" si="87"/>
        <v>0.46551286860179941</v>
      </c>
      <c r="DX72" s="72">
        <f t="shared" ca="1" si="88"/>
        <v>0.46551286860179941</v>
      </c>
      <c r="DY72" s="72">
        <f t="shared" ca="1" si="89"/>
        <v>0.46551286860179941</v>
      </c>
      <c r="DZ72" s="72">
        <f t="shared" ca="1" si="90"/>
        <v>0.46551286860179941</v>
      </c>
      <c r="EA72" s="72">
        <f t="shared" ca="1" si="91"/>
        <v>0.46551286860179941</v>
      </c>
      <c r="EB72" s="72">
        <f t="shared" ca="1" si="92"/>
        <v>0.46551286860179941</v>
      </c>
      <c r="EC72" s="72">
        <f t="shared" ca="1" si="93"/>
        <v>0.46551286860179941</v>
      </c>
      <c r="ED72" s="53"/>
      <c r="EE72" s="53"/>
      <c r="EF72" s="41"/>
      <c r="EG72" s="43"/>
      <c r="EH72" s="54"/>
    </row>
    <row r="73" spans="1:138" x14ac:dyDescent="0.2">
      <c r="A73" s="7">
        <v>2</v>
      </c>
      <c r="B73">
        <v>5</v>
      </c>
      <c r="C73" s="5">
        <f t="shared" ca="1" si="13"/>
        <v>0.27611285334450497</v>
      </c>
      <c r="D73" s="5">
        <f t="shared" ca="1" si="14"/>
        <v>8.5672821873606336E-2</v>
      </c>
      <c r="E73" s="30">
        <f t="shared" ca="1" si="15"/>
        <v>26874488.449657738</v>
      </c>
      <c r="F73" s="29">
        <f t="shared" ca="1" si="94"/>
        <v>27327003.340378944</v>
      </c>
      <c r="G73" s="29">
        <f t="shared" ca="1" si="94"/>
        <v>30888928.900047157</v>
      </c>
      <c r="H73" s="29">
        <f t="shared" ca="1" si="94"/>
        <v>29800259.73663127</v>
      </c>
      <c r="I73" s="29">
        <f t="shared" ca="1" si="94"/>
        <v>42790777.351216495</v>
      </c>
      <c r="J73" s="29">
        <f t="shared" ca="1" si="94"/>
        <v>8089125.5464286534</v>
      </c>
      <c r="K73" s="29">
        <f t="shared" ca="1" si="94"/>
        <v>3374558.5654348084</v>
      </c>
      <c r="L73" s="29">
        <f t="shared" ca="1" si="94"/>
        <v>1653229.3001835437</v>
      </c>
      <c r="M73" s="29">
        <f t="shared" ca="1" si="94"/>
        <v>394340.75787360704</v>
      </c>
      <c r="N73" s="29">
        <f t="shared" ca="1" si="94"/>
        <v>114420.60944246349</v>
      </c>
      <c r="O73" s="29">
        <f t="shared" ca="1" si="94"/>
        <v>75927.8000270458</v>
      </c>
      <c r="P73" s="29">
        <f t="shared" ca="1" si="95"/>
        <v>47184.357469395211</v>
      </c>
      <c r="Q73" s="29">
        <f t="shared" ca="1" si="95"/>
        <v>33625.262768266839</v>
      </c>
      <c r="R73" s="29">
        <f t="shared" ca="1" si="95"/>
        <v>48332.31782220232</v>
      </c>
      <c r="S73" s="29">
        <f t="shared" ca="1" si="95"/>
        <v>30642.698909395407</v>
      </c>
      <c r="T73" s="29">
        <f t="shared" ca="1" si="95"/>
        <v>13533.581978740092</v>
      </c>
      <c r="U73" s="29">
        <f t="shared" ca="1" si="95"/>
        <v>14210.33378363052</v>
      </c>
      <c r="V73" s="29">
        <f t="shared" ca="1" si="95"/>
        <v>10954.275748408883</v>
      </c>
      <c r="W73" s="31">
        <f t="shared" ca="1" si="16"/>
        <v>86491122.495717928</v>
      </c>
      <c r="X73" s="31">
        <f t="shared" ca="1" si="17"/>
        <v>171581543.18580174</v>
      </c>
      <c r="Y73" s="38">
        <f t="array" aca="1" ref="Y73" ca="1">SUM($E$54:$V$54*E73:V73)/1000000</f>
        <v>2600.4232953731585</v>
      </c>
      <c r="Z73" s="39">
        <f t="array" aca="1" ref="Z73" ca="1">SUM(($E$54:$V$54*E73:V73))/SUM(E73:V73)</f>
        <v>15.155612002843565</v>
      </c>
      <c r="AE73" s="10"/>
      <c r="AF73" s="46"/>
      <c r="AG73" s="53">
        <f t="shared" ca="1" si="26"/>
        <v>1298862.5889558333</v>
      </c>
      <c r="AH73" s="53">
        <f t="shared" ca="1" si="27"/>
        <v>1468162.2299180187</v>
      </c>
      <c r="AI73" s="53">
        <f t="shared" ca="1" si="28"/>
        <v>3379295.9927976052</v>
      </c>
      <c r="AJ73" s="53">
        <f t="shared" ca="1" si="29"/>
        <v>4852397.3854466425</v>
      </c>
      <c r="AK73" s="53">
        <f t="shared" ca="1" si="30"/>
        <v>917292.32516324369</v>
      </c>
      <c r="AL73" s="53">
        <f t="shared" ca="1" si="31"/>
        <v>382668.8873995631</v>
      </c>
      <c r="AM73" s="53">
        <f t="shared" ca="1" si="32"/>
        <v>187473.2367657338</v>
      </c>
      <c r="AN73" s="53">
        <f t="shared" ca="1" si="33"/>
        <v>44717.534499908776</v>
      </c>
      <c r="AO73" s="53">
        <f t="shared" ca="1" si="34"/>
        <v>12975.0918414675</v>
      </c>
      <c r="AP73" s="53">
        <f t="shared" ca="1" si="35"/>
        <v>8610.076309433498</v>
      </c>
      <c r="AQ73" s="53">
        <f t="shared" ca="1" si="36"/>
        <v>5350.6214888139693</v>
      </c>
      <c r="AR73" s="53">
        <f t="shared" ca="1" si="37"/>
        <v>3813.0444745719446</v>
      </c>
      <c r="AS73" s="53">
        <f t="shared" ca="1" si="38"/>
        <v>5480.7981333941188</v>
      </c>
      <c r="AT73" s="53">
        <f t="shared" ca="1" si="39"/>
        <v>3474.8270836624997</v>
      </c>
      <c r="AU73" s="53">
        <f t="shared" ca="1" si="40"/>
        <v>1534.6839172927364</v>
      </c>
      <c r="AV73" s="53">
        <f t="shared" ca="1" si="41"/>
        <v>1611.4263578820576</v>
      </c>
      <c r="AW73" s="53">
        <f t="shared" ca="1" si="42"/>
        <v>1242.1952180200276</v>
      </c>
      <c r="AX73" s="53">
        <f t="shared" ca="1" si="19"/>
        <v>9807938.1268972307</v>
      </c>
      <c r="AY73" s="53">
        <f t="shared" ca="1" si="20"/>
        <v>12574962.945771083</v>
      </c>
      <c r="AZ73" s="41">
        <f t="array" aca="1" ref="AZ73" ca="1">SUM($E$54:$V$54*AF73:AW73)/1000000</f>
        <v>253.26254474044262</v>
      </c>
      <c r="BA73" s="43">
        <f t="array" aca="1" ref="BA73" ca="1">IF(AZ73=0,"",SUM(($E$54:$V$54*AF73:AW73))/SUM(AF73:AW73))</f>
        <v>20.140221949967174</v>
      </c>
      <c r="BB73" s="54">
        <f t="array" aca="1" ref="BB73" ca="1">SUM(AG73:AW73*AG$54:AW$54*AG$55:AW$55)/1000000</f>
        <v>500.38248553942128</v>
      </c>
      <c r="BG73" s="10"/>
      <c r="BH73" s="46"/>
      <c r="BI73" s="53">
        <f t="shared" si="43"/>
        <v>0</v>
      </c>
      <c r="BJ73" s="53">
        <f t="shared" si="44"/>
        <v>0</v>
      </c>
      <c r="BK73" s="53">
        <f t="shared" ca="1" si="45"/>
        <v>10891050.842746353</v>
      </c>
      <c r="BL73" s="53">
        <f t="shared" ca="1" si="46"/>
        <v>15638673.483099662</v>
      </c>
      <c r="BM73" s="53">
        <f t="shared" ca="1" si="47"/>
        <v>2956319.1186289936</v>
      </c>
      <c r="BN73" s="53">
        <f t="shared" ca="1" si="48"/>
        <v>1233294.2475262578</v>
      </c>
      <c r="BO73" s="53">
        <f t="shared" ca="1" si="49"/>
        <v>604202.93387188925</v>
      </c>
      <c r="BP73" s="53">
        <f t="shared" ca="1" si="50"/>
        <v>144119.05403929483</v>
      </c>
      <c r="BQ73" s="53">
        <f t="shared" ca="1" si="51"/>
        <v>41817.107834267626</v>
      </c>
      <c r="BR73" s="53">
        <f t="shared" ca="1" si="52"/>
        <v>27749.205469371977</v>
      </c>
      <c r="BS73" s="53">
        <f t="shared" ca="1" si="53"/>
        <v>17244.387824909394</v>
      </c>
      <c r="BT73" s="53">
        <f t="shared" ca="1" si="54"/>
        <v>12288.968272304677</v>
      </c>
      <c r="BU73" s="53">
        <f t="shared" ca="1" si="55"/>
        <v>17663.930965753596</v>
      </c>
      <c r="BV73" s="53">
        <f t="shared" ca="1" si="56"/>
        <v>11198.935671388206</v>
      </c>
      <c r="BW73" s="53">
        <f t="shared" ca="1" si="57"/>
        <v>4946.095460830913</v>
      </c>
      <c r="BX73" s="53">
        <f t="shared" ca="1" si="58"/>
        <v>5193.4268055950643</v>
      </c>
      <c r="BY73" s="53">
        <f t="shared" ca="1" si="59"/>
        <v>4003.4407476903098</v>
      </c>
      <c r="BZ73" s="53">
        <f t="shared" ca="1" si="22"/>
        <v>31609765.17896457</v>
      </c>
      <c r="CA73" s="53">
        <f t="shared" ca="1" si="23"/>
        <v>31609765.17896457</v>
      </c>
      <c r="CB73" s="41">
        <f t="array" aca="1" ref="CB73" ca="1">SUM($E$54:$V$54*BH73:BY73)/1000000</f>
        <v>729.75808765802685</v>
      </c>
      <c r="CC73" s="43">
        <f t="array" aca="1" ref="CC73" ca="1">IF(CB73=0,"",SUM(($E$54:$V$54*BH73:BY73))/SUM(BH73:BY73))</f>
        <v>23.086476078716991</v>
      </c>
      <c r="CD73" s="54">
        <f t="array" aca="1" ref="CD73" ca="1">SUM(BI73:BY73*BI$54:BY$54*BI$55:BY$55)/1000000</f>
        <v>3406.314501298767</v>
      </c>
      <c r="CI73" s="10"/>
      <c r="CJ73" s="71"/>
      <c r="CK73" s="149" t="str">
        <f t="shared" ca="1" si="60"/>
        <v/>
      </c>
      <c r="CL73" s="149" t="str">
        <f t="shared" ca="1" si="61"/>
        <v/>
      </c>
      <c r="CM73" s="149" t="str">
        <f t="shared" ca="1" si="62"/>
        <v/>
      </c>
      <c r="CN73" s="149">
        <f t="shared" ca="1" si="63"/>
        <v>0.83458477954221533</v>
      </c>
      <c r="CO73" s="149">
        <f t="shared" ca="1" si="64"/>
        <v>0.77964256884109706</v>
      </c>
      <c r="CP73" s="149">
        <f t="shared" ca="1" si="65"/>
        <v>0.74124918291257258</v>
      </c>
      <c r="CQ73" s="149">
        <f t="shared" ca="1" si="66"/>
        <v>0.6441527393381119</v>
      </c>
      <c r="CR73" s="149">
        <f t="shared" ca="1" si="67"/>
        <v>0.8575902085875764</v>
      </c>
      <c r="CS73" s="149">
        <f t="shared" ca="1" si="68"/>
        <v>0.75519802753072907</v>
      </c>
      <c r="CT73" s="149">
        <f t="shared" ca="1" si="69"/>
        <v>0.83368729608899028</v>
      </c>
      <c r="CU73" s="149">
        <f t="shared" ca="1" si="70"/>
        <v>1.0548111516150953</v>
      </c>
      <c r="CV73" s="149">
        <f t="shared" ca="1" si="71"/>
        <v>0.71213210000646365</v>
      </c>
      <c r="CW73" s="149">
        <f t="shared" ca="1" si="72"/>
        <v>0.86510145940377869</v>
      </c>
      <c r="CX73" s="149">
        <f t="shared" ca="1" si="73"/>
        <v>0.84230230820853347</v>
      </c>
      <c r="CY73" s="149">
        <f t="shared" ca="1" si="74"/>
        <v>0.79678177474863876</v>
      </c>
      <c r="CZ73" s="149">
        <f t="shared" ca="1" si="75"/>
        <v>0.7879532596470491</v>
      </c>
      <c r="DA73" s="149">
        <f t="shared" ca="1" si="76"/>
        <v>0.74429097472837835</v>
      </c>
      <c r="DB73" s="53"/>
      <c r="DC73" s="53"/>
      <c r="DD73" s="41"/>
      <c r="DE73" s="43"/>
      <c r="DF73" s="54"/>
      <c r="DK73" s="10"/>
      <c r="DL73" s="46"/>
      <c r="DM73" s="72">
        <f t="shared" ca="1" si="77"/>
        <v>8.5672821873606392E-2</v>
      </c>
      <c r="DN73" s="72">
        <f t="shared" ca="1" si="78"/>
        <v>8.5672821873606392E-2</v>
      </c>
      <c r="DO73" s="72">
        <f t="shared" ca="1" si="79"/>
        <v>0.36178567521811134</v>
      </c>
      <c r="DP73" s="72">
        <f t="shared" ca="1" si="80"/>
        <v>0.36178567521811134</v>
      </c>
      <c r="DQ73" s="72">
        <f t="shared" ca="1" si="81"/>
        <v>0.36178567521811134</v>
      </c>
      <c r="DR73" s="72">
        <f t="shared" ca="1" si="82"/>
        <v>0.36178567521811134</v>
      </c>
      <c r="DS73" s="72">
        <f t="shared" ca="1" si="83"/>
        <v>0.36178567521811134</v>
      </c>
      <c r="DT73" s="72">
        <f t="shared" ca="1" si="84"/>
        <v>0.36178567521811134</v>
      </c>
      <c r="DU73" s="72">
        <f t="shared" ca="1" si="85"/>
        <v>0.36178567521811134</v>
      </c>
      <c r="DV73" s="72">
        <f t="shared" ca="1" si="86"/>
        <v>0.36178567521811134</v>
      </c>
      <c r="DW73" s="72">
        <f t="shared" ca="1" si="87"/>
        <v>0.36178567521811134</v>
      </c>
      <c r="DX73" s="72">
        <f t="shared" ca="1" si="88"/>
        <v>0.36178567521811134</v>
      </c>
      <c r="DY73" s="72">
        <f t="shared" ca="1" si="89"/>
        <v>0.36178567521811134</v>
      </c>
      <c r="DZ73" s="72">
        <f t="shared" ca="1" si="90"/>
        <v>0.36178567521811134</v>
      </c>
      <c r="EA73" s="72">
        <f t="shared" ca="1" si="91"/>
        <v>0.36178567521811134</v>
      </c>
      <c r="EB73" s="72">
        <f t="shared" ca="1" si="92"/>
        <v>0.36178567521811134</v>
      </c>
      <c r="EC73" s="72">
        <f t="shared" ca="1" si="93"/>
        <v>0.36178567521811134</v>
      </c>
      <c r="ED73" s="53"/>
      <c r="EE73" s="53"/>
      <c r="EF73" s="41"/>
      <c r="EG73" s="43"/>
      <c r="EH73" s="54"/>
    </row>
    <row r="74" spans="1:138" x14ac:dyDescent="0.2">
      <c r="A74" s="7">
        <v>2</v>
      </c>
      <c r="B74">
        <v>6</v>
      </c>
      <c r="C74" s="5">
        <f t="shared" ca="1" si="13"/>
        <v>0.37487784684841358</v>
      </c>
      <c r="D74" s="5">
        <f t="shared" ca="1" si="14"/>
        <v>7.4994802334809027E-2</v>
      </c>
      <c r="E74" s="30">
        <f t="shared" ca="1" si="15"/>
        <v>17146749.364929032</v>
      </c>
      <c r="F74" s="29">
        <f t="shared" ca="1" si="94"/>
        <v>20929981.43599011</v>
      </c>
      <c r="G74" s="29">
        <f t="shared" ca="1" si="94"/>
        <v>21282402.218995731</v>
      </c>
      <c r="H74" s="29">
        <f t="shared" ca="1" si="94"/>
        <v>16535757.916652808</v>
      </c>
      <c r="I74" s="29">
        <f t="shared" ca="1" si="94"/>
        <v>15952961.09013214</v>
      </c>
      <c r="J74" s="29">
        <f t="shared" ca="1" si="94"/>
        <v>22907169.673469175</v>
      </c>
      <c r="K74" s="29">
        <f t="shared" ca="1" si="94"/>
        <v>4330348.3337342869</v>
      </c>
      <c r="L74" s="29">
        <f t="shared" ca="1" si="94"/>
        <v>1806501.0830955678</v>
      </c>
      <c r="M74" s="29">
        <f t="shared" ca="1" si="94"/>
        <v>885022.5780574308</v>
      </c>
      <c r="N74" s="29">
        <f t="shared" ca="1" si="94"/>
        <v>211102.27971865385</v>
      </c>
      <c r="O74" s="29">
        <f t="shared" ca="1" si="94"/>
        <v>61252.738951837411</v>
      </c>
      <c r="P74" s="29">
        <f t="shared" ca="1" si="95"/>
        <v>40646.398729265653</v>
      </c>
      <c r="Q74" s="29">
        <f t="shared" ca="1" si="95"/>
        <v>25259.183155604231</v>
      </c>
      <c r="R74" s="29">
        <f t="shared" ca="1" si="95"/>
        <v>18000.598428618559</v>
      </c>
      <c r="S74" s="29">
        <f t="shared" ca="1" si="95"/>
        <v>25873.720310756438</v>
      </c>
      <c r="T74" s="29">
        <f t="shared" ca="1" si="95"/>
        <v>16403.943714534882</v>
      </c>
      <c r="U74" s="29">
        <f t="shared" ca="1" si="95"/>
        <v>7244.9270115442432</v>
      </c>
      <c r="V74" s="29">
        <f t="shared" ca="1" si="95"/>
        <v>7607.2122837703346</v>
      </c>
      <c r="W74" s="31">
        <f t="shared" ca="1" si="16"/>
        <v>62831151.677445985</v>
      </c>
      <c r="X74" s="31">
        <f t="shared" ca="1" si="17"/>
        <v>122190284.6973609</v>
      </c>
      <c r="Y74" s="38">
        <f t="array" aca="1" ref="Y74" ca="1">SUM($E$54:$V$54*E74:V74)/1000000</f>
        <v>1996.9863913261036</v>
      </c>
      <c r="Z74" s="39">
        <f t="array" aca="1" ref="Z74" ca="1">SUM(($E$54:$V$54*E74:V74))/SUM(E74:V74)</f>
        <v>16.343250171420827</v>
      </c>
      <c r="AE74" s="10"/>
      <c r="AF74" s="46"/>
      <c r="AG74" s="53">
        <f t="shared" ca="1" si="26"/>
        <v>713436.77635852469</v>
      </c>
      <c r="AH74" s="53">
        <f t="shared" ca="1" si="27"/>
        <v>725449.68464123039</v>
      </c>
      <c r="AI74" s="53">
        <f t="shared" ca="1" si="28"/>
        <v>1722612.1549476783</v>
      </c>
      <c r="AJ74" s="53">
        <f t="shared" ca="1" si="29"/>
        <v>1661899.3105597959</v>
      </c>
      <c r="AK74" s="53">
        <f t="shared" ca="1" si="30"/>
        <v>2386353.8105639145</v>
      </c>
      <c r="AL74" s="53">
        <f t="shared" ca="1" si="31"/>
        <v>451113.92610167543</v>
      </c>
      <c r="AM74" s="53">
        <f t="shared" ca="1" si="32"/>
        <v>188192.20378962142</v>
      </c>
      <c r="AN74" s="53">
        <f t="shared" ca="1" si="33"/>
        <v>92197.204267819994</v>
      </c>
      <c r="AO74" s="53">
        <f t="shared" ca="1" si="34"/>
        <v>21991.574550949153</v>
      </c>
      <c r="AP74" s="53">
        <f t="shared" ca="1" si="35"/>
        <v>6381.0025022203927</v>
      </c>
      <c r="AQ74" s="53">
        <f t="shared" ca="1" si="36"/>
        <v>4234.3375404262097</v>
      </c>
      <c r="AR74" s="53">
        <f t="shared" ca="1" si="37"/>
        <v>2631.374754469145</v>
      </c>
      <c r="AS74" s="53">
        <f t="shared" ca="1" si="38"/>
        <v>1875.2118775422366</v>
      </c>
      <c r="AT74" s="53">
        <f t="shared" ca="1" si="39"/>
        <v>2695.3941467744744</v>
      </c>
      <c r="AU74" s="53">
        <f t="shared" ca="1" si="40"/>
        <v>1708.880413838044</v>
      </c>
      <c r="AV74" s="53">
        <f t="shared" ca="1" si="41"/>
        <v>754.74008477266898</v>
      </c>
      <c r="AW74" s="53">
        <f t="shared" ca="1" si="42"/>
        <v>792.48114367307164</v>
      </c>
      <c r="AX74" s="53">
        <f t="shared" ca="1" si="19"/>
        <v>6545433.6072451714</v>
      </c>
      <c r="AY74" s="53">
        <f t="shared" ca="1" si="20"/>
        <v>7984320.0682449276</v>
      </c>
      <c r="AZ74" s="41">
        <f t="array" aca="1" ref="AZ74" ca="1">SUM($E$54:$V$54*AF74:AW74)/1000000</f>
        <v>177.24405732536832</v>
      </c>
      <c r="BA74" s="43">
        <f t="array" aca="1" ref="BA74" ca="1">IF(AZ74=0,"",SUM(($E$54:$V$54*AF74:AW74))/SUM(AF74:AW74))</f>
        <v>22.199017049717195</v>
      </c>
      <c r="BB74" s="54">
        <f t="array" aca="1" ref="BB74" ca="1">SUM(AG74:AW74*AG$54:AW$54*AG$55:AW$55)/1000000</f>
        <v>376.12871128970232</v>
      </c>
      <c r="BG74" s="10"/>
      <c r="BH74" s="46"/>
      <c r="BI74" s="53">
        <f t="shared" si="43"/>
        <v>0</v>
      </c>
      <c r="BJ74" s="53">
        <f t="shared" si="44"/>
        <v>0</v>
      </c>
      <c r="BK74" s="53">
        <f t="shared" ca="1" si="45"/>
        <v>8610851.8923578262</v>
      </c>
      <c r="BL74" s="53">
        <f t="shared" ca="1" si="46"/>
        <v>8307365.5216816012</v>
      </c>
      <c r="BM74" s="53">
        <f t="shared" ca="1" si="47"/>
        <v>11928709.063447729</v>
      </c>
      <c r="BN74" s="53">
        <f t="shared" ca="1" si="48"/>
        <v>2254991.1731927642</v>
      </c>
      <c r="BO74" s="53">
        <f t="shared" ca="1" si="49"/>
        <v>940719.70261818543</v>
      </c>
      <c r="BP74" s="53">
        <f t="shared" ca="1" si="50"/>
        <v>460867.79810500774</v>
      </c>
      <c r="BQ74" s="53">
        <f t="shared" ca="1" si="51"/>
        <v>109929.67325469757</v>
      </c>
      <c r="BR74" s="53">
        <f t="shared" ca="1" si="52"/>
        <v>31896.830237479306</v>
      </c>
      <c r="BS74" s="53">
        <f t="shared" ca="1" si="53"/>
        <v>21166.258068095583</v>
      </c>
      <c r="BT74" s="53">
        <f t="shared" ca="1" si="54"/>
        <v>13153.499595915404</v>
      </c>
      <c r="BU74" s="53">
        <f t="shared" ca="1" si="55"/>
        <v>9373.6548287602709</v>
      </c>
      <c r="BV74" s="53">
        <f t="shared" ca="1" si="56"/>
        <v>13473.514466236975</v>
      </c>
      <c r="BW74" s="53">
        <f t="shared" ca="1" si="57"/>
        <v>8542.2107948364555</v>
      </c>
      <c r="BX74" s="53">
        <f t="shared" ca="1" si="58"/>
        <v>3772.7326308111642</v>
      </c>
      <c r="BY74" s="53">
        <f t="shared" ca="1" si="59"/>
        <v>3961.3895304613302</v>
      </c>
      <c r="BZ74" s="53">
        <f t="shared" ca="1" si="22"/>
        <v>32718774.914810408</v>
      </c>
      <c r="CA74" s="53">
        <f t="shared" ca="1" si="23"/>
        <v>32718774.914810408</v>
      </c>
      <c r="CB74" s="41">
        <f t="array" aca="1" ref="CB74" ca="1">SUM($E$54:$V$54*BH74:BY74)/1000000</f>
        <v>817.4577403366651</v>
      </c>
      <c r="CC74" s="43">
        <f t="array" aca="1" ref="CC74" ca="1">IF(CB74=0,"",SUM(($E$54:$V$54*BH74:BY74))/SUM(BH74:BY74))</f>
        <v>24.984362723392696</v>
      </c>
      <c r="CD74" s="54">
        <f t="array" aca="1" ref="CD74" ca="1">SUM(BI74:BY74*BI$54:BY$54*BI$55:BY$55)/1000000</f>
        <v>3907.7116674419613</v>
      </c>
      <c r="CI74" s="10"/>
      <c r="CJ74" s="71"/>
      <c r="CK74" s="149" t="str">
        <f t="shared" ca="1" si="60"/>
        <v/>
      </c>
      <c r="CL74" s="149" t="str">
        <f t="shared" ca="1" si="61"/>
        <v/>
      </c>
      <c r="CM74" s="149" t="str">
        <f t="shared" ca="1" si="62"/>
        <v/>
      </c>
      <c r="CN74" s="149">
        <f t="shared" ca="1" si="63"/>
        <v>9.6639779619458535E-2</v>
      </c>
      <c r="CO74" s="149">
        <f t="shared" ca="1" si="64"/>
        <v>8.9666114033310429E-2</v>
      </c>
      <c r="CP74" s="149">
        <f t="shared" ca="1" si="65"/>
        <v>8.9490461228135879E-2</v>
      </c>
      <c r="CQ74" s="149">
        <f t="shared" ca="1" si="66"/>
        <v>9.3063009845066394E-2</v>
      </c>
      <c r="CR74" s="149">
        <f t="shared" ca="1" si="67"/>
        <v>9.9661238157524104E-2</v>
      </c>
      <c r="CS74" s="149">
        <f t="shared" ca="1" si="68"/>
        <v>8.3524197334768166E-2</v>
      </c>
      <c r="CT74" s="149">
        <f t="shared" ca="1" si="69"/>
        <v>0.10396800745204177</v>
      </c>
      <c r="CU74" s="149">
        <f t="shared" ca="1" si="70"/>
        <v>8.5264267144952305E-2</v>
      </c>
      <c r="CV74" s="149">
        <f t="shared" ca="1" si="71"/>
        <v>9.9585308771682743E-2</v>
      </c>
      <c r="CW74" s="149">
        <f t="shared" ca="1" si="72"/>
        <v>8.1963291524755649E-2</v>
      </c>
      <c r="CX74" s="149">
        <f t="shared" ca="1" si="73"/>
        <v>9.0217820370289373E-2</v>
      </c>
      <c r="CY74" s="149">
        <f t="shared" ca="1" si="74"/>
        <v>8.4724999541667678E-2</v>
      </c>
      <c r="CZ74" s="149">
        <f t="shared" ca="1" si="75"/>
        <v>9.54010705068771E-2</v>
      </c>
      <c r="DA74" s="149">
        <f t="shared" ca="1" si="76"/>
        <v>8.639654709626568E-2</v>
      </c>
      <c r="DB74" s="53"/>
      <c r="DC74" s="53"/>
      <c r="DD74" s="41"/>
      <c r="DE74" s="43"/>
      <c r="DF74" s="54"/>
      <c r="DK74" s="10"/>
      <c r="DL74" s="46"/>
      <c r="DM74" s="72">
        <f t="shared" ca="1" si="77"/>
        <v>7.4994802334809069E-2</v>
      </c>
      <c r="DN74" s="72">
        <f t="shared" ca="1" si="78"/>
        <v>7.4994802334809069E-2</v>
      </c>
      <c r="DO74" s="72">
        <f t="shared" ca="1" si="79"/>
        <v>0.44987264918322245</v>
      </c>
      <c r="DP74" s="72">
        <f t="shared" ca="1" si="80"/>
        <v>0.44987264918322245</v>
      </c>
      <c r="DQ74" s="72">
        <f t="shared" ca="1" si="81"/>
        <v>0.44987264918322245</v>
      </c>
      <c r="DR74" s="72">
        <f t="shared" ca="1" si="82"/>
        <v>0.44987264918322245</v>
      </c>
      <c r="DS74" s="72">
        <f t="shared" ca="1" si="83"/>
        <v>0.44987264918322245</v>
      </c>
      <c r="DT74" s="72">
        <f t="shared" ca="1" si="84"/>
        <v>0.44987264918322245</v>
      </c>
      <c r="DU74" s="72">
        <f t="shared" ca="1" si="85"/>
        <v>0.44987264918322245</v>
      </c>
      <c r="DV74" s="72">
        <f t="shared" ca="1" si="86"/>
        <v>0.44987264918322245</v>
      </c>
      <c r="DW74" s="72">
        <f t="shared" ca="1" si="87"/>
        <v>0.44987264918322245</v>
      </c>
      <c r="DX74" s="72">
        <f t="shared" ca="1" si="88"/>
        <v>0.44987264918322245</v>
      </c>
      <c r="DY74" s="72">
        <f t="shared" ca="1" si="89"/>
        <v>0.44987264918322245</v>
      </c>
      <c r="DZ74" s="72">
        <f t="shared" ca="1" si="90"/>
        <v>0.44987264918322245</v>
      </c>
      <c r="EA74" s="72">
        <f t="shared" ca="1" si="91"/>
        <v>0.44987264918322245</v>
      </c>
      <c r="EB74" s="72">
        <f t="shared" ca="1" si="92"/>
        <v>0.44987264918322245</v>
      </c>
      <c r="EC74" s="72">
        <f t="shared" ca="1" si="93"/>
        <v>0.44987264918322245</v>
      </c>
      <c r="ED74" s="53"/>
      <c r="EE74" s="53"/>
      <c r="EF74" s="41"/>
      <c r="EG74" s="43"/>
      <c r="EH74" s="54"/>
    </row>
    <row r="75" spans="1:138" x14ac:dyDescent="0.2">
      <c r="A75" s="7">
        <v>2</v>
      </c>
      <c r="B75">
        <v>7</v>
      </c>
      <c r="C75" s="5">
        <f t="shared" ca="1" si="13"/>
        <v>0.34172785076412937</v>
      </c>
      <c r="D75" s="5">
        <f t="shared" ca="1" si="14"/>
        <v>6.5046057525847661E-2</v>
      </c>
      <c r="E75" s="30">
        <f t="shared" ca="1" si="15"/>
        <v>16441263.381660154</v>
      </c>
      <c r="F75" s="29">
        <f t="shared" ca="1" si="94"/>
        <v>13487489.562473567</v>
      </c>
      <c r="G75" s="29">
        <f t="shared" ca="1" si="94"/>
        <v>16463348.250605896</v>
      </c>
      <c r="H75" s="29">
        <f t="shared" ca="1" si="94"/>
        <v>11894863.116557851</v>
      </c>
      <c r="I75" s="29">
        <f t="shared" ca="1" si="94"/>
        <v>9241934.9527923912</v>
      </c>
      <c r="J75" s="29">
        <f t="shared" ca="1" si="94"/>
        <v>8916206.2871608287</v>
      </c>
      <c r="K75" s="29">
        <f t="shared" ca="1" si="94"/>
        <v>12802955.458217943</v>
      </c>
      <c r="L75" s="29">
        <f t="shared" ca="1" si="94"/>
        <v>2420257.8330565123</v>
      </c>
      <c r="M75" s="29">
        <f t="shared" ca="1" si="94"/>
        <v>1009664.3641175039</v>
      </c>
      <c r="N75" s="29">
        <f t="shared" ca="1" si="94"/>
        <v>494644.46319223038</v>
      </c>
      <c r="O75" s="29">
        <f t="shared" ca="1" si="94"/>
        <v>117986.33890141675</v>
      </c>
      <c r="P75" s="29">
        <f t="shared" ca="1" si="95"/>
        <v>34234.52568225815</v>
      </c>
      <c r="Q75" s="29">
        <f t="shared" ca="1" si="95"/>
        <v>22717.517697983832</v>
      </c>
      <c r="R75" s="29">
        <f t="shared" ca="1" si="95"/>
        <v>14117.509996301249</v>
      </c>
      <c r="S75" s="29">
        <f t="shared" ca="1" si="95"/>
        <v>10060.643160546737</v>
      </c>
      <c r="T75" s="29">
        <f t="shared" ca="1" si="95"/>
        <v>14460.978523272794</v>
      </c>
      <c r="U75" s="29">
        <f t="shared" ca="1" si="95"/>
        <v>9168.2631992526713</v>
      </c>
      <c r="V75" s="29">
        <f t="shared" ca="1" si="95"/>
        <v>4049.2334561205298</v>
      </c>
      <c r="W75" s="31">
        <f t="shared" ca="1" si="16"/>
        <v>47007321.485712402</v>
      </c>
      <c r="X75" s="31">
        <f t="shared" ca="1" si="17"/>
        <v>93399422.680452019</v>
      </c>
      <c r="Y75" s="38">
        <f t="array" aca="1" ref="Y75" ca="1">SUM($E$54:$V$54*E75:V75)/1000000</f>
        <v>1545.812494753291</v>
      </c>
      <c r="Z75" s="39">
        <f t="array" aca="1" ref="Z75" ca="1">SUM(($E$54:$V$54*E75:V75))/SUM(E75:V75)</f>
        <v>16.550557277446867</v>
      </c>
      <c r="AE75" s="10"/>
      <c r="AF75" s="46"/>
      <c r="AG75" s="53">
        <f t="shared" ca="1" si="26"/>
        <v>409128.73578699946</v>
      </c>
      <c r="AH75" s="53">
        <f t="shared" ca="1" si="27"/>
        <v>499398.2627673081</v>
      </c>
      <c r="AI75" s="53">
        <f t="shared" ca="1" si="28"/>
        <v>1049587.1330464729</v>
      </c>
      <c r="AJ75" s="53">
        <f t="shared" ca="1" si="29"/>
        <v>815496.22856949805</v>
      </c>
      <c r="AK75" s="53">
        <f t="shared" ca="1" si="30"/>
        <v>786754.35798543238</v>
      </c>
      <c r="AL75" s="53">
        <f t="shared" ca="1" si="31"/>
        <v>1129716.0112088209</v>
      </c>
      <c r="AM75" s="53">
        <f t="shared" ca="1" si="32"/>
        <v>213560.37941243334</v>
      </c>
      <c r="AN75" s="53">
        <f t="shared" ca="1" si="33"/>
        <v>89091.460312655297</v>
      </c>
      <c r="AO75" s="53">
        <f t="shared" ca="1" si="34"/>
        <v>43646.779194671668</v>
      </c>
      <c r="AP75" s="53">
        <f t="shared" ca="1" si="35"/>
        <v>10410.959922170472</v>
      </c>
      <c r="AQ75" s="53">
        <f t="shared" ca="1" si="36"/>
        <v>3020.8096814522451</v>
      </c>
      <c r="AR75" s="53">
        <f t="shared" ca="1" si="37"/>
        <v>2004.5639900948577</v>
      </c>
      <c r="AS75" s="53">
        <f t="shared" ca="1" si="38"/>
        <v>1245.7105809100451</v>
      </c>
      <c r="AT75" s="53">
        <f t="shared" ca="1" si="39"/>
        <v>887.73796789496669</v>
      </c>
      <c r="AU75" s="53">
        <f t="shared" ca="1" si="40"/>
        <v>1276.0177936104531</v>
      </c>
      <c r="AV75" s="53">
        <f t="shared" ca="1" si="41"/>
        <v>808.99552958485651</v>
      </c>
      <c r="AW75" s="53">
        <f t="shared" ca="1" si="42"/>
        <v>357.29905359981007</v>
      </c>
      <c r="AX75" s="53">
        <f t="shared" ca="1" si="19"/>
        <v>4147864.4442493012</v>
      </c>
      <c r="AY75" s="53">
        <f t="shared" ca="1" si="20"/>
        <v>5056391.4428036092</v>
      </c>
      <c r="AZ75" s="41">
        <f t="array" aca="1" ref="AZ75" ca="1">SUM($E$54:$V$54*AF75:AW75)/1000000</f>
        <v>117.25975082565979</v>
      </c>
      <c r="BA75" s="43">
        <f t="array" aca="1" ref="BA75" ca="1">IF(AZ75=0,"",SUM(($E$54:$V$54*AF75:AW75))/SUM(AF75:AW75))</f>
        <v>23.190402118203682</v>
      </c>
      <c r="BB75" s="54">
        <f t="array" aca="1" ref="BB75" ca="1">SUM(AG75:AW75*AG$54:AW$54*AG$55:AW$55)/1000000</f>
        <v>258.64526379157928</v>
      </c>
      <c r="BG75" s="10"/>
      <c r="BH75" s="46"/>
      <c r="BI75" s="53">
        <f t="shared" si="43"/>
        <v>0</v>
      </c>
      <c r="BJ75" s="53">
        <f t="shared" si="44"/>
        <v>0</v>
      </c>
      <c r="BK75" s="53">
        <f t="shared" ca="1" si="45"/>
        <v>5514141.3455093382</v>
      </c>
      <c r="BL75" s="53">
        <f t="shared" ca="1" si="46"/>
        <v>4284314.5933105666</v>
      </c>
      <c r="BM75" s="53">
        <f t="shared" ca="1" si="47"/>
        <v>4133315.4699935145</v>
      </c>
      <c r="BN75" s="53">
        <f t="shared" ca="1" si="48"/>
        <v>5935108.7393852696</v>
      </c>
      <c r="BO75" s="53">
        <f t="shared" ca="1" si="49"/>
        <v>1121966.9914042465</v>
      </c>
      <c r="BP75" s="53">
        <f t="shared" ca="1" si="50"/>
        <v>468053.47490865731</v>
      </c>
      <c r="BQ75" s="53">
        <f t="shared" ca="1" si="51"/>
        <v>229303.98265943624</v>
      </c>
      <c r="BR75" s="53">
        <f t="shared" ca="1" si="52"/>
        <v>54695.320422472287</v>
      </c>
      <c r="BS75" s="53">
        <f t="shared" ca="1" si="53"/>
        <v>15870.213188554002</v>
      </c>
      <c r="BT75" s="53">
        <f t="shared" ca="1" si="54"/>
        <v>10531.235406266942</v>
      </c>
      <c r="BU75" s="53">
        <f t="shared" ca="1" si="55"/>
        <v>6544.5011685660529</v>
      </c>
      <c r="BV75" s="53">
        <f t="shared" ca="1" si="56"/>
        <v>4663.845886277014</v>
      </c>
      <c r="BW75" s="53">
        <f t="shared" ca="1" si="57"/>
        <v>6703.7240185388782</v>
      </c>
      <c r="BX75" s="53">
        <f t="shared" ca="1" si="58"/>
        <v>4250.1623329433123</v>
      </c>
      <c r="BY75" s="53">
        <f t="shared" ca="1" si="59"/>
        <v>1877.1166510468597</v>
      </c>
      <c r="BZ75" s="53">
        <f t="shared" ca="1" si="22"/>
        <v>21791340.716245696</v>
      </c>
      <c r="CA75" s="53">
        <f t="shared" ca="1" si="23"/>
        <v>21791340.716245696</v>
      </c>
      <c r="CB75" s="41">
        <f t="array" aca="1" ref="CB75" ca="1">SUM($E$54:$V$54*BH75:BY75)/1000000</f>
        <v>569.17415968331966</v>
      </c>
      <c r="CC75" s="43">
        <f t="array" aca="1" ref="CC75" ca="1">IF(CB75=0,"",SUM(($E$54:$V$54*BH75:BY75))/SUM(BH75:BY75))</f>
        <v>26.11928137395391</v>
      </c>
      <c r="CD75" s="54">
        <f t="array" aca="1" ref="CD75" ca="1">SUM(BI75:BY75*BI$54:BY$54*BI$55:BY$55)/1000000</f>
        <v>2763.0457644233907</v>
      </c>
      <c r="CI75" s="10"/>
      <c r="CJ75" s="71"/>
      <c r="CK75" s="149" t="str">
        <f t="shared" ca="1" si="60"/>
        <v/>
      </c>
      <c r="CL75" s="149" t="str">
        <f t="shared" ca="1" si="61"/>
        <v/>
      </c>
      <c r="CM75" s="149" t="str">
        <f t="shared" ca="1" si="62"/>
        <v/>
      </c>
      <c r="CN75" s="149">
        <f t="shared" ca="1" si="63"/>
        <v>0.56069846509803356</v>
      </c>
      <c r="CO75" s="149">
        <f t="shared" ca="1" si="64"/>
        <v>0.54340725738585549</v>
      </c>
      <c r="CP75" s="149">
        <f t="shared" ca="1" si="65"/>
        <v>0.50028497646397085</v>
      </c>
      <c r="CQ75" s="149">
        <f t="shared" ca="1" si="66"/>
        <v>0.50810235858515651</v>
      </c>
      <c r="CR75" s="149">
        <f t="shared" ca="1" si="67"/>
        <v>0.49684540449285847</v>
      </c>
      <c r="CS75" s="149">
        <f t="shared" ca="1" si="68"/>
        <v>0.52582568824290477</v>
      </c>
      <c r="CT75" s="149">
        <f t="shared" ca="1" si="69"/>
        <v>0.52542531945652837</v>
      </c>
      <c r="CU75" s="149">
        <f t="shared" ca="1" si="70"/>
        <v>0.57503597653539396</v>
      </c>
      <c r="CV75" s="149">
        <f t="shared" ca="1" si="71"/>
        <v>0.50532854279759987</v>
      </c>
      <c r="CW75" s="149">
        <f t="shared" ca="1" si="72"/>
        <v>0.54870284161869842</v>
      </c>
      <c r="CX75" s="149">
        <f t="shared" ca="1" si="73"/>
        <v>0.60814910164401004</v>
      </c>
      <c r="CY75" s="149">
        <f t="shared" ca="1" si="74"/>
        <v>0.53180319673750232</v>
      </c>
      <c r="CZ75" s="149">
        <f t="shared" ca="1" si="75"/>
        <v>0.58674357488427276</v>
      </c>
      <c r="DA75" s="149">
        <f t="shared" ca="1" si="76"/>
        <v>0.52163756445482035</v>
      </c>
      <c r="DB75" s="53"/>
      <c r="DC75" s="53"/>
      <c r="DD75" s="41"/>
      <c r="DE75" s="43"/>
      <c r="DF75" s="54"/>
      <c r="DK75" s="10"/>
      <c r="DL75" s="46"/>
      <c r="DM75" s="72">
        <f t="shared" ca="1" si="77"/>
        <v>6.5046057525847634E-2</v>
      </c>
      <c r="DN75" s="72">
        <f t="shared" ca="1" si="78"/>
        <v>6.5046057525847634E-2</v>
      </c>
      <c r="DO75" s="72">
        <f t="shared" ca="1" si="79"/>
        <v>0.40677390828997706</v>
      </c>
      <c r="DP75" s="72">
        <f t="shared" ca="1" si="80"/>
        <v>0.40677390828997706</v>
      </c>
      <c r="DQ75" s="72">
        <f t="shared" ca="1" si="81"/>
        <v>0.40677390828997706</v>
      </c>
      <c r="DR75" s="72">
        <f t="shared" ca="1" si="82"/>
        <v>0.40677390828997706</v>
      </c>
      <c r="DS75" s="72">
        <f t="shared" ca="1" si="83"/>
        <v>0.40677390828997706</v>
      </c>
      <c r="DT75" s="72">
        <f t="shared" ca="1" si="84"/>
        <v>0.40677390828997706</v>
      </c>
      <c r="DU75" s="72">
        <f t="shared" ca="1" si="85"/>
        <v>0.40677390828997706</v>
      </c>
      <c r="DV75" s="72">
        <f t="shared" ca="1" si="86"/>
        <v>0.40677390828997706</v>
      </c>
      <c r="DW75" s="72">
        <f t="shared" ca="1" si="87"/>
        <v>0.40677390828997706</v>
      </c>
      <c r="DX75" s="72">
        <f t="shared" ca="1" si="88"/>
        <v>0.40677390828997706</v>
      </c>
      <c r="DY75" s="72">
        <f t="shared" ca="1" si="89"/>
        <v>0.40677390828997706</v>
      </c>
      <c r="DZ75" s="72">
        <f t="shared" ca="1" si="90"/>
        <v>0.40677390828997706</v>
      </c>
      <c r="EA75" s="72">
        <f t="shared" ca="1" si="91"/>
        <v>0.40677390828997706</v>
      </c>
      <c r="EB75" s="72">
        <f t="shared" ca="1" si="92"/>
        <v>0.40677390828997706</v>
      </c>
      <c r="EC75" s="72">
        <f t="shared" ca="1" si="93"/>
        <v>0.40677390828997706</v>
      </c>
      <c r="ED75" s="53"/>
      <c r="EE75" s="53"/>
      <c r="EF75" s="41"/>
      <c r="EG75" s="43"/>
      <c r="EH75" s="54"/>
    </row>
    <row r="76" spans="1:138" x14ac:dyDescent="0.2">
      <c r="A76" s="7">
        <v>2</v>
      </c>
      <c r="B76">
        <v>8</v>
      </c>
      <c r="C76" s="5">
        <f t="shared" ca="1" si="13"/>
        <v>0.38754237207968828</v>
      </c>
      <c r="D76" s="5">
        <f t="shared" ca="1" si="14"/>
        <v>7.993800972874994E-2</v>
      </c>
      <c r="E76" s="30">
        <f t="shared" ca="1" si="15"/>
        <v>28786193.177563418</v>
      </c>
      <c r="F76" s="29">
        <f t="shared" ca="1" si="94"/>
        <v>12741396.059888929</v>
      </c>
      <c r="G76" s="29">
        <f t="shared" ca="1" si="94"/>
        <v>10452326.100486159</v>
      </c>
      <c r="H76" s="29">
        <f t="shared" ca="1" si="94"/>
        <v>8659493.2973701172</v>
      </c>
      <c r="I76" s="29">
        <f t="shared" ca="1" si="94"/>
        <v>6256533.3529391224</v>
      </c>
      <c r="J76" s="29">
        <f t="shared" ca="1" si="94"/>
        <v>4861129.8601115961</v>
      </c>
      <c r="K76" s="29">
        <f t="shared" ca="1" si="94"/>
        <v>4689801.0906619169</v>
      </c>
      <c r="L76" s="29">
        <f t="shared" ca="1" si="94"/>
        <v>6734177.3550156318</v>
      </c>
      <c r="M76" s="29">
        <f t="shared" ca="1" si="94"/>
        <v>1273022.1194518602</v>
      </c>
      <c r="N76" s="29">
        <f t="shared" ca="1" si="94"/>
        <v>531069.47994902637</v>
      </c>
      <c r="O76" s="29">
        <f t="shared" ca="1" si="94"/>
        <v>260176.14086713613</v>
      </c>
      <c r="P76" s="29">
        <f t="shared" ca="1" si="95"/>
        <v>62059.181118303568</v>
      </c>
      <c r="Q76" s="29">
        <f t="shared" ca="1" si="95"/>
        <v>18006.886641254721</v>
      </c>
      <c r="R76" s="29">
        <f t="shared" ca="1" si="95"/>
        <v>11949.099857699852</v>
      </c>
      <c r="S76" s="29">
        <f t="shared" ca="1" si="95"/>
        <v>7425.6148462404753</v>
      </c>
      <c r="T76" s="29">
        <f t="shared" ca="1" si="95"/>
        <v>5291.7590449913932</v>
      </c>
      <c r="U76" s="29">
        <f t="shared" ca="1" si="95"/>
        <v>7606.2745372032914</v>
      </c>
      <c r="V76" s="29">
        <f t="shared" ca="1" si="95"/>
        <v>4822.3795374997153</v>
      </c>
      <c r="W76" s="31">
        <f t="shared" ca="1" si="16"/>
        <v>33382563.891949601</v>
      </c>
      <c r="X76" s="31">
        <f t="shared" ca="1" si="17"/>
        <v>85362479.229888111</v>
      </c>
      <c r="Y76" s="38">
        <f t="array" aca="1" ref="Y76" ca="1">SUM($E$54:$V$54*E76:V76)/1000000</f>
        <v>1145.0934897166494</v>
      </c>
      <c r="Z76" s="39">
        <f t="array" aca="1" ref="Z76" ca="1">SUM(($E$54:$V$54*E76:V76))/SUM(E76:V76)</f>
        <v>13.41448256947668</v>
      </c>
      <c r="AE76" s="10"/>
      <c r="AF76" s="46"/>
      <c r="AG76" s="53">
        <f t="shared" ca="1" si="26"/>
        <v>460340.95100356836</v>
      </c>
      <c r="AH76" s="53">
        <f t="shared" ca="1" si="27"/>
        <v>377637.87536945642</v>
      </c>
      <c r="AI76" s="53">
        <f t="shared" ca="1" si="28"/>
        <v>970962.92873190716</v>
      </c>
      <c r="AJ76" s="53">
        <f t="shared" ca="1" si="29"/>
        <v>701526.26019394933</v>
      </c>
      <c r="AK76" s="53">
        <f t="shared" ca="1" si="30"/>
        <v>545063.86503625265</v>
      </c>
      <c r="AL76" s="53">
        <f t="shared" ca="1" si="31"/>
        <v>525853.28561223322</v>
      </c>
      <c r="AM76" s="53">
        <f t="shared" ca="1" si="32"/>
        <v>755083.0450104794</v>
      </c>
      <c r="AN76" s="53">
        <f t="shared" ca="1" si="33"/>
        <v>142740.13998242456</v>
      </c>
      <c r="AO76" s="53">
        <f t="shared" ca="1" si="34"/>
        <v>59547.222903681868</v>
      </c>
      <c r="AP76" s="53">
        <f t="shared" ca="1" si="35"/>
        <v>29172.767856895352</v>
      </c>
      <c r="AQ76" s="53">
        <f t="shared" ca="1" si="36"/>
        <v>6958.5092549967057</v>
      </c>
      <c r="AR76" s="53">
        <f t="shared" ca="1" si="37"/>
        <v>2019.0580199243325</v>
      </c>
      <c r="AS76" s="53">
        <f t="shared" ca="1" si="38"/>
        <v>1339.8166145663306</v>
      </c>
      <c r="AT76" s="53">
        <f t="shared" ca="1" si="39"/>
        <v>832.61185050289873</v>
      </c>
      <c r="AU76" s="53">
        <f t="shared" ca="1" si="40"/>
        <v>593.34901985879958</v>
      </c>
      <c r="AV76" s="53">
        <f t="shared" ca="1" si="41"/>
        <v>852.86867808128954</v>
      </c>
      <c r="AW76" s="53">
        <f t="shared" ca="1" si="42"/>
        <v>540.7189079538374</v>
      </c>
      <c r="AX76" s="53">
        <f t="shared" ca="1" si="19"/>
        <v>3743086.4476737082</v>
      </c>
      <c r="AY76" s="53">
        <f t="shared" ca="1" si="20"/>
        <v>4581065.2740467321</v>
      </c>
      <c r="AZ76" s="41">
        <f t="array" aca="1" ref="AZ76" ca="1">SUM($E$54:$V$54*AF76:AW76)/1000000</f>
        <v>107.50204426271723</v>
      </c>
      <c r="BA76" s="43">
        <f t="array" aca="1" ref="BA76" ca="1">IF(AZ76=0,"",SUM(($E$54:$V$54*AF76:AW76))/SUM(AF76:AW76))</f>
        <v>23.466603907993253</v>
      </c>
      <c r="BB76" s="54">
        <f t="array" aca="1" ref="BB76" ca="1">SUM(AG76:AW76*AG$54:AW$54*AG$55:AW$55)/1000000</f>
        <v>242.19878787865665</v>
      </c>
      <c r="BG76" s="10"/>
      <c r="BH76" s="46"/>
      <c r="BI76" s="53">
        <f t="shared" si="43"/>
        <v>0</v>
      </c>
      <c r="BJ76" s="53">
        <f t="shared" si="44"/>
        <v>0</v>
      </c>
      <c r="BK76" s="53">
        <f t="shared" ca="1" si="45"/>
        <v>4707263.5143037727</v>
      </c>
      <c r="BL76" s="53">
        <f t="shared" ca="1" si="46"/>
        <v>3401024.7674952615</v>
      </c>
      <c r="BM76" s="53">
        <f t="shared" ca="1" si="47"/>
        <v>2642489.3978202338</v>
      </c>
      <c r="BN76" s="53">
        <f t="shared" ca="1" si="48"/>
        <v>2549355.8116292311</v>
      </c>
      <c r="BO76" s="53">
        <f t="shared" ca="1" si="49"/>
        <v>3660670.003837626</v>
      </c>
      <c r="BP76" s="53">
        <f t="shared" ca="1" si="50"/>
        <v>692009.37861079047</v>
      </c>
      <c r="BQ76" s="53">
        <f t="shared" ca="1" si="51"/>
        <v>288687.0975792018</v>
      </c>
      <c r="BR76" s="53">
        <f t="shared" ca="1" si="52"/>
        <v>141430.63723695872</v>
      </c>
      <c r="BS76" s="53">
        <f t="shared" ca="1" si="53"/>
        <v>33735.105389420343</v>
      </c>
      <c r="BT76" s="53">
        <f t="shared" ca="1" si="54"/>
        <v>9788.4665513079017</v>
      </c>
      <c r="BU76" s="53">
        <f t="shared" ca="1" si="55"/>
        <v>6495.479568764752</v>
      </c>
      <c r="BV76" s="53">
        <f t="shared" ca="1" si="56"/>
        <v>4036.5324663506362</v>
      </c>
      <c r="BW76" s="53">
        <f t="shared" ca="1" si="57"/>
        <v>2876.5775806466672</v>
      </c>
      <c r="BX76" s="53">
        <f t="shared" ca="1" si="58"/>
        <v>4134.7383015619098</v>
      </c>
      <c r="BY76" s="53">
        <f t="shared" ca="1" si="59"/>
        <v>2621.4248882081306</v>
      </c>
      <c r="BZ76" s="53">
        <f t="shared" ca="1" si="22"/>
        <v>18146618.933259338</v>
      </c>
      <c r="CA76" s="53">
        <f t="shared" ca="1" si="23"/>
        <v>18146618.933259338</v>
      </c>
      <c r="CB76" s="41">
        <f t="array" aca="1" ref="CB76" ca="1">SUM($E$54:$V$54*BH76:BY76)/1000000</f>
        <v>483.8493519602813</v>
      </c>
      <c r="CC76" s="43">
        <f t="array" aca="1" ref="CC76" ca="1">IF(CB76=0,"",SUM(($E$54:$V$54*BH76:BY76))/SUM(BH76:BY76))</f>
        <v>26.663333469436363</v>
      </c>
      <c r="CD76" s="54">
        <f t="array" aca="1" ref="CD76" ca="1">SUM(BI76:BY76*BI$54:BY$54*BI$55:BY$55)/1000000</f>
        <v>2368.6892699364894</v>
      </c>
      <c r="CI76" s="10"/>
      <c r="CJ76" s="71"/>
      <c r="CK76" s="149" t="str">
        <f t="shared" ca="1" si="60"/>
        <v/>
      </c>
      <c r="CL76" s="149" t="str">
        <f t="shared" ca="1" si="61"/>
        <v/>
      </c>
      <c r="CM76" s="149" t="str">
        <f t="shared" ca="1" si="62"/>
        <v/>
      </c>
      <c r="CN76" s="149">
        <f t="shared" ca="1" si="63"/>
        <v>0.28929618196104717</v>
      </c>
      <c r="CO76" s="149">
        <f t="shared" ca="1" si="64"/>
        <v>0.29337345197096859</v>
      </c>
      <c r="CP76" s="149">
        <f t="shared" ca="1" si="65"/>
        <v>0.31269277541498885</v>
      </c>
      <c r="CQ76" s="149">
        <f t="shared" ca="1" si="66"/>
        <v>0.25297096272791963</v>
      </c>
      <c r="CR76" s="149">
        <f t="shared" ca="1" si="67"/>
        <v>0.28676741878375989</v>
      </c>
      <c r="CS76" s="149">
        <f t="shared" ca="1" si="68"/>
        <v>0.36567068425044058</v>
      </c>
      <c r="CT76" s="149">
        <f t="shared" ca="1" si="69"/>
        <v>0.29384031007790157</v>
      </c>
      <c r="CU76" s="149">
        <f t="shared" ca="1" si="70"/>
        <v>0.33645525339775167</v>
      </c>
      <c r="CV76" s="149">
        <f t="shared" ca="1" si="71"/>
        <v>0.31947452496043682</v>
      </c>
      <c r="CW76" s="149">
        <f t="shared" ca="1" si="72"/>
        <v>0.32853401453581765</v>
      </c>
      <c r="CX76" s="149">
        <f t="shared" ca="1" si="73"/>
        <v>0.32423481175322272</v>
      </c>
      <c r="CY76" s="149">
        <f t="shared" ca="1" si="74"/>
        <v>0.28826141640790454</v>
      </c>
      <c r="CZ76" s="149">
        <f t="shared" ca="1" si="75"/>
        <v>0.29918436702010526</v>
      </c>
      <c r="DA76" s="149">
        <f t="shared" ca="1" si="76"/>
        <v>0.29376393982975835</v>
      </c>
      <c r="DB76" s="53"/>
      <c r="DC76" s="53"/>
      <c r="DD76" s="41"/>
      <c r="DE76" s="43"/>
      <c r="DF76" s="54"/>
      <c r="DK76" s="10"/>
      <c r="DL76" s="46"/>
      <c r="DM76" s="72">
        <f t="shared" ca="1" si="77"/>
        <v>7.9938009728750009E-2</v>
      </c>
      <c r="DN76" s="72">
        <f t="shared" ca="1" si="78"/>
        <v>7.9938009728750009E-2</v>
      </c>
      <c r="DO76" s="72">
        <f t="shared" ca="1" si="79"/>
        <v>0.46748038180843809</v>
      </c>
      <c r="DP76" s="72">
        <f t="shared" ca="1" si="80"/>
        <v>0.46748038180843809</v>
      </c>
      <c r="DQ76" s="72">
        <f t="shared" ca="1" si="81"/>
        <v>0.46748038180843809</v>
      </c>
      <c r="DR76" s="72">
        <f t="shared" ca="1" si="82"/>
        <v>0.46748038180843809</v>
      </c>
      <c r="DS76" s="72">
        <f t="shared" ca="1" si="83"/>
        <v>0.46748038180843809</v>
      </c>
      <c r="DT76" s="72">
        <f t="shared" ca="1" si="84"/>
        <v>0.46748038180843809</v>
      </c>
      <c r="DU76" s="72">
        <f t="shared" ca="1" si="85"/>
        <v>0.46748038180843809</v>
      </c>
      <c r="DV76" s="72">
        <f t="shared" ca="1" si="86"/>
        <v>0.46748038180843809</v>
      </c>
      <c r="DW76" s="72">
        <f t="shared" ca="1" si="87"/>
        <v>0.46748038180843809</v>
      </c>
      <c r="DX76" s="72">
        <f t="shared" ca="1" si="88"/>
        <v>0.46748038180843809</v>
      </c>
      <c r="DY76" s="72">
        <f t="shared" ca="1" si="89"/>
        <v>0.46748038180843809</v>
      </c>
      <c r="DZ76" s="72">
        <f t="shared" ca="1" si="90"/>
        <v>0.46748038180843809</v>
      </c>
      <c r="EA76" s="72">
        <f t="shared" ca="1" si="91"/>
        <v>0.46748038180843809</v>
      </c>
      <c r="EB76" s="72">
        <f t="shared" ca="1" si="92"/>
        <v>0.46748038180843809</v>
      </c>
      <c r="EC76" s="72">
        <f t="shared" ca="1" si="93"/>
        <v>0.46748038180843809</v>
      </c>
      <c r="ED76" s="53"/>
      <c r="EE76" s="53"/>
      <c r="EF76" s="41"/>
      <c r="EG76" s="43"/>
      <c r="EH76" s="54"/>
    </row>
    <row r="77" spans="1:138" x14ac:dyDescent="0.2">
      <c r="A77" s="7">
        <v>2</v>
      </c>
      <c r="B77">
        <v>9</v>
      </c>
      <c r="C77" s="5">
        <f t="shared" ca="1" si="13"/>
        <v>0.45643413278628575</v>
      </c>
      <c r="D77" s="5">
        <f t="shared" ca="1" si="14"/>
        <v>6.518906379298739E-2</v>
      </c>
      <c r="E77" s="30">
        <f t="shared" ca="1" si="15"/>
        <v>30869154.894463427</v>
      </c>
      <c r="F77" s="29">
        <f t="shared" ca="1" si="94"/>
        <v>22639740.807590388</v>
      </c>
      <c r="G77" s="29">
        <f t="shared" ca="1" si="94"/>
        <v>10020842.372015074</v>
      </c>
      <c r="H77" s="29">
        <f t="shared" ca="1" si="94"/>
        <v>5208028.3602569094</v>
      </c>
      <c r="I77" s="29">
        <f t="shared" ca="1" si="94"/>
        <v>4314722.5071805352</v>
      </c>
      <c r="J77" s="29">
        <f t="shared" ca="1" si="94"/>
        <v>3117411.6484448989</v>
      </c>
      <c r="K77" s="29">
        <f t="shared" ca="1" si="94"/>
        <v>2422130.914301971</v>
      </c>
      <c r="L77" s="29">
        <f t="shared" ca="1" si="94"/>
        <v>2336763.7834218554</v>
      </c>
      <c r="M77" s="29">
        <f t="shared" ca="1" si="94"/>
        <v>3355404.9415172772</v>
      </c>
      <c r="N77" s="29">
        <f t="shared" ca="1" si="94"/>
        <v>634302.37801624602</v>
      </c>
      <c r="O77" s="29">
        <f t="shared" ca="1" si="94"/>
        <v>264613.33929418575</v>
      </c>
      <c r="P77" s="29">
        <f t="shared" ca="1" si="95"/>
        <v>129636.66721374275</v>
      </c>
      <c r="Q77" s="29">
        <f t="shared" ca="1" si="95"/>
        <v>30921.918448699387</v>
      </c>
      <c r="R77" s="29">
        <f t="shared" ca="1" si="95"/>
        <v>8972.2015373423874</v>
      </c>
      <c r="S77" s="29">
        <f t="shared" ca="1" si="95"/>
        <v>5953.8183501132944</v>
      </c>
      <c r="T77" s="29">
        <f t="shared" ca="1" si="95"/>
        <v>3699.924049419621</v>
      </c>
      <c r="U77" s="29">
        <f t="shared" ca="1" si="95"/>
        <v>2636.6983690529269</v>
      </c>
      <c r="V77" s="29">
        <f t="shared" ca="1" si="95"/>
        <v>3789.9404519929994</v>
      </c>
      <c r="W77" s="31">
        <f t="shared" ca="1" si="16"/>
        <v>21838989.040854238</v>
      </c>
      <c r="X77" s="31">
        <f t="shared" ca="1" si="17"/>
        <v>85368727.114923149</v>
      </c>
      <c r="Y77" s="38">
        <f t="array" aca="1" ref="Y77" ca="1">SUM($E$54:$V$54*E77:V77)/1000000</f>
        <v>908.53799354870125</v>
      </c>
      <c r="Z77" s="39">
        <f t="array" aca="1" ref="Z77" ca="1">SUM(($E$54:$V$54*E77:V77))/SUM(E77:V77)</f>
        <v>10.642515406439525</v>
      </c>
      <c r="AE77" s="10"/>
      <c r="AF77" s="46"/>
      <c r="AG77" s="53">
        <f t="shared" ca="1" si="26"/>
        <v>575176.76358503848</v>
      </c>
      <c r="AH77" s="53">
        <f t="shared" ca="1" si="27"/>
        <v>254585.76283696009</v>
      </c>
      <c r="AI77" s="53">
        <f t="shared" ca="1" si="28"/>
        <v>490754.34412170132</v>
      </c>
      <c r="AJ77" s="53">
        <f t="shared" ca="1" si="29"/>
        <v>406577.81939844746</v>
      </c>
      <c r="AK77" s="53">
        <f t="shared" ca="1" si="30"/>
        <v>293754.79606920952</v>
      </c>
      <c r="AL77" s="53">
        <f t="shared" ca="1" si="31"/>
        <v>228238.24795119275</v>
      </c>
      <c r="AM77" s="53">
        <f t="shared" ca="1" si="32"/>
        <v>220194.07318357387</v>
      </c>
      <c r="AN77" s="53">
        <f t="shared" ca="1" si="33"/>
        <v>316180.9877809108</v>
      </c>
      <c r="AO77" s="53">
        <f t="shared" ca="1" si="34"/>
        <v>59770.536173278961</v>
      </c>
      <c r="AP77" s="53">
        <f t="shared" ca="1" si="35"/>
        <v>24934.608029815987</v>
      </c>
      <c r="AQ77" s="53">
        <f t="shared" ca="1" si="36"/>
        <v>12215.708746537095</v>
      </c>
      <c r="AR77" s="53">
        <f t="shared" ca="1" si="37"/>
        <v>2913.7832510819167</v>
      </c>
      <c r="AS77" s="53">
        <f t="shared" ca="1" si="38"/>
        <v>845.45370650957398</v>
      </c>
      <c r="AT77" s="53">
        <f t="shared" ca="1" si="39"/>
        <v>561.03039717039201</v>
      </c>
      <c r="AU77" s="53">
        <f t="shared" ca="1" si="40"/>
        <v>348.64514449062347</v>
      </c>
      <c r="AV77" s="53">
        <f t="shared" ca="1" si="41"/>
        <v>248.4570146786792</v>
      </c>
      <c r="AW77" s="53">
        <f t="shared" ca="1" si="42"/>
        <v>357.12742176511097</v>
      </c>
      <c r="AX77" s="53">
        <f t="shared" ca="1" si="19"/>
        <v>2057895.6183903639</v>
      </c>
      <c r="AY77" s="53">
        <f t="shared" ca="1" si="20"/>
        <v>2887658.1448123618</v>
      </c>
      <c r="AZ77" s="41">
        <f t="array" aca="1" ref="AZ77" ca="1">SUM($E$54:$V$54*AF77:AW77)/1000000</f>
        <v>62.785565906970469</v>
      </c>
      <c r="BA77" s="43">
        <f t="array" aca="1" ref="BA77" ca="1">IF(AZ77=0,"",SUM(($E$54:$V$54*AF77:AW77))/SUM(AF77:AW77))</f>
        <v>21.742728106429038</v>
      </c>
      <c r="BB77" s="54">
        <f t="array" aca="1" ref="BB77" ca="1">SUM(AG77:AW77*AG$54:AW$54*AG$55:AW$55)/1000000</f>
        <v>140.4987157230612</v>
      </c>
      <c r="BG77" s="10"/>
      <c r="BH77" s="46"/>
      <c r="BI77" s="53">
        <f t="shared" si="43"/>
        <v>0</v>
      </c>
      <c r="BJ77" s="53">
        <f t="shared" si="44"/>
        <v>0</v>
      </c>
      <c r="BK77" s="53">
        <f t="shared" ca="1" si="45"/>
        <v>3436113.6736310562</v>
      </c>
      <c r="BL77" s="53">
        <f t="shared" ca="1" si="46"/>
        <v>2846735.0750208586</v>
      </c>
      <c r="BM77" s="53">
        <f t="shared" ca="1" si="47"/>
        <v>2056782.3465212164</v>
      </c>
      <c r="BN77" s="53">
        <f t="shared" ca="1" si="48"/>
        <v>1598055.267415429</v>
      </c>
      <c r="BO77" s="53">
        <f t="shared" ca="1" si="49"/>
        <v>1541732.3856250264</v>
      </c>
      <c r="BP77" s="53">
        <f t="shared" ca="1" si="50"/>
        <v>2213803.7665271056</v>
      </c>
      <c r="BQ77" s="53">
        <f t="shared" ca="1" si="51"/>
        <v>418495.23918698536</v>
      </c>
      <c r="BR77" s="53">
        <f t="shared" ca="1" si="52"/>
        <v>174584.59333909489</v>
      </c>
      <c r="BS77" s="53">
        <f t="shared" ca="1" si="53"/>
        <v>85530.702600691409</v>
      </c>
      <c r="BT77" s="53">
        <f t="shared" ca="1" si="54"/>
        <v>20401.430147211999</v>
      </c>
      <c r="BU77" s="53">
        <f t="shared" ca="1" si="55"/>
        <v>5919.6114637737792</v>
      </c>
      <c r="BV77" s="53">
        <f t="shared" ca="1" si="56"/>
        <v>3928.165368540851</v>
      </c>
      <c r="BW77" s="53">
        <f t="shared" ca="1" si="57"/>
        <v>2441.1079852453036</v>
      </c>
      <c r="BX77" s="53">
        <f t="shared" ca="1" si="58"/>
        <v>1739.6209644865571</v>
      </c>
      <c r="BY77" s="53">
        <f t="shared" ca="1" si="59"/>
        <v>2500.4983284496188</v>
      </c>
      <c r="BZ77" s="53">
        <f t="shared" ca="1" si="22"/>
        <v>14408763.484125171</v>
      </c>
      <c r="CA77" s="53">
        <f t="shared" ca="1" si="23"/>
        <v>14408763.484125171</v>
      </c>
      <c r="CB77" s="41">
        <f t="array" aca="1" ref="CB77" ca="1">SUM($E$54:$V$54*BH77:BY77)/1000000</f>
        <v>391.55545833494108</v>
      </c>
      <c r="CC77" s="43">
        <f t="array" aca="1" ref="CC77" ca="1">IF(CB77=0,"",SUM(($E$54:$V$54*BH77:BY77))/SUM(BH77:BY77))</f>
        <v>27.174813353438456</v>
      </c>
      <c r="CD77" s="54">
        <f t="array" aca="1" ref="CD77" ca="1">SUM(BI77:BY77*BI$54:BY$54*BI$55:BY$55)/1000000</f>
        <v>1929.6962389483224</v>
      </c>
      <c r="CI77" s="10"/>
      <c r="CJ77" s="71"/>
      <c r="CK77" s="149" t="str">
        <f t="shared" ca="1" si="60"/>
        <v/>
      </c>
      <c r="CL77" s="149" t="str">
        <f t="shared" ca="1" si="61"/>
        <v/>
      </c>
      <c r="CM77" s="149" t="str">
        <f t="shared" ca="1" si="62"/>
        <v/>
      </c>
      <c r="CN77" s="149">
        <f t="shared" ca="1" si="63"/>
        <v>0.3059765810002843</v>
      </c>
      <c r="CO77" s="149">
        <f t="shared" ca="1" si="64"/>
        <v>0.30816094991424964</v>
      </c>
      <c r="CP77" s="149">
        <f t="shared" ca="1" si="65"/>
        <v>0.34049841539607473</v>
      </c>
      <c r="CQ77" s="149">
        <f t="shared" ca="1" si="66"/>
        <v>0.37372648165416056</v>
      </c>
      <c r="CR77" s="149">
        <f t="shared" ca="1" si="67"/>
        <v>0.35648121081848466</v>
      </c>
      <c r="CS77" s="149">
        <f t="shared" ca="1" si="68"/>
        <v>0.31976267472907577</v>
      </c>
      <c r="CT77" s="149">
        <f t="shared" ca="1" si="69"/>
        <v>0.31822220291618986</v>
      </c>
      <c r="CU77" s="149">
        <f t="shared" ca="1" si="70"/>
        <v>0.30185952203841659</v>
      </c>
      <c r="CV77" s="149">
        <f t="shared" ca="1" si="71"/>
        <v>0.34266180037523042</v>
      </c>
      <c r="CW77" s="149">
        <f t="shared" ca="1" si="72"/>
        <v>0.33013843375833191</v>
      </c>
      <c r="CX77" s="149">
        <f t="shared" ca="1" si="73"/>
        <v>0.40112882816264378</v>
      </c>
      <c r="CY77" s="149">
        <f t="shared" ca="1" si="74"/>
        <v>0.32163166828764239</v>
      </c>
      <c r="CZ77" s="149">
        <f t="shared" ca="1" si="75"/>
        <v>0.31767884608364094</v>
      </c>
      <c r="DA77" s="149">
        <f t="shared" ca="1" si="76"/>
        <v>0.30929820864788282</v>
      </c>
      <c r="DB77" s="53"/>
      <c r="DC77" s="53"/>
      <c r="DD77" s="41"/>
      <c r="DE77" s="43"/>
      <c r="DF77" s="54"/>
      <c r="DK77" s="10"/>
      <c r="DL77" s="46"/>
      <c r="DM77" s="72">
        <f t="shared" ca="1" si="77"/>
        <v>6.5189063792987362E-2</v>
      </c>
      <c r="DN77" s="72">
        <f t="shared" ca="1" si="78"/>
        <v>6.5189063792987501E-2</v>
      </c>
      <c r="DO77" s="72">
        <f t="shared" ca="1" si="79"/>
        <v>0.52162319657927314</v>
      </c>
      <c r="DP77" s="72">
        <f t="shared" ca="1" si="80"/>
        <v>0.52162319657927314</v>
      </c>
      <c r="DQ77" s="72">
        <f t="shared" ca="1" si="81"/>
        <v>0.52162319657927314</v>
      </c>
      <c r="DR77" s="72">
        <f t="shared" ca="1" si="82"/>
        <v>0.52162319657927314</v>
      </c>
      <c r="DS77" s="72">
        <f t="shared" ca="1" si="83"/>
        <v>0.52162319657927325</v>
      </c>
      <c r="DT77" s="72">
        <f t="shared" ca="1" si="84"/>
        <v>0.52162319657927314</v>
      </c>
      <c r="DU77" s="72">
        <f t="shared" ca="1" si="85"/>
        <v>0.52162319657927325</v>
      </c>
      <c r="DV77" s="72">
        <f t="shared" ca="1" si="86"/>
        <v>0.52162319657927314</v>
      </c>
      <c r="DW77" s="72">
        <f t="shared" ca="1" si="87"/>
        <v>0.52162319657927314</v>
      </c>
      <c r="DX77" s="72">
        <f t="shared" ca="1" si="88"/>
        <v>0.52162319657927314</v>
      </c>
      <c r="DY77" s="72">
        <f t="shared" ca="1" si="89"/>
        <v>0.52162319657927303</v>
      </c>
      <c r="DZ77" s="72">
        <f t="shared" ca="1" si="90"/>
        <v>0.52162319657927314</v>
      </c>
      <c r="EA77" s="72">
        <f t="shared" ca="1" si="91"/>
        <v>0.52162319657927314</v>
      </c>
      <c r="EB77" s="72">
        <f t="shared" ca="1" si="92"/>
        <v>0.52162319657927314</v>
      </c>
      <c r="EC77" s="72">
        <f t="shared" ca="1" si="93"/>
        <v>0.52162319657927314</v>
      </c>
      <c r="ED77" s="53"/>
      <c r="EE77" s="53"/>
      <c r="EF77" s="41"/>
      <c r="EG77" s="43"/>
      <c r="EH77" s="54"/>
    </row>
    <row r="78" spans="1:138" x14ac:dyDescent="0.2">
      <c r="A78" s="7">
        <v>2</v>
      </c>
      <c r="B78">
        <v>10</v>
      </c>
      <c r="C78" s="5">
        <f t="shared" ca="1" si="13"/>
        <v>0.28425603266264315</v>
      </c>
      <c r="D78" s="5">
        <f t="shared" ca="1" si="14"/>
        <v>0.10584847216948493</v>
      </c>
      <c r="E78" s="30">
        <f t="shared" ca="1" si="15"/>
        <v>91086647.521005854</v>
      </c>
      <c r="F78" s="29">
        <f t="shared" ref="F78:O87" ca="1" si="97">E77*EXP(-M-(F$52*$C78)-(F$51*$D78))</f>
        <v>23310618.577508099</v>
      </c>
      <c r="G78" s="29">
        <f t="shared" ca="1" si="97"/>
        <v>17096236.176975459</v>
      </c>
      <c r="H78" s="29">
        <f t="shared" ca="1" si="97"/>
        <v>5694852.2705135792</v>
      </c>
      <c r="I78" s="29">
        <f t="shared" ca="1" si="97"/>
        <v>2959726.4412756255</v>
      </c>
      <c r="J78" s="29">
        <f t="shared" ca="1" si="97"/>
        <v>2452060.0518848426</v>
      </c>
      <c r="K78" s="29">
        <f t="shared" ca="1" si="97"/>
        <v>1771627.388716419</v>
      </c>
      <c r="L78" s="29">
        <f t="shared" ca="1" si="97"/>
        <v>1376498.8236233441</v>
      </c>
      <c r="M78" s="29">
        <f t="shared" ca="1" si="97"/>
        <v>1327984.6188218074</v>
      </c>
      <c r="N78" s="29">
        <f t="shared" ca="1" si="97"/>
        <v>1906879.1564924743</v>
      </c>
      <c r="O78" s="29">
        <f t="shared" ca="1" si="97"/>
        <v>360474.51936035178</v>
      </c>
      <c r="P78" s="29">
        <f t="shared" ref="P78:V87" ca="1" si="98">O77*EXP(-M-(P$52*$C78)-(P$51*$D78))</f>
        <v>150379.96010156249</v>
      </c>
      <c r="Q78" s="29">
        <f t="shared" ca="1" si="98"/>
        <v>73672.615656116788</v>
      </c>
      <c r="R78" s="29">
        <f t="shared" ca="1" si="98"/>
        <v>17572.949553421688</v>
      </c>
      <c r="S78" s="29">
        <f t="shared" ca="1" si="98"/>
        <v>5098.908894039917</v>
      </c>
      <c r="T78" s="29">
        <f t="shared" ca="1" si="98"/>
        <v>3383.5594544483374</v>
      </c>
      <c r="U78" s="29">
        <f t="shared" ca="1" si="98"/>
        <v>2102.6696251013964</v>
      </c>
      <c r="V78" s="29">
        <f t="shared" ca="1" si="98"/>
        <v>1498.4376698304504</v>
      </c>
      <c r="W78" s="31">
        <f t="shared" ca="1" si="16"/>
        <v>18103812.371642966</v>
      </c>
      <c r="X78" s="31">
        <f t="shared" ca="1" si="17"/>
        <v>149597314.64713237</v>
      </c>
      <c r="Y78" s="38">
        <f t="array" aca="1" ref="Y78" ca="1">SUM($E$54:$V$54*E78:V78)/1000000</f>
        <v>978.16510414399033</v>
      </c>
      <c r="Z78" s="39">
        <f t="array" aca="1" ref="Z78" ca="1">SUM(($E$54:$V$54*E78:V78))/SUM(E78:V78)</f>
        <v>6.5386541626851367</v>
      </c>
      <c r="AE78" s="10"/>
      <c r="AF78" s="46"/>
      <c r="AG78" s="53">
        <f t="shared" ca="1" si="26"/>
        <v>1415772.6830101195</v>
      </c>
      <c r="AH78" s="53">
        <f t="shared" ca="1" si="27"/>
        <v>1038341.5644321636</v>
      </c>
      <c r="AI78" s="53">
        <f t="shared" ca="1" si="28"/>
        <v>810291.61676966876</v>
      </c>
      <c r="AJ78" s="53">
        <f t="shared" ca="1" si="29"/>
        <v>421124.44877887657</v>
      </c>
      <c r="AK78" s="53">
        <f t="shared" ca="1" si="30"/>
        <v>348891.17565799545</v>
      </c>
      <c r="AL78" s="53">
        <f t="shared" ca="1" si="31"/>
        <v>252075.86657678001</v>
      </c>
      <c r="AM78" s="53">
        <f t="shared" ca="1" si="32"/>
        <v>195855.02911995989</v>
      </c>
      <c r="AN78" s="53">
        <f t="shared" ca="1" si="33"/>
        <v>188952.1892256799</v>
      </c>
      <c r="AO78" s="53">
        <f t="shared" ca="1" si="34"/>
        <v>271320.15393953753</v>
      </c>
      <c r="AP78" s="53">
        <f t="shared" ca="1" si="35"/>
        <v>51290.08922832465</v>
      </c>
      <c r="AQ78" s="53">
        <f t="shared" ca="1" si="36"/>
        <v>21396.801042823965</v>
      </c>
      <c r="AR78" s="53">
        <f t="shared" ca="1" si="37"/>
        <v>10482.502445363993</v>
      </c>
      <c r="AS78" s="53">
        <f t="shared" ca="1" si="38"/>
        <v>2500.3657739781465</v>
      </c>
      <c r="AT78" s="53">
        <f t="shared" ca="1" si="39"/>
        <v>725.49785933959754</v>
      </c>
      <c r="AU78" s="53">
        <f t="shared" ca="1" si="40"/>
        <v>481.4294964202802</v>
      </c>
      <c r="AV78" s="53">
        <f t="shared" ca="1" si="41"/>
        <v>299.17818568842921</v>
      </c>
      <c r="AW78" s="53">
        <f t="shared" ca="1" si="42"/>
        <v>213.20508846246037</v>
      </c>
      <c r="AX78" s="53">
        <f t="shared" ca="1" si="19"/>
        <v>2575899.5491888998</v>
      </c>
      <c r="AY78" s="53">
        <f t="shared" ca="1" si="20"/>
        <v>5030013.7966311835</v>
      </c>
      <c r="AZ78" s="41">
        <f t="array" aca="1" ref="AZ78" ca="1">SUM($E$54:$V$54*AF78:AW78)/1000000</f>
        <v>90.612773800863067</v>
      </c>
      <c r="BA78" s="43">
        <f t="array" aca="1" ref="BA78" ca="1">IF(AZ78=0,"",SUM(($E$54:$V$54*AF78:AW78))/SUM(AF78:AW78))</f>
        <v>18.01441854126729</v>
      </c>
      <c r="BB78" s="54">
        <f t="array" aca="1" ref="BB78" ca="1">SUM(AG78:AW78*AG$54:AW$54*AG$55:AW$55)/1000000</f>
        <v>187.21280739772999</v>
      </c>
      <c r="BG78" s="10"/>
      <c r="BH78" s="46"/>
      <c r="BI78" s="53">
        <f t="shared" si="43"/>
        <v>0</v>
      </c>
      <c r="BJ78" s="53">
        <f t="shared" si="44"/>
        <v>0</v>
      </c>
      <c r="BK78" s="53">
        <f t="shared" ca="1" si="45"/>
        <v>2176037.8356140968</v>
      </c>
      <c r="BL78" s="53">
        <f t="shared" ca="1" si="46"/>
        <v>1130929.550645289</v>
      </c>
      <c r="BM78" s="53">
        <f t="shared" ca="1" si="47"/>
        <v>936947.12253143091</v>
      </c>
      <c r="BN78" s="53">
        <f t="shared" ca="1" si="48"/>
        <v>676949.64598431333</v>
      </c>
      <c r="BO78" s="53">
        <f t="shared" ca="1" si="49"/>
        <v>525968.60789376823</v>
      </c>
      <c r="BP78" s="53">
        <f t="shared" ca="1" si="50"/>
        <v>507431.03392376692</v>
      </c>
      <c r="BQ78" s="53">
        <f t="shared" ca="1" si="51"/>
        <v>728630.17254305503</v>
      </c>
      <c r="BR78" s="53">
        <f t="shared" ca="1" si="52"/>
        <v>137739.51555589546</v>
      </c>
      <c r="BS78" s="53">
        <f t="shared" ca="1" si="53"/>
        <v>57461.10124637658</v>
      </c>
      <c r="BT78" s="53">
        <f t="shared" ca="1" si="54"/>
        <v>28150.756420220172</v>
      </c>
      <c r="BU78" s="53">
        <f t="shared" ca="1" si="55"/>
        <v>6714.7313565229497</v>
      </c>
      <c r="BV78" s="53">
        <f t="shared" ca="1" si="56"/>
        <v>1948.3242315571902</v>
      </c>
      <c r="BW78" s="53">
        <f t="shared" ca="1" si="57"/>
        <v>1292.8787336682533</v>
      </c>
      <c r="BX78" s="53">
        <f t="shared" ca="1" si="58"/>
        <v>803.44290644865418</v>
      </c>
      <c r="BY78" s="53">
        <f t="shared" ca="1" si="59"/>
        <v>572.56218580827704</v>
      </c>
      <c r="BZ78" s="53">
        <f t="shared" ca="1" si="22"/>
        <v>6917577.2817722186</v>
      </c>
      <c r="CA78" s="53">
        <f t="shared" ca="1" si="23"/>
        <v>6917577.2817722186</v>
      </c>
      <c r="CB78" s="41">
        <f t="array" aca="1" ref="CB78" ca="1">SUM($E$54:$V$54*BH78:BY78)/1000000</f>
        <v>183.94791723683326</v>
      </c>
      <c r="CC78" s="43">
        <f t="array" aca="1" ref="CC78" ca="1">IF(CB78=0,"",SUM(($E$54:$V$54*BH78:BY78))/SUM(BH78:BY78))</f>
        <v>26.591378707330833</v>
      </c>
      <c r="CD78" s="54">
        <f t="array" aca="1" ref="CD78" ca="1">SUM(BI78:BY78*BI$54:BY$54*BI$55:BY$55)/1000000</f>
        <v>903.05023074748101</v>
      </c>
      <c r="CI78" s="10"/>
      <c r="CJ78" s="71"/>
      <c r="CK78" s="149" t="str">
        <f t="shared" ca="1" si="60"/>
        <v/>
      </c>
      <c r="CL78" s="149" t="str">
        <f t="shared" ca="1" si="61"/>
        <v/>
      </c>
      <c r="CM78" s="149" t="str">
        <f t="shared" ca="1" si="62"/>
        <v/>
      </c>
      <c r="CN78" s="149">
        <f t="shared" ca="1" si="63"/>
        <v>0.88681147266561444</v>
      </c>
      <c r="CO78" s="149">
        <f t="shared" ca="1" si="64"/>
        <v>0.75730842017120059</v>
      </c>
      <c r="CP78" s="149">
        <f t="shared" ca="1" si="65"/>
        <v>0.91280392067371874</v>
      </c>
      <c r="CQ78" s="149">
        <f t="shared" ca="1" si="66"/>
        <v>0.93435562371739023</v>
      </c>
      <c r="CR78" s="149">
        <f t="shared" ca="1" si="67"/>
        <v>1.0173761063861486</v>
      </c>
      <c r="CS78" s="149">
        <f t="shared" ca="1" si="68"/>
        <v>1.0059991231633367</v>
      </c>
      <c r="CT78" s="149">
        <f t="shared" ca="1" si="69"/>
        <v>0.87842757004219374</v>
      </c>
      <c r="CU78" s="149">
        <f t="shared" ca="1" si="70"/>
        <v>0.90280267240972079</v>
      </c>
      <c r="CV78" s="149">
        <f t="shared" ca="1" si="71"/>
        <v>0.96190380113472518</v>
      </c>
      <c r="CW78" s="149">
        <f t="shared" ca="1" si="72"/>
        <v>0.79796901881231641</v>
      </c>
      <c r="CX78" s="149">
        <f t="shared" ca="1" si="73"/>
        <v>0.99744831570013059</v>
      </c>
      <c r="CY78" s="149">
        <f t="shared" ca="1" si="74"/>
        <v>0.87701772429357427</v>
      </c>
      <c r="CZ78" s="149" t="str">
        <f t="shared" ca="1" si="75"/>
        <v/>
      </c>
      <c r="DA78" s="149" t="str">
        <f t="shared" ca="1" si="76"/>
        <v/>
      </c>
      <c r="DB78" s="53"/>
      <c r="DC78" s="53"/>
      <c r="DD78" s="41"/>
      <c r="DE78" s="43"/>
      <c r="DF78" s="54"/>
      <c r="DK78" s="10"/>
      <c r="DL78" s="46"/>
      <c r="DM78" s="72">
        <f t="shared" ca="1" si="77"/>
        <v>0.10584847216948493</v>
      </c>
      <c r="DN78" s="72">
        <f t="shared" ca="1" si="78"/>
        <v>0.10584847216948509</v>
      </c>
      <c r="DO78" s="72">
        <f t="shared" ca="1" si="79"/>
        <v>0.390104504832128</v>
      </c>
      <c r="DP78" s="72">
        <f t="shared" ca="1" si="80"/>
        <v>0.390104504832128</v>
      </c>
      <c r="DQ78" s="72">
        <f t="shared" ca="1" si="81"/>
        <v>0.390104504832128</v>
      </c>
      <c r="DR78" s="72">
        <f t="shared" ca="1" si="82"/>
        <v>0.390104504832128</v>
      </c>
      <c r="DS78" s="72">
        <f t="shared" ca="1" si="83"/>
        <v>0.390104504832128</v>
      </c>
      <c r="DT78" s="72">
        <f t="shared" ca="1" si="84"/>
        <v>0.390104504832128</v>
      </c>
      <c r="DU78" s="72">
        <f t="shared" ca="1" si="85"/>
        <v>0.390104504832128</v>
      </c>
      <c r="DV78" s="72">
        <f t="shared" ca="1" si="86"/>
        <v>0.390104504832128</v>
      </c>
      <c r="DW78" s="72">
        <f t="shared" ca="1" si="87"/>
        <v>0.390104504832128</v>
      </c>
      <c r="DX78" s="72">
        <f t="shared" ca="1" si="88"/>
        <v>0.390104504832128</v>
      </c>
      <c r="DY78" s="72">
        <f t="shared" ca="1" si="89"/>
        <v>0.390104504832128</v>
      </c>
      <c r="DZ78" s="72">
        <f t="shared" ca="1" si="90"/>
        <v>0.390104504832128</v>
      </c>
      <c r="EA78" s="72">
        <f t="shared" ca="1" si="91"/>
        <v>0.390104504832128</v>
      </c>
      <c r="EB78" s="72">
        <f t="shared" ca="1" si="92"/>
        <v>0.390104504832128</v>
      </c>
      <c r="EC78" s="72">
        <f t="shared" ca="1" si="93"/>
        <v>0.390104504832128</v>
      </c>
      <c r="ED78" s="53"/>
      <c r="EE78" s="53"/>
      <c r="EF78" s="41"/>
      <c r="EG78" s="43"/>
      <c r="EH78" s="54"/>
    </row>
    <row r="79" spans="1:138" x14ac:dyDescent="0.2">
      <c r="A79" s="7">
        <v>2</v>
      </c>
      <c r="B79">
        <v>11</v>
      </c>
      <c r="C79" s="5">
        <f t="shared" ca="1" si="13"/>
        <v>0.28443304663019425</v>
      </c>
      <c r="D79" s="5">
        <f t="shared" ca="1" si="14"/>
        <v>9.0470205858227085E-2</v>
      </c>
      <c r="E79" s="30">
        <f t="shared" ca="1" si="15"/>
        <v>101124601.12906709</v>
      </c>
      <c r="F79" s="29">
        <f t="shared" ca="1" si="97"/>
        <v>69849366.637250349</v>
      </c>
      <c r="G79" s="29">
        <f t="shared" ca="1" si="97"/>
        <v>17875638.064140733</v>
      </c>
      <c r="H79" s="29">
        <f t="shared" ca="1" si="97"/>
        <v>9864624.5522387419</v>
      </c>
      <c r="I79" s="29">
        <f t="shared" ca="1" si="97"/>
        <v>3285961.8308700346</v>
      </c>
      <c r="J79" s="29">
        <f t="shared" ca="1" si="97"/>
        <v>1707778.8244314592</v>
      </c>
      <c r="K79" s="29">
        <f t="shared" ca="1" si="97"/>
        <v>1414852.458809814</v>
      </c>
      <c r="L79" s="29">
        <f t="shared" ca="1" si="97"/>
        <v>1022238.9802784299</v>
      </c>
      <c r="M79" s="29">
        <f t="shared" ca="1" si="97"/>
        <v>794247.57303772925</v>
      </c>
      <c r="N79" s="29">
        <f t="shared" ca="1" si="97"/>
        <v>766254.60365759744</v>
      </c>
      <c r="O79" s="29">
        <f t="shared" ca="1" si="97"/>
        <v>1100280.0119608436</v>
      </c>
      <c r="P79" s="29">
        <f t="shared" ca="1" si="98"/>
        <v>207995.827697303</v>
      </c>
      <c r="Q79" s="29">
        <f t="shared" ca="1" si="98"/>
        <v>86770.083849239119</v>
      </c>
      <c r="R79" s="29">
        <f t="shared" ca="1" si="98"/>
        <v>42509.51412380112</v>
      </c>
      <c r="S79" s="29">
        <f t="shared" ca="1" si="98"/>
        <v>10139.690855078274</v>
      </c>
      <c r="T79" s="29">
        <f t="shared" ca="1" si="98"/>
        <v>2942.0991465662564</v>
      </c>
      <c r="U79" s="29">
        <f t="shared" ca="1" si="98"/>
        <v>1952.3328598643343</v>
      </c>
      <c r="V79" s="29">
        <f t="shared" ca="1" si="98"/>
        <v>1213.252214949887</v>
      </c>
      <c r="W79" s="31">
        <f t="shared" ca="1" si="16"/>
        <v>20309761.636031445</v>
      </c>
      <c r="X79" s="31">
        <f t="shared" ca="1" si="17"/>
        <v>209159367.46648964</v>
      </c>
      <c r="Y79" s="38">
        <f t="array" aca="1" ref="Y79" ca="1">SUM($E$54:$V$54*E79:V79)/1000000</f>
        <v>1311.1920010524234</v>
      </c>
      <c r="Z79" s="39">
        <f t="array" aca="1" ref="Z79" ca="1">SUM(($E$54:$V$54*E79:V79))/SUM(E79:V79)</f>
        <v>6.2688657789257052</v>
      </c>
      <c r="AE79" s="10"/>
      <c r="AF79" s="46"/>
      <c r="AG79" s="53">
        <f t="shared" ca="1" si="26"/>
        <v>3493962.1919454038</v>
      </c>
      <c r="AH79" s="53">
        <f t="shared" ca="1" si="27"/>
        <v>894164.207348731</v>
      </c>
      <c r="AI79" s="53">
        <f t="shared" ca="1" si="28"/>
        <v>1189746.3588660161</v>
      </c>
      <c r="AJ79" s="53">
        <f t="shared" ca="1" si="29"/>
        <v>396311.19288397988</v>
      </c>
      <c r="AK79" s="53">
        <f t="shared" ca="1" si="30"/>
        <v>205970.7014044137</v>
      </c>
      <c r="AL79" s="53">
        <f t="shared" ca="1" si="31"/>
        <v>170641.62475596537</v>
      </c>
      <c r="AM79" s="53">
        <f t="shared" ca="1" si="32"/>
        <v>123289.54824754663</v>
      </c>
      <c r="AN79" s="53">
        <f t="shared" ca="1" si="33"/>
        <v>95792.105726452108</v>
      </c>
      <c r="AO79" s="53">
        <f t="shared" ca="1" si="34"/>
        <v>92415.947493820582</v>
      </c>
      <c r="AP79" s="53">
        <f t="shared" ca="1" si="35"/>
        <v>132701.87132123392</v>
      </c>
      <c r="AQ79" s="53">
        <f t="shared" ca="1" si="36"/>
        <v>25085.82839131256</v>
      </c>
      <c r="AR79" s="53">
        <f t="shared" ca="1" si="37"/>
        <v>10465.111041119399</v>
      </c>
      <c r="AS79" s="53">
        <f t="shared" ca="1" si="38"/>
        <v>5126.9604208583833</v>
      </c>
      <c r="AT79" s="53">
        <f t="shared" ca="1" si="39"/>
        <v>1222.921380430907</v>
      </c>
      <c r="AU79" s="53">
        <f t="shared" ca="1" si="40"/>
        <v>354.83882113441661</v>
      </c>
      <c r="AV79" s="53">
        <f t="shared" ca="1" si="41"/>
        <v>235.46571884389877</v>
      </c>
      <c r="AW79" s="53">
        <f t="shared" ca="1" si="42"/>
        <v>146.32715086912953</v>
      </c>
      <c r="AX79" s="53">
        <f t="shared" ca="1" si="19"/>
        <v>2449506.8036239971</v>
      </c>
      <c r="AY79" s="53">
        <f t="shared" ca="1" si="20"/>
        <v>6837633.2029181328</v>
      </c>
      <c r="AZ79" s="41">
        <f t="array" aca="1" ref="AZ79" ca="1">SUM($E$54:$V$54*AF79:AW79)/1000000</f>
        <v>93.23624125234744</v>
      </c>
      <c r="BA79" s="43">
        <f t="array" aca="1" ref="BA79" ca="1">IF(AZ79=0,"",SUM(($E$54:$V$54*AF79:AW79))/SUM(AF79:AW79))</f>
        <v>13.635747704711115</v>
      </c>
      <c r="BB79" s="54">
        <f t="array" aca="1" ref="BB79" ca="1">SUM(AG79:AW79*AG$54:AW$54*AG$55:AW$55)/1000000</f>
        <v>168.82365561238922</v>
      </c>
      <c r="BG79" s="10"/>
      <c r="BH79" s="46"/>
      <c r="BI79" s="53">
        <f t="shared" si="43"/>
        <v>0</v>
      </c>
      <c r="BJ79" s="53">
        <f t="shared" si="44"/>
        <v>0</v>
      </c>
      <c r="BK79" s="53">
        <f t="shared" ca="1" si="45"/>
        <v>3740493.1088555502</v>
      </c>
      <c r="BL79" s="53">
        <f t="shared" ca="1" si="46"/>
        <v>1245979.2584343522</v>
      </c>
      <c r="BM79" s="53">
        <f t="shared" ca="1" si="47"/>
        <v>647559.8630649948</v>
      </c>
      <c r="BN79" s="53">
        <f t="shared" ca="1" si="48"/>
        <v>536487.30817883823</v>
      </c>
      <c r="BO79" s="53">
        <f t="shared" ca="1" si="49"/>
        <v>387615.14349445986</v>
      </c>
      <c r="BP79" s="53">
        <f t="shared" ca="1" si="50"/>
        <v>301164.78918588359</v>
      </c>
      <c r="BQ79" s="53">
        <f t="shared" ca="1" si="51"/>
        <v>290550.34476295568</v>
      </c>
      <c r="BR79" s="53">
        <f t="shared" ca="1" si="52"/>
        <v>417206.93785725668</v>
      </c>
      <c r="BS79" s="53">
        <f t="shared" ca="1" si="53"/>
        <v>78868.380246250978</v>
      </c>
      <c r="BT79" s="53">
        <f t="shared" ca="1" si="54"/>
        <v>32901.698283006503</v>
      </c>
      <c r="BU79" s="53">
        <f t="shared" ca="1" si="55"/>
        <v>16118.864311444051</v>
      </c>
      <c r="BV79" s="53">
        <f t="shared" ca="1" si="56"/>
        <v>3844.7934402874389</v>
      </c>
      <c r="BW79" s="53">
        <f t="shared" ca="1" si="57"/>
        <v>1115.5925423237068</v>
      </c>
      <c r="BX79" s="53">
        <f t="shared" ca="1" si="58"/>
        <v>740.2904763220281</v>
      </c>
      <c r="BY79" s="53">
        <f t="shared" ca="1" si="59"/>
        <v>460.04402147204536</v>
      </c>
      <c r="BZ79" s="53">
        <f t="shared" ca="1" si="22"/>
        <v>7701106.4171553971</v>
      </c>
      <c r="CA79" s="53">
        <f t="shared" ca="1" si="23"/>
        <v>7701106.4171553971</v>
      </c>
      <c r="CB79" s="41">
        <f t="array" aca="1" ref="CB79" ca="1">SUM($E$54:$V$54*BH79:BY79)/1000000</f>
        <v>188.08991443862271</v>
      </c>
      <c r="CC79" s="43">
        <f t="array" aca="1" ref="CC79" ca="1">IF(CB79=0,"",SUM(($E$54:$V$54*BH79:BY79))/SUM(BH79:BY79))</f>
        <v>24.423752153278073</v>
      </c>
      <c r="CD79" s="54">
        <f t="array" aca="1" ref="CD79" ca="1">SUM(BI79:BY79*BI$54:BY$54*BI$55:BY$55)/1000000</f>
        <v>902.5705732828302</v>
      </c>
      <c r="CI79" s="10"/>
      <c r="CJ79" s="71"/>
      <c r="CK79" s="149" t="str">
        <f t="shared" ca="1" si="60"/>
        <v/>
      </c>
      <c r="CL79" s="149" t="str">
        <f t="shared" ca="1" si="61"/>
        <v/>
      </c>
      <c r="CM79" s="149" t="str">
        <f t="shared" ca="1" si="62"/>
        <v/>
      </c>
      <c r="CN79" s="149">
        <f t="shared" ca="1" si="63"/>
        <v>0.42116377972433655</v>
      </c>
      <c r="CO79" s="149">
        <f t="shared" ca="1" si="64"/>
        <v>0.42390083897610253</v>
      </c>
      <c r="CP79" s="149">
        <f t="shared" ca="1" si="65"/>
        <v>0.39066671883139781</v>
      </c>
      <c r="CQ79" s="149">
        <f t="shared" ca="1" si="66"/>
        <v>0.42323522386698714</v>
      </c>
      <c r="CR79" s="149">
        <f t="shared" ca="1" si="67"/>
        <v>0.35059101213315719</v>
      </c>
      <c r="CS79" s="149">
        <f t="shared" ca="1" si="68"/>
        <v>0.37265279039022542</v>
      </c>
      <c r="CT79" s="149">
        <f t="shared" ca="1" si="69"/>
        <v>0.34683833878804071</v>
      </c>
      <c r="CU79" s="149">
        <f t="shared" ca="1" si="70"/>
        <v>0.37071840778139997</v>
      </c>
      <c r="CV79" s="149">
        <f t="shared" ca="1" si="71"/>
        <v>0.37383455550294281</v>
      </c>
      <c r="CW79" s="149">
        <f t="shared" ca="1" si="72"/>
        <v>0.41302857250889857</v>
      </c>
      <c r="CX79" s="149">
        <f t="shared" ca="1" si="73"/>
        <v>0.35337140422243929</v>
      </c>
      <c r="CY79" s="149">
        <f t="shared" ca="1" si="74"/>
        <v>0.37785530500560233</v>
      </c>
      <c r="CZ79" s="149" t="str">
        <f t="shared" ca="1" si="75"/>
        <v/>
      </c>
      <c r="DA79" s="149" t="str">
        <f t="shared" ca="1" si="76"/>
        <v/>
      </c>
      <c r="DB79" s="53"/>
      <c r="DC79" s="53"/>
      <c r="DD79" s="41"/>
      <c r="DE79" s="43"/>
      <c r="DF79" s="54"/>
      <c r="DK79" s="10"/>
      <c r="DL79" s="46"/>
      <c r="DM79" s="72">
        <f t="shared" ca="1" si="77"/>
        <v>9.0470205858227043E-2</v>
      </c>
      <c r="DN79" s="72">
        <f t="shared" ca="1" si="78"/>
        <v>9.0470205858227043E-2</v>
      </c>
      <c r="DO79" s="72">
        <f t="shared" ca="1" si="79"/>
        <v>0.37490325248842127</v>
      </c>
      <c r="DP79" s="72">
        <f t="shared" ca="1" si="80"/>
        <v>0.37490325248842127</v>
      </c>
      <c r="DQ79" s="72">
        <f t="shared" ca="1" si="81"/>
        <v>0.37490325248842127</v>
      </c>
      <c r="DR79" s="72">
        <f t="shared" ca="1" si="82"/>
        <v>0.37490325248842127</v>
      </c>
      <c r="DS79" s="72">
        <f t="shared" ca="1" si="83"/>
        <v>0.37490325248842127</v>
      </c>
      <c r="DT79" s="72">
        <f t="shared" ca="1" si="84"/>
        <v>0.37490325248842127</v>
      </c>
      <c r="DU79" s="72">
        <f t="shared" ca="1" si="85"/>
        <v>0.37490325248842127</v>
      </c>
      <c r="DV79" s="72">
        <f t="shared" ca="1" si="86"/>
        <v>0.37490325248842127</v>
      </c>
      <c r="DW79" s="72">
        <f t="shared" ca="1" si="87"/>
        <v>0.37490325248842127</v>
      </c>
      <c r="DX79" s="72">
        <f t="shared" ca="1" si="88"/>
        <v>0.37490325248842127</v>
      </c>
      <c r="DY79" s="72">
        <f t="shared" ca="1" si="89"/>
        <v>0.37490325248842127</v>
      </c>
      <c r="DZ79" s="72">
        <f t="shared" ca="1" si="90"/>
        <v>0.37490325248842127</v>
      </c>
      <c r="EA79" s="72">
        <f t="shared" ca="1" si="91"/>
        <v>0.37490325248842127</v>
      </c>
      <c r="EB79" s="72">
        <f t="shared" ca="1" si="92"/>
        <v>0.37490325248842127</v>
      </c>
      <c r="EC79" s="72">
        <f t="shared" ca="1" si="93"/>
        <v>0.37490325248842127</v>
      </c>
      <c r="ED79" s="53"/>
      <c r="EE79" s="53"/>
      <c r="EF79" s="41"/>
      <c r="EG79" s="43"/>
      <c r="EH79" s="54"/>
    </row>
    <row r="80" spans="1:138" s="56" customFormat="1" x14ac:dyDescent="0.2">
      <c r="A80" s="63">
        <v>2</v>
      </c>
      <c r="B80" s="56">
        <v>12</v>
      </c>
      <c r="C80" s="60">
        <f t="shared" ca="1" si="13"/>
        <v>0.23949624352084017</v>
      </c>
      <c r="D80" s="60">
        <f t="shared" ca="1" si="14"/>
        <v>7.3254495584922363E-2</v>
      </c>
      <c r="E80" s="61">
        <f t="shared" ca="1" si="15"/>
        <v>132830949.16782676</v>
      </c>
      <c r="F80" s="62">
        <f t="shared" ca="1" si="97"/>
        <v>78893507.396676943</v>
      </c>
      <c r="G80" s="62">
        <f t="shared" ca="1" si="97"/>
        <v>54493777.596370995</v>
      </c>
      <c r="H80" s="62">
        <f t="shared" ca="1" si="97"/>
        <v>10975747.266786261</v>
      </c>
      <c r="I80" s="62">
        <f t="shared" ca="1" si="97"/>
        <v>6056937.6924398765</v>
      </c>
      <c r="J80" s="62">
        <f t="shared" ca="1" si="97"/>
        <v>2017599.9566854853</v>
      </c>
      <c r="K80" s="62">
        <f t="shared" ca="1" si="97"/>
        <v>1048586.2768798489</v>
      </c>
      <c r="L80" s="62">
        <f t="shared" ca="1" si="97"/>
        <v>868727.75964509905</v>
      </c>
      <c r="M80" s="62">
        <f t="shared" ca="1" si="97"/>
        <v>627660.76676730241</v>
      </c>
      <c r="N80" s="62">
        <f t="shared" ca="1" si="97"/>
        <v>487672.69720055826</v>
      </c>
      <c r="O80" s="62">
        <f t="shared" ca="1" si="97"/>
        <v>470484.8487970063</v>
      </c>
      <c r="P80" s="62">
        <f t="shared" ca="1" si="98"/>
        <v>675578.42078960687</v>
      </c>
      <c r="Q80" s="62">
        <f t="shared" ca="1" si="98"/>
        <v>127710.66572058371</v>
      </c>
      <c r="R80" s="62">
        <f t="shared" ca="1" si="98"/>
        <v>53277.34356837238</v>
      </c>
      <c r="S80" s="62">
        <f t="shared" ca="1" si="98"/>
        <v>26101.092547442437</v>
      </c>
      <c r="T80" s="62">
        <f t="shared" ca="1" si="98"/>
        <v>6225.8300257229248</v>
      </c>
      <c r="U80" s="62">
        <f t="shared" ca="1" si="98"/>
        <v>1806.4662391725938</v>
      </c>
      <c r="V80" s="62">
        <f t="shared" ca="1" si="98"/>
        <v>1198.7438979030933</v>
      </c>
      <c r="W80" s="57">
        <f t="shared" ca="1" si="16"/>
        <v>23445315.827990238</v>
      </c>
      <c r="X80" s="57">
        <f t="shared" ca="1" si="17"/>
        <v>289663549.9888649</v>
      </c>
      <c r="Y80" s="42">
        <f t="array" aca="1" ref="Y80" ca="1">SUM($E$54:$V$54*E80:V80)/1000000</f>
        <v>1940.1317139266644</v>
      </c>
      <c r="Z80" s="44">
        <f t="array" aca="1" ref="Z80" ca="1">SUM(($E$54:$V$54*E80:V80))/SUM(E80:V80)</f>
        <v>6.697880054294874</v>
      </c>
      <c r="AE80" s="11"/>
      <c r="AG80" s="57">
        <f t="shared" ca="1" si="26"/>
        <v>3338852.0551564838</v>
      </c>
      <c r="AH80" s="57">
        <f t="shared" ca="1" si="27"/>
        <v>2306231.112353201</v>
      </c>
      <c r="AI80" s="57">
        <f t="shared" ca="1" si="28"/>
        <v>1036283.4526461877</v>
      </c>
      <c r="AJ80" s="57">
        <f t="shared" ca="1" si="29"/>
        <v>571870.33846692008</v>
      </c>
      <c r="AK80" s="57">
        <f t="shared" ca="1" si="30"/>
        <v>190493.22094904885</v>
      </c>
      <c r="AL80" s="57">
        <f t="shared" ca="1" si="31"/>
        <v>99003.063845203797</v>
      </c>
      <c r="AM80" s="57">
        <f t="shared" ca="1" si="32"/>
        <v>82021.586347824763</v>
      </c>
      <c r="AN80" s="57">
        <f t="shared" ca="1" si="33"/>
        <v>59261.064478448359</v>
      </c>
      <c r="AO80" s="57">
        <f t="shared" ca="1" si="34"/>
        <v>46043.985355381352</v>
      </c>
      <c r="AP80" s="57">
        <f t="shared" ca="1" si="35"/>
        <v>44421.181690696816</v>
      </c>
      <c r="AQ80" s="57">
        <f t="shared" ca="1" si="36"/>
        <v>63785.245907370663</v>
      </c>
      <c r="AR80" s="57">
        <f t="shared" ca="1" si="37"/>
        <v>12057.898783179669</v>
      </c>
      <c r="AS80" s="57">
        <f t="shared" ca="1" si="38"/>
        <v>5030.2205580045147</v>
      </c>
      <c r="AT80" s="57">
        <f t="shared" ca="1" si="39"/>
        <v>2464.3543300921074</v>
      </c>
      <c r="AU80" s="57">
        <f t="shared" ca="1" si="40"/>
        <v>587.81643543925611</v>
      </c>
      <c r="AV80" s="57">
        <f t="shared" ca="1" si="41"/>
        <v>170.55887183950091</v>
      </c>
      <c r="AW80" s="57">
        <f t="shared" ca="1" si="42"/>
        <v>113.18030883570985</v>
      </c>
      <c r="AX80" s="57">
        <f t="shared" ca="1" si="19"/>
        <v>2213607.1689744727</v>
      </c>
      <c r="AY80" s="57">
        <f t="shared" ca="1" si="20"/>
        <v>7858690.3364841575</v>
      </c>
      <c r="AZ80" s="42">
        <f t="array" aca="1" ref="AZ80" ca="1">SUM($E$54:$V$54*AF80:AW80)/1000000</f>
        <v>102.94300139609574</v>
      </c>
      <c r="BA80" s="44">
        <f t="array" aca="1" ref="BA80" ca="1">IF(AZ80=0,"",SUM(($E$54:$V$54*AF80:AW80))/SUM(AF80:AW80))</f>
        <v>13.09925661763009</v>
      </c>
      <c r="BB80" s="55">
        <f t="array" aca="1" ref="BB80" ca="1">SUM(AG80:AW80*AG$54:AW$54*AG$55:AW$55)/1000000</f>
        <v>172.85426350524781</v>
      </c>
      <c r="BG80" s="11"/>
      <c r="BI80" s="57">
        <f t="shared" si="43"/>
        <v>0</v>
      </c>
      <c r="BJ80" s="57">
        <f t="shared" si="44"/>
        <v>0</v>
      </c>
      <c r="BK80" s="57">
        <f t="shared" ca="1" si="45"/>
        <v>3387996.7659302456</v>
      </c>
      <c r="BL80" s="57">
        <f t="shared" ca="1" si="46"/>
        <v>1869657.2374188702</v>
      </c>
      <c r="BM80" s="57">
        <f t="shared" ca="1" si="47"/>
        <v>622793.32441233634</v>
      </c>
      <c r="BN80" s="57">
        <f t="shared" ca="1" si="48"/>
        <v>323677.90807449794</v>
      </c>
      <c r="BO80" s="57">
        <f t="shared" ca="1" si="49"/>
        <v>268159.13018132182</v>
      </c>
      <c r="BP80" s="57">
        <f t="shared" ca="1" si="50"/>
        <v>193746.50274099928</v>
      </c>
      <c r="BQ80" s="57">
        <f t="shared" ca="1" si="51"/>
        <v>150534.94589364316</v>
      </c>
      <c r="BR80" s="57">
        <f t="shared" ca="1" si="52"/>
        <v>145229.39599448047</v>
      </c>
      <c r="BS80" s="57">
        <f t="shared" ca="1" si="53"/>
        <v>208537.73771684497</v>
      </c>
      <c r="BT80" s="57">
        <f t="shared" ca="1" si="54"/>
        <v>39421.764360908761</v>
      </c>
      <c r="BU80" s="57">
        <f t="shared" ca="1" si="55"/>
        <v>16445.665458535321</v>
      </c>
      <c r="BV80" s="57">
        <f t="shared" ca="1" si="56"/>
        <v>8056.8926186539093</v>
      </c>
      <c r="BW80" s="57">
        <f t="shared" ca="1" si="57"/>
        <v>1921.7909705529169</v>
      </c>
      <c r="BX80" s="57">
        <f t="shared" ca="1" si="58"/>
        <v>557.62050886499412</v>
      </c>
      <c r="BY80" s="57">
        <f t="shared" ca="1" si="59"/>
        <v>370.02860493739064</v>
      </c>
      <c r="BZ80" s="57">
        <f t="shared" ca="1" si="22"/>
        <v>7237106.7108856961</v>
      </c>
      <c r="CA80" s="57">
        <f t="shared" ca="1" si="23"/>
        <v>7237106.7108856961</v>
      </c>
      <c r="CB80" s="42">
        <f t="array" aca="1" ref="CB80" ca="1">SUM($E$54:$V$54*BH80:BY80)/1000000</f>
        <v>171.95120351164286</v>
      </c>
      <c r="CC80" s="44">
        <f t="array" aca="1" ref="CC80" ca="1">IF(CB80=0,"",SUM(($E$54:$V$54*BH80:BY80))/SUM(BH80:BY80))</f>
        <v>23.759661198998547</v>
      </c>
      <c r="CD80" s="55">
        <f t="array" aca="1" ref="CD80" ca="1">SUM(BI80:BY80*BI$54:BY$54*BI$55:BY$55)/1000000</f>
        <v>816.28405094692471</v>
      </c>
      <c r="CI80" s="11"/>
      <c r="CJ80" s="72"/>
      <c r="CK80" s="149" t="str">
        <f t="shared" ca="1" si="60"/>
        <v/>
      </c>
      <c r="CL80" s="149" t="str">
        <f t="shared" ca="1" si="61"/>
        <v/>
      </c>
      <c r="CM80" s="149" t="str">
        <f t="shared" ca="1" si="62"/>
        <v/>
      </c>
      <c r="CN80" s="149">
        <f t="shared" ca="1" si="63"/>
        <v>0.56853352347211594</v>
      </c>
      <c r="CO80" s="149">
        <f t="shared" ca="1" si="64"/>
        <v>0.5768405278889388</v>
      </c>
      <c r="CP80" s="149">
        <f t="shared" ca="1" si="65"/>
        <v>0.44998411197897986</v>
      </c>
      <c r="CQ80" s="149">
        <f t="shared" ca="1" si="66"/>
        <v>0.57016940070197619</v>
      </c>
      <c r="CR80" s="149">
        <f t="shared" ca="1" si="67"/>
        <v>0.4903240909368331</v>
      </c>
      <c r="CS80" s="149">
        <f t="shared" ca="1" si="68"/>
        <v>0.56134541965125262</v>
      </c>
      <c r="CT80" s="149">
        <f t="shared" ca="1" si="69"/>
        <v>0.46058670850110345</v>
      </c>
      <c r="CU80" s="149">
        <f t="shared" ca="1" si="70"/>
        <v>0.50067049384008866</v>
      </c>
      <c r="CV80" s="149">
        <f t="shared" ca="1" si="71"/>
        <v>0.55101161415146294</v>
      </c>
      <c r="CW80" s="149">
        <f t="shared" ca="1" si="72"/>
        <v>0.52141435817280968</v>
      </c>
      <c r="CX80" s="149">
        <f t="shared" ca="1" si="73"/>
        <v>0.48823161871854193</v>
      </c>
      <c r="CY80" s="149">
        <f t="shared" ca="1" si="74"/>
        <v>0.49879665196199108</v>
      </c>
      <c r="CZ80" s="149" t="str">
        <f t="shared" ca="1" si="75"/>
        <v/>
      </c>
      <c r="DA80" s="149" t="str">
        <f t="shared" ca="1" si="76"/>
        <v/>
      </c>
      <c r="DB80" s="57"/>
      <c r="DC80" s="72">
        <f ca="1">AVERAGE(CJ69:DA80)</f>
        <v>0.46944839163848018</v>
      </c>
      <c r="DD80" s="74">
        <f ca="1">STDEV(CJ69:DA80)</f>
        <v>0.23206992615085295</v>
      </c>
      <c r="DE80" s="44"/>
      <c r="DF80" s="55"/>
      <c r="DK80" s="11"/>
      <c r="DM80" s="72">
        <f t="shared" ca="1" si="77"/>
        <v>7.3254495584922391E-2</v>
      </c>
      <c r="DN80" s="72">
        <f t="shared" ca="1" si="78"/>
        <v>7.3254495584922391E-2</v>
      </c>
      <c r="DO80" s="72">
        <f t="shared" ca="1" si="79"/>
        <v>0.31275073910576257</v>
      </c>
      <c r="DP80" s="72">
        <f t="shared" ca="1" si="80"/>
        <v>0.31275073910576257</v>
      </c>
      <c r="DQ80" s="72">
        <f t="shared" ca="1" si="81"/>
        <v>0.31275073910576257</v>
      </c>
      <c r="DR80" s="72">
        <f t="shared" ca="1" si="82"/>
        <v>0.31275073910576257</v>
      </c>
      <c r="DS80" s="72">
        <f t="shared" ca="1" si="83"/>
        <v>0.31275073910576257</v>
      </c>
      <c r="DT80" s="72">
        <f t="shared" ca="1" si="84"/>
        <v>0.31275073910576257</v>
      </c>
      <c r="DU80" s="72">
        <f t="shared" ca="1" si="85"/>
        <v>0.31275073910576257</v>
      </c>
      <c r="DV80" s="72">
        <f t="shared" ca="1" si="86"/>
        <v>0.31275073910576257</v>
      </c>
      <c r="DW80" s="72">
        <f t="shared" ca="1" si="87"/>
        <v>0.31275073910576257</v>
      </c>
      <c r="DX80" s="72">
        <f t="shared" ca="1" si="88"/>
        <v>0.31275073910576257</v>
      </c>
      <c r="DY80" s="72">
        <f t="shared" ca="1" si="89"/>
        <v>0.31275073910576257</v>
      </c>
      <c r="DZ80" s="72">
        <f t="shared" ca="1" si="90"/>
        <v>0.31275073910576257</v>
      </c>
      <c r="EA80" s="72">
        <f t="shared" ca="1" si="91"/>
        <v>0.31275073910576257</v>
      </c>
      <c r="EB80" s="72">
        <f t="shared" ca="1" si="92"/>
        <v>0.31275073910576257</v>
      </c>
      <c r="EC80" s="72">
        <f t="shared" ca="1" si="93"/>
        <v>0.31275073910576257</v>
      </c>
      <c r="ED80" s="57"/>
      <c r="EE80" s="72">
        <f ca="1">AVERAGE(DL69:EC80)</f>
        <v>0.38194734078979192</v>
      </c>
      <c r="EF80" s="74">
        <f ca="1">STDEV(DL69:EC80)</f>
        <v>0.12223484584384392</v>
      </c>
      <c r="EG80" s="44"/>
      <c r="EH80" s="55"/>
    </row>
    <row r="81" spans="1:138" x14ac:dyDescent="0.2">
      <c r="A81" s="6">
        <v>3</v>
      </c>
      <c r="B81">
        <v>1</v>
      </c>
      <c r="C81" s="5">
        <f t="shared" ca="1" si="13"/>
        <v>0.35519906051525363</v>
      </c>
      <c r="D81" s="5">
        <f t="shared" ca="1" si="14"/>
        <v>6.1110846324791697E-2</v>
      </c>
      <c r="E81" s="30">
        <f t="shared" ca="1" si="15"/>
        <v>80968293.443634704</v>
      </c>
      <c r="F81" s="29">
        <f t="shared" ca="1" si="97"/>
        <v>104895688.60688588</v>
      </c>
      <c r="G81" s="29">
        <f t="shared" ca="1" si="97"/>
        <v>62301661.147741906</v>
      </c>
      <c r="H81" s="29">
        <f t="shared" ca="1" si="97"/>
        <v>30167844.810513392</v>
      </c>
      <c r="I81" s="29">
        <f t="shared" ca="1" si="97"/>
        <v>6076191.7200226355</v>
      </c>
      <c r="J81" s="29">
        <f t="shared" ca="1" si="97"/>
        <v>3353130.6580706532</v>
      </c>
      <c r="K81" s="29">
        <f t="shared" ca="1" si="97"/>
        <v>1116946.6509335861</v>
      </c>
      <c r="L81" s="29">
        <f t="shared" ca="1" si="97"/>
        <v>580499.08570574014</v>
      </c>
      <c r="M81" s="29">
        <f t="shared" ca="1" si="97"/>
        <v>480929.11505741568</v>
      </c>
      <c r="N81" s="29">
        <f t="shared" ca="1" si="97"/>
        <v>347474.03172770329</v>
      </c>
      <c r="O81" s="29">
        <f t="shared" ca="1" si="97"/>
        <v>269976.40641544876</v>
      </c>
      <c r="P81" s="29">
        <f t="shared" ca="1" si="98"/>
        <v>260461.18529964346</v>
      </c>
      <c r="Q81" s="29">
        <f t="shared" ca="1" si="98"/>
        <v>374001.32372305618</v>
      </c>
      <c r="R81" s="29">
        <f t="shared" ca="1" si="98"/>
        <v>70700.834371271325</v>
      </c>
      <c r="S81" s="29">
        <f t="shared" ca="1" si="98"/>
        <v>29494.424934014802</v>
      </c>
      <c r="T81" s="29">
        <f t="shared" ca="1" si="98"/>
        <v>14449.607718304498</v>
      </c>
      <c r="U81" s="29">
        <f t="shared" ca="1" si="98"/>
        <v>3446.6297312658985</v>
      </c>
      <c r="V81" s="29">
        <f t="shared" ca="1" si="98"/>
        <v>1000.0626780261938</v>
      </c>
      <c r="W81" s="31">
        <f t="shared" ca="1" si="16"/>
        <v>43146546.54690215</v>
      </c>
      <c r="X81" s="31">
        <f t="shared" ca="1" si="17"/>
        <v>291312189.74516463</v>
      </c>
      <c r="Y81" s="38">
        <f t="array" aca="1" ref="Y81" ca="1">SUM($E$54:$V$54*E81:V81)/1000000</f>
        <v>2497.3608574787272</v>
      </c>
      <c r="Z81" s="39">
        <f t="array" aca="1" ref="Z81" ca="1">SUM(($E$54:$V$54*E81:V81))/SUM(E81:V81)</f>
        <v>8.5727990293278822</v>
      </c>
      <c r="AE81" s="10"/>
      <c r="AF81" s="46"/>
      <c r="AG81" s="53">
        <f t="shared" ca="1" si="26"/>
        <v>2887060.3983377381</v>
      </c>
      <c r="AH81" s="53">
        <f t="shared" ca="1" si="27"/>
        <v>1714738.3370959165</v>
      </c>
      <c r="AI81" s="53">
        <f t="shared" ca="1" si="28"/>
        <v>2514042.6754018324</v>
      </c>
      <c r="AJ81" s="53">
        <f t="shared" ca="1" si="29"/>
        <v>506360.51013947814</v>
      </c>
      <c r="AK81" s="53">
        <f t="shared" ca="1" si="30"/>
        <v>279433.73560613306</v>
      </c>
      <c r="AL81" s="53">
        <f t="shared" ca="1" si="31"/>
        <v>93080.946425963863</v>
      </c>
      <c r="AM81" s="53">
        <f t="shared" ca="1" si="32"/>
        <v>48375.993832591616</v>
      </c>
      <c r="AN81" s="53">
        <f t="shared" ca="1" si="33"/>
        <v>40078.312742984614</v>
      </c>
      <c r="AO81" s="53">
        <f t="shared" ca="1" si="34"/>
        <v>28956.809803428252</v>
      </c>
      <c r="AP81" s="53">
        <f t="shared" ca="1" si="35"/>
        <v>22498.531510727316</v>
      </c>
      <c r="AQ81" s="53">
        <f t="shared" ca="1" si="36"/>
        <v>21705.578878503406</v>
      </c>
      <c r="AR81" s="53">
        <f t="shared" ca="1" si="37"/>
        <v>31167.466366999583</v>
      </c>
      <c r="AS81" s="53">
        <f t="shared" ca="1" si="38"/>
        <v>5891.8665192135077</v>
      </c>
      <c r="AT81" s="53">
        <f t="shared" ca="1" si="39"/>
        <v>2457.9231110572396</v>
      </c>
      <c r="AU81" s="53">
        <f t="shared" ca="1" si="40"/>
        <v>1204.1606112337663</v>
      </c>
      <c r="AV81" s="53">
        <f t="shared" ca="1" si="41"/>
        <v>287.22549738427136</v>
      </c>
      <c r="AW81" s="53">
        <f t="shared" ca="1" si="42"/>
        <v>83.340399900171292</v>
      </c>
      <c r="AX81" s="53">
        <f t="shared" ca="1" si="19"/>
        <v>3595625.0768474303</v>
      </c>
      <c r="AY81" s="53">
        <f t="shared" ca="1" si="20"/>
        <v>8197423.812281088</v>
      </c>
      <c r="AZ81" s="41">
        <f t="array" aca="1" ref="AZ81" ca="1">SUM($E$54:$V$54*AF81:AW81)/1000000</f>
        <v>117.20139289962323</v>
      </c>
      <c r="BA81" s="43">
        <f t="array" aca="1" ref="BA81" ca="1">IF(AZ81=0,"",SUM(($E$54:$V$54*AF81:AW81))/SUM(AF81:AW81))</f>
        <v>14.297344578431614</v>
      </c>
      <c r="BB81" s="54">
        <f t="array" aca="1" ref="BB81" ca="1">SUM(AG81:AW81*AG$54:AW$54*AG$55:AW$55)/1000000</f>
        <v>199.81723371033499</v>
      </c>
      <c r="BG81" s="10"/>
      <c r="BH81" s="46"/>
      <c r="BI81" s="53">
        <f t="shared" si="43"/>
        <v>0</v>
      </c>
      <c r="BJ81" s="53">
        <f t="shared" si="44"/>
        <v>0</v>
      </c>
      <c r="BK81" s="53">
        <f t="shared" ca="1" si="45"/>
        <v>14612554.891679116</v>
      </c>
      <c r="BL81" s="53">
        <f t="shared" ca="1" si="46"/>
        <v>2943156.3838545848</v>
      </c>
      <c r="BM81" s="53">
        <f t="shared" ca="1" si="47"/>
        <v>1624173.2250940898</v>
      </c>
      <c r="BN81" s="53">
        <f t="shared" ca="1" si="48"/>
        <v>541021.22144821589</v>
      </c>
      <c r="BO81" s="53">
        <f t="shared" ca="1" si="49"/>
        <v>281179.34203534882</v>
      </c>
      <c r="BP81" s="53">
        <f t="shared" ca="1" si="50"/>
        <v>232950.12079663217</v>
      </c>
      <c r="BQ81" s="53">
        <f t="shared" ca="1" si="51"/>
        <v>168307.79241759519</v>
      </c>
      <c r="BR81" s="53">
        <f t="shared" ca="1" si="52"/>
        <v>130769.86715435433</v>
      </c>
      <c r="BS81" s="53">
        <f t="shared" ca="1" si="53"/>
        <v>126160.93032991425</v>
      </c>
      <c r="BT81" s="53">
        <f t="shared" ca="1" si="54"/>
        <v>181156.9539286159</v>
      </c>
      <c r="BU81" s="53">
        <f t="shared" ca="1" si="55"/>
        <v>34245.728510830748</v>
      </c>
      <c r="BV81" s="53">
        <f t="shared" ca="1" si="56"/>
        <v>14286.367026013148</v>
      </c>
      <c r="BW81" s="53">
        <f t="shared" ca="1" si="57"/>
        <v>6999.0311629212292</v>
      </c>
      <c r="BX81" s="53">
        <f t="shared" ca="1" si="58"/>
        <v>1669.4618543603906</v>
      </c>
      <c r="BY81" s="53">
        <f t="shared" ca="1" si="59"/>
        <v>484.40552746030528</v>
      </c>
      <c r="BZ81" s="53">
        <f t="shared" ca="1" si="22"/>
        <v>20899115.722820058</v>
      </c>
      <c r="CA81" s="53">
        <f t="shared" ca="1" si="23"/>
        <v>20899115.722820058</v>
      </c>
      <c r="CB81" s="41">
        <f t="array" aca="1" ref="CB81" ca="1">SUM($E$54:$V$54*BH81:BY81)/1000000</f>
        <v>448.78188421800763</v>
      </c>
      <c r="CC81" s="43">
        <f t="array" aca="1" ref="CC81" ca="1">IF(CB81=0,"",SUM(($E$54:$V$54*BH81:BY81))/SUM(BH81:BY81))</f>
        <v>21.473725978175047</v>
      </c>
      <c r="CD81" s="54">
        <f t="array" aca="1" ref="CD81" ca="1">SUM(BI81:BY81*BI$54:BY$54*BI$55:BY$55)/1000000</f>
        <v>2064.8695576615478</v>
      </c>
      <c r="CI81" s="10"/>
      <c r="CJ81" s="71"/>
      <c r="CK81" s="149" t="str">
        <f t="shared" ca="1" si="60"/>
        <v/>
      </c>
      <c r="CL81" s="149" t="str">
        <f t="shared" ca="1" si="61"/>
        <v/>
      </c>
      <c r="CM81" s="149" t="str">
        <f t="shared" ca="1" si="62"/>
        <v/>
      </c>
      <c r="CN81" s="149">
        <f t="shared" ca="1" si="63"/>
        <v>-3.0785790119648725E-2</v>
      </c>
      <c r="CO81" s="149">
        <f t="shared" ca="1" si="64"/>
        <v>-3.4320234366004128E-2</v>
      </c>
      <c r="CP81" s="149">
        <f t="shared" ca="1" si="65"/>
        <v>-2.9522874136864361E-2</v>
      </c>
      <c r="CQ81" s="149">
        <f t="shared" ca="1" si="66"/>
        <v>-2.8032719979844585E-2</v>
      </c>
      <c r="CR81" s="149">
        <f t="shared" ca="1" si="67"/>
        <v>-3.4300753722428821E-2</v>
      </c>
      <c r="CS81" s="149">
        <f t="shared" ca="1" si="68"/>
        <v>-3.3377886695817482E-2</v>
      </c>
      <c r="CT81" s="149">
        <f t="shared" ca="1" si="69"/>
        <v>-3.388171569040959E-2</v>
      </c>
      <c r="CU81" s="149">
        <f t="shared" ca="1" si="70"/>
        <v>-3.0021468045522023E-2</v>
      </c>
      <c r="CV81" s="149">
        <f t="shared" ca="1" si="71"/>
        <v>-3.1547133981243924E-2</v>
      </c>
      <c r="CW81" s="149">
        <f t="shared" ca="1" si="72"/>
        <v>-3.0118851100357339E-2</v>
      </c>
      <c r="CX81" s="149">
        <f t="shared" ca="1" si="73"/>
        <v>-3.6427865529430704E-2</v>
      </c>
      <c r="CY81" s="149">
        <f t="shared" ca="1" si="74"/>
        <v>-3.8298904762260728E-2</v>
      </c>
      <c r="CZ81" s="149">
        <f t="shared" ca="1" si="75"/>
        <v>-3.5668463900401272E-2</v>
      </c>
      <c r="DA81" s="149" t="str">
        <f t="shared" ca="1" si="76"/>
        <v/>
      </c>
      <c r="DB81" s="53"/>
      <c r="DC81" s="53"/>
      <c r="DD81" s="41"/>
      <c r="DE81" s="43"/>
      <c r="DF81" s="54"/>
      <c r="DK81" s="10"/>
      <c r="DL81" s="46"/>
      <c r="DM81" s="72">
        <f t="shared" ca="1" si="77"/>
        <v>6.1110846324791718E-2</v>
      </c>
      <c r="DN81" s="72">
        <f t="shared" ca="1" si="78"/>
        <v>6.1110846324791718E-2</v>
      </c>
      <c r="DO81" s="72">
        <f t="shared" ca="1" si="79"/>
        <v>0.41630990684004532</v>
      </c>
      <c r="DP81" s="72">
        <f t="shared" ca="1" si="80"/>
        <v>0.41630990684004532</v>
      </c>
      <c r="DQ81" s="72">
        <f t="shared" ca="1" si="81"/>
        <v>0.41630990684004532</v>
      </c>
      <c r="DR81" s="72">
        <f t="shared" ca="1" si="82"/>
        <v>0.41630990684004532</v>
      </c>
      <c r="DS81" s="72">
        <f t="shared" ca="1" si="83"/>
        <v>0.41630990684004532</v>
      </c>
      <c r="DT81" s="72">
        <f t="shared" ca="1" si="84"/>
        <v>0.41630990684004532</v>
      </c>
      <c r="DU81" s="72">
        <f t="shared" ca="1" si="85"/>
        <v>0.41630990684004532</v>
      </c>
      <c r="DV81" s="72">
        <f t="shared" ca="1" si="86"/>
        <v>0.41630990684004532</v>
      </c>
      <c r="DW81" s="72">
        <f t="shared" ca="1" si="87"/>
        <v>0.41630990684004532</v>
      </c>
      <c r="DX81" s="72">
        <f t="shared" ca="1" si="88"/>
        <v>0.41630990684004532</v>
      </c>
      <c r="DY81" s="72">
        <f t="shared" ca="1" si="89"/>
        <v>0.41630990684004532</v>
      </c>
      <c r="DZ81" s="72">
        <f t="shared" ca="1" si="90"/>
        <v>0.41630990684004532</v>
      </c>
      <c r="EA81" s="72">
        <f t="shared" ca="1" si="91"/>
        <v>0.41630990684004532</v>
      </c>
      <c r="EB81" s="72">
        <f t="shared" ca="1" si="92"/>
        <v>0.41630990684004532</v>
      </c>
      <c r="EC81" s="72">
        <f t="shared" ca="1" si="93"/>
        <v>0.41630990684004532</v>
      </c>
      <c r="ED81" s="53"/>
      <c r="EE81" s="53"/>
      <c r="EF81" s="41"/>
      <c r="EG81" s="43"/>
      <c r="EH81" s="54"/>
    </row>
    <row r="82" spans="1:138" x14ac:dyDescent="0.2">
      <c r="A82" s="6">
        <v>3</v>
      </c>
      <c r="B82">
        <v>2</v>
      </c>
      <c r="C82" s="5">
        <f t="shared" ca="1" si="13"/>
        <v>0.29753753147158185</v>
      </c>
      <c r="D82" s="5">
        <f t="shared" ca="1" si="14"/>
        <v>9.1459527917048519E-2</v>
      </c>
      <c r="E82" s="30">
        <f t="shared" ca="1" si="15"/>
        <v>109063899.12344785</v>
      </c>
      <c r="F82" s="29">
        <f t="shared" ca="1" si="97"/>
        <v>62028757.686186507</v>
      </c>
      <c r="G82" s="29">
        <f t="shared" ca="1" si="97"/>
        <v>80359224.261675596</v>
      </c>
      <c r="H82" s="29">
        <f t="shared" ca="1" si="97"/>
        <v>35445312.995973207</v>
      </c>
      <c r="I82" s="29">
        <f t="shared" ca="1" si="97"/>
        <v>17163405.951357201</v>
      </c>
      <c r="J82" s="29">
        <f t="shared" ca="1" si="97"/>
        <v>3456930.5757194753</v>
      </c>
      <c r="K82" s="29">
        <f t="shared" ca="1" si="97"/>
        <v>1907698.1817525048</v>
      </c>
      <c r="L82" s="29">
        <f t="shared" ca="1" si="97"/>
        <v>635464.97658000118</v>
      </c>
      <c r="M82" s="29">
        <f t="shared" ca="1" si="97"/>
        <v>330263.61428666336</v>
      </c>
      <c r="N82" s="29">
        <f t="shared" ca="1" si="97"/>
        <v>273615.22466731782</v>
      </c>
      <c r="O82" s="29">
        <f t="shared" ca="1" si="97"/>
        <v>197688.56216135685</v>
      </c>
      <c r="P82" s="29">
        <f t="shared" ca="1" si="98"/>
        <v>153597.80221960403</v>
      </c>
      <c r="Q82" s="29">
        <f t="shared" ca="1" si="98"/>
        <v>148184.30305341305</v>
      </c>
      <c r="R82" s="29">
        <f t="shared" ca="1" si="98"/>
        <v>212780.74670971278</v>
      </c>
      <c r="S82" s="29">
        <f t="shared" ca="1" si="98"/>
        <v>40223.858516764471</v>
      </c>
      <c r="T82" s="29">
        <f t="shared" ca="1" si="98"/>
        <v>16780.276868432782</v>
      </c>
      <c r="U82" s="29">
        <f t="shared" ca="1" si="98"/>
        <v>8220.8220263946605</v>
      </c>
      <c r="V82" s="29">
        <f t="shared" ca="1" si="98"/>
        <v>1960.8926528658806</v>
      </c>
      <c r="W82" s="31">
        <f t="shared" ca="1" si="16"/>
        <v>59992128.784544922</v>
      </c>
      <c r="X82" s="31">
        <f t="shared" ca="1" si="17"/>
        <v>311444009.85585493</v>
      </c>
      <c r="Y82" s="38">
        <f t="array" aca="1" ref="Y82" ca="1">SUM($E$54:$V$54*E82:V82)/1000000</f>
        <v>2873.8834787916489</v>
      </c>
      <c r="Z82" s="39">
        <f t="array" aca="1" ref="Z82" ca="1">SUM(($E$54:$V$54*E82:V82))/SUM(E82:V82)</f>
        <v>9.2276087766843329</v>
      </c>
      <c r="AE82" s="10"/>
      <c r="AF82" s="46"/>
      <c r="AG82" s="53">
        <f t="shared" ca="1" si="26"/>
        <v>3071294.3808997297</v>
      </c>
      <c r="AH82" s="53">
        <f t="shared" ca="1" si="27"/>
        <v>3978909.8336771647</v>
      </c>
      <c r="AI82" s="53">
        <f t="shared" ca="1" si="28"/>
        <v>4355109.4507465074</v>
      </c>
      <c r="AJ82" s="53">
        <f t="shared" ca="1" si="29"/>
        <v>2108840.4967462546</v>
      </c>
      <c r="AK82" s="53">
        <f t="shared" ca="1" si="30"/>
        <v>424747.58292022493</v>
      </c>
      <c r="AL82" s="53">
        <f t="shared" ca="1" si="31"/>
        <v>234395.8531686863</v>
      </c>
      <c r="AM82" s="53">
        <f t="shared" ca="1" si="32"/>
        <v>78078.574886230475</v>
      </c>
      <c r="AN82" s="53">
        <f t="shared" ca="1" si="33"/>
        <v>40578.967040887757</v>
      </c>
      <c r="AO82" s="53">
        <f t="shared" ca="1" si="34"/>
        <v>33618.669158095472</v>
      </c>
      <c r="AP82" s="53">
        <f t="shared" ca="1" si="35"/>
        <v>24289.680428868644</v>
      </c>
      <c r="AQ82" s="53">
        <f t="shared" ca="1" si="36"/>
        <v>18872.31860913417</v>
      </c>
      <c r="AR82" s="53">
        <f t="shared" ca="1" si="37"/>
        <v>18207.170543352811</v>
      </c>
      <c r="AS82" s="53">
        <f t="shared" ca="1" si="38"/>
        <v>26144.033233326103</v>
      </c>
      <c r="AT82" s="53">
        <f t="shared" ca="1" si="39"/>
        <v>4942.2417680936478</v>
      </c>
      <c r="AU82" s="53">
        <f t="shared" ca="1" si="40"/>
        <v>2061.7660333301883</v>
      </c>
      <c r="AV82" s="53">
        <f t="shared" ca="1" si="41"/>
        <v>1010.0793778890832</v>
      </c>
      <c r="AW82" s="53">
        <f t="shared" ca="1" si="42"/>
        <v>240.93177355679637</v>
      </c>
      <c r="AX82" s="53">
        <f t="shared" ca="1" si="19"/>
        <v>7371137.8164344383</v>
      </c>
      <c r="AY82" s="53">
        <f t="shared" ca="1" si="20"/>
        <v>14421342.031011334</v>
      </c>
      <c r="AZ82" s="41">
        <f t="array" aca="1" ref="AZ82" ca="1">SUM($E$54:$V$54*AF82:AW82)/1000000</f>
        <v>230.06701184541635</v>
      </c>
      <c r="BA82" s="43">
        <f t="array" aca="1" ref="BA82" ca="1">IF(AZ82=0,"",SUM(($E$54:$V$54*AF82:AW82))/SUM(AF82:AW82))</f>
        <v>15.953231769323919</v>
      </c>
      <c r="BB82" s="54">
        <f t="array" aca="1" ref="BB82" ca="1">SUM(AG82:AW82*AG$54:AW$54*AG$55:AW$55)/1000000</f>
        <v>404.81761184979405</v>
      </c>
      <c r="BG82" s="10"/>
      <c r="BH82" s="46"/>
      <c r="BI82" s="53">
        <f t="shared" si="43"/>
        <v>0</v>
      </c>
      <c r="BJ82" s="53">
        <f t="shared" si="44"/>
        <v>0</v>
      </c>
      <c r="BK82" s="53">
        <f t="shared" ca="1" si="45"/>
        <v>14168108.504112748</v>
      </c>
      <c r="BL82" s="53">
        <f t="shared" ca="1" si="46"/>
        <v>6860512.0752238585</v>
      </c>
      <c r="BM82" s="53">
        <f t="shared" ca="1" si="47"/>
        <v>1381795.3164510832</v>
      </c>
      <c r="BN82" s="53">
        <f t="shared" ca="1" si="48"/>
        <v>762540.16533127206</v>
      </c>
      <c r="BO82" s="53">
        <f t="shared" ca="1" si="49"/>
        <v>254006.41093991068</v>
      </c>
      <c r="BP82" s="53">
        <f t="shared" ca="1" si="50"/>
        <v>132012.11462585969</v>
      </c>
      <c r="BQ82" s="53">
        <f t="shared" ca="1" si="51"/>
        <v>109368.76737141953</v>
      </c>
      <c r="BR82" s="53">
        <f t="shared" ca="1" si="52"/>
        <v>79019.558920028096</v>
      </c>
      <c r="BS82" s="53">
        <f t="shared" ca="1" si="53"/>
        <v>61395.714804037081</v>
      </c>
      <c r="BT82" s="53">
        <f t="shared" ca="1" si="54"/>
        <v>59231.844969336213</v>
      </c>
      <c r="BU82" s="53">
        <f t="shared" ca="1" si="55"/>
        <v>85052.167752386071</v>
      </c>
      <c r="BV82" s="53">
        <f t="shared" ca="1" si="56"/>
        <v>16078.176315845831</v>
      </c>
      <c r="BW82" s="53">
        <f t="shared" ca="1" si="57"/>
        <v>6707.3687126988616</v>
      </c>
      <c r="BX82" s="53">
        <f t="shared" ca="1" si="58"/>
        <v>3286.0056413154452</v>
      </c>
      <c r="BY82" s="53">
        <f t="shared" ca="1" si="59"/>
        <v>783.80292124596292</v>
      </c>
      <c r="BZ82" s="53">
        <f t="shared" ca="1" si="22"/>
        <v>23979897.994093042</v>
      </c>
      <c r="CA82" s="53">
        <f t="shared" ca="1" si="23"/>
        <v>23979897.994093042</v>
      </c>
      <c r="CB82" s="41">
        <f t="array" aca="1" ref="CB82" ca="1">SUM($E$54:$V$54*BH82:BY82)/1000000</f>
        <v>521.11101684769403</v>
      </c>
      <c r="CC82" s="43">
        <f t="array" aca="1" ref="CC82" ca="1">IF(CB82=0,"",SUM(($E$54:$V$54*BH82:BY82))/SUM(BH82:BY82))</f>
        <v>21.731160698684334</v>
      </c>
      <c r="CD82" s="54">
        <f t="array" aca="1" ref="CD82" ca="1">SUM(BI82:BY82*BI$54:BY$54*BI$55:BY$55)/1000000</f>
        <v>2398.5766952864201</v>
      </c>
      <c r="CI82" s="10"/>
      <c r="CJ82" s="71"/>
      <c r="CK82" s="149" t="str">
        <f t="shared" ca="1" si="60"/>
        <v/>
      </c>
      <c r="CL82" s="149" t="str">
        <f t="shared" ca="1" si="61"/>
        <v/>
      </c>
      <c r="CM82" s="149" t="str">
        <f t="shared" ca="1" si="62"/>
        <v/>
      </c>
      <c r="CN82" s="149">
        <f t="shared" ca="1" si="63"/>
        <v>0.56171750236954587</v>
      </c>
      <c r="CO82" s="149">
        <f t="shared" ca="1" si="64"/>
        <v>0.71539421351494137</v>
      </c>
      <c r="CP82" s="149">
        <f t="shared" ca="1" si="65"/>
        <v>0.57472147593488809</v>
      </c>
      <c r="CQ82" s="149">
        <f t="shared" ca="1" si="66"/>
        <v>0.56729015524430015</v>
      </c>
      <c r="CR82" s="149">
        <f t="shared" ca="1" si="67"/>
        <v>0.54742463685699172</v>
      </c>
      <c r="CS82" s="149">
        <f t="shared" ca="1" si="68"/>
        <v>0.58914236060378944</v>
      </c>
      <c r="CT82" s="149">
        <f t="shared" ca="1" si="69"/>
        <v>0.56946083476508425</v>
      </c>
      <c r="CU82" s="149">
        <f t="shared" ca="1" si="70"/>
        <v>0.58971425508275677</v>
      </c>
      <c r="CV82" s="149">
        <f t="shared" ca="1" si="71"/>
        <v>0.59158141525366847</v>
      </c>
      <c r="CW82" s="149">
        <f t="shared" ca="1" si="72"/>
        <v>0.55718420794439427</v>
      </c>
      <c r="CX82" s="149">
        <f t="shared" ca="1" si="73"/>
        <v>0.59386965651264201</v>
      </c>
      <c r="CY82" s="149">
        <f t="shared" ca="1" si="74"/>
        <v>0.68976342567598847</v>
      </c>
      <c r="CZ82" s="149">
        <f t="shared" ca="1" si="75"/>
        <v>0.62843227784861977</v>
      </c>
      <c r="DA82" s="149" t="str">
        <f t="shared" ca="1" si="76"/>
        <v/>
      </c>
      <c r="DB82" s="53"/>
      <c r="DC82" s="53"/>
      <c r="DD82" s="41"/>
      <c r="DE82" s="43"/>
      <c r="DF82" s="54"/>
      <c r="DK82" s="10"/>
      <c r="DL82" s="46"/>
      <c r="DM82" s="72">
        <f t="shared" ca="1" si="77"/>
        <v>9.1459527917048561E-2</v>
      </c>
      <c r="DN82" s="72">
        <f t="shared" ca="1" si="78"/>
        <v>9.1459527917048561E-2</v>
      </c>
      <c r="DO82" s="72">
        <f t="shared" ca="1" si="79"/>
        <v>0.38899705938863027</v>
      </c>
      <c r="DP82" s="72">
        <f t="shared" ca="1" si="80"/>
        <v>0.38899705938863027</v>
      </c>
      <c r="DQ82" s="72">
        <f t="shared" ca="1" si="81"/>
        <v>0.38899705938863027</v>
      </c>
      <c r="DR82" s="72">
        <f t="shared" ca="1" si="82"/>
        <v>0.38899705938863027</v>
      </c>
      <c r="DS82" s="72">
        <f t="shared" ca="1" si="83"/>
        <v>0.38899705938863027</v>
      </c>
      <c r="DT82" s="72">
        <f t="shared" ca="1" si="84"/>
        <v>0.38899705938863027</v>
      </c>
      <c r="DU82" s="72">
        <f t="shared" ca="1" si="85"/>
        <v>0.38899705938863027</v>
      </c>
      <c r="DV82" s="72">
        <f t="shared" ca="1" si="86"/>
        <v>0.38899705938863027</v>
      </c>
      <c r="DW82" s="72">
        <f t="shared" ca="1" si="87"/>
        <v>0.38899705938863027</v>
      </c>
      <c r="DX82" s="72">
        <f t="shared" ca="1" si="88"/>
        <v>0.38899705938863027</v>
      </c>
      <c r="DY82" s="72">
        <f t="shared" ca="1" si="89"/>
        <v>0.38899705938863027</v>
      </c>
      <c r="DZ82" s="72">
        <f t="shared" ca="1" si="90"/>
        <v>0.38899705938863027</v>
      </c>
      <c r="EA82" s="72">
        <f t="shared" ca="1" si="91"/>
        <v>0.38899705938863027</v>
      </c>
      <c r="EB82" s="72">
        <f t="shared" ca="1" si="92"/>
        <v>0.38899705938863027</v>
      </c>
      <c r="EC82" s="72">
        <f t="shared" ca="1" si="93"/>
        <v>0.38899705938863027</v>
      </c>
      <c r="ED82" s="53"/>
      <c r="EE82" s="53"/>
      <c r="EF82" s="41"/>
      <c r="EG82" s="43"/>
      <c r="EH82" s="54"/>
    </row>
    <row r="83" spans="1:138" x14ac:dyDescent="0.2">
      <c r="A83" s="6">
        <v>3</v>
      </c>
      <c r="B83">
        <v>3</v>
      </c>
      <c r="C83" s="5">
        <f t="shared" ca="1" si="13"/>
        <v>0.35897079097485746</v>
      </c>
      <c r="D83" s="5">
        <f t="shared" ca="1" si="14"/>
        <v>7.5907393012721175E-2</v>
      </c>
      <c r="E83" s="30">
        <f t="shared" ca="1" si="15"/>
        <v>106564555.67757912</v>
      </c>
      <c r="F83" s="29">
        <f t="shared" ca="1" si="97"/>
        <v>84862011.898868784</v>
      </c>
      <c r="G83" s="29">
        <f t="shared" ca="1" si="97"/>
        <v>48264230.557896093</v>
      </c>
      <c r="H83" s="29">
        <f t="shared" ca="1" si="97"/>
        <v>43668573.548242941</v>
      </c>
      <c r="I83" s="29">
        <f t="shared" ca="1" si="97"/>
        <v>19261587.847897332</v>
      </c>
      <c r="J83" s="29">
        <f t="shared" ca="1" si="97"/>
        <v>9326887.6350096855</v>
      </c>
      <c r="K83" s="29">
        <f t="shared" ca="1" si="97"/>
        <v>1878555.056796015</v>
      </c>
      <c r="L83" s="29">
        <f t="shared" ca="1" si="97"/>
        <v>1036675.7410006329</v>
      </c>
      <c r="M83" s="29">
        <f t="shared" ca="1" si="97"/>
        <v>345322.51054034301</v>
      </c>
      <c r="N83" s="29">
        <f t="shared" ca="1" si="97"/>
        <v>179470.88294210687</v>
      </c>
      <c r="O83" s="29">
        <f t="shared" ca="1" si="97"/>
        <v>148687.18149139889</v>
      </c>
      <c r="P83" s="29">
        <f t="shared" ca="1" si="98"/>
        <v>107427.33762932423</v>
      </c>
      <c r="Q83" s="29">
        <f t="shared" ca="1" si="98"/>
        <v>83467.66640297322</v>
      </c>
      <c r="R83" s="29">
        <f t="shared" ca="1" si="98"/>
        <v>80525.878591254572</v>
      </c>
      <c r="S83" s="29">
        <f t="shared" ca="1" si="98"/>
        <v>115628.68821488293</v>
      </c>
      <c r="T83" s="29">
        <f t="shared" ca="1" si="98"/>
        <v>21858.331015163309</v>
      </c>
      <c r="U83" s="29">
        <f t="shared" ca="1" si="98"/>
        <v>9118.6887544222463</v>
      </c>
      <c r="V83" s="29">
        <f t="shared" ca="1" si="98"/>
        <v>4467.334952334013</v>
      </c>
      <c r="W83" s="31">
        <f t="shared" ca="1" si="16"/>
        <v>76268254.329480827</v>
      </c>
      <c r="X83" s="31">
        <f t="shared" ca="1" si="17"/>
        <v>315959052.46382487</v>
      </c>
      <c r="Y83" s="38">
        <f t="array" aca="1" ref="Y83" ca="1">SUM($E$54:$V$54*E83:V83)/1000000</f>
        <v>2977.7434035450929</v>
      </c>
      <c r="Z83" s="39">
        <f t="array" aca="1" ref="Z83" ca="1">SUM(($E$54:$V$54*E83:V83))/SUM(E83:V83)</f>
        <v>9.4244598479609127</v>
      </c>
      <c r="AE83" s="10"/>
      <c r="AF83" s="46"/>
      <c r="AG83" s="53">
        <f t="shared" ca="1" si="26"/>
        <v>3012244.434116527</v>
      </c>
      <c r="AH83" s="53">
        <f t="shared" ca="1" si="27"/>
        <v>1713177.1520830181</v>
      </c>
      <c r="AI83" s="53">
        <f t="shared" ca="1" si="28"/>
        <v>4566635.955703795</v>
      </c>
      <c r="AJ83" s="53">
        <f t="shared" ca="1" si="29"/>
        <v>2014278.289465548</v>
      </c>
      <c r="AK83" s="53">
        <f t="shared" ca="1" si="30"/>
        <v>975358.18022061628</v>
      </c>
      <c r="AL83" s="53">
        <f t="shared" ca="1" si="31"/>
        <v>196449.67467637931</v>
      </c>
      <c r="AM83" s="53">
        <f t="shared" ca="1" si="32"/>
        <v>108410.24399455907</v>
      </c>
      <c r="AN83" s="53">
        <f t="shared" ca="1" si="33"/>
        <v>36112.061027257536</v>
      </c>
      <c r="AO83" s="53">
        <f t="shared" ca="1" si="34"/>
        <v>18768.146528530451</v>
      </c>
      <c r="AP83" s="53">
        <f t="shared" ca="1" si="35"/>
        <v>15548.944560800714</v>
      </c>
      <c r="AQ83" s="53">
        <f t="shared" ca="1" si="36"/>
        <v>11234.201229440951</v>
      </c>
      <c r="AR83" s="53">
        <f t="shared" ca="1" si="37"/>
        <v>8728.6214218427103</v>
      </c>
      <c r="AS83" s="53">
        <f t="shared" ca="1" si="38"/>
        <v>8420.984306556491</v>
      </c>
      <c r="AT83" s="53">
        <f t="shared" ca="1" si="39"/>
        <v>12091.856504760832</v>
      </c>
      <c r="AU83" s="53">
        <f t="shared" ca="1" si="40"/>
        <v>2285.832401538029</v>
      </c>
      <c r="AV83" s="53">
        <f t="shared" ca="1" si="41"/>
        <v>953.5858067086325</v>
      </c>
      <c r="AW83" s="53">
        <f t="shared" ca="1" si="42"/>
        <v>467.17102854214136</v>
      </c>
      <c r="AX83" s="53">
        <f t="shared" ca="1" si="19"/>
        <v>7975743.7488768771</v>
      </c>
      <c r="AY83" s="53">
        <f t="shared" ca="1" si="20"/>
        <v>12701165.33507642</v>
      </c>
      <c r="AZ83" s="41">
        <f t="array" aca="1" ref="AZ83" ca="1">SUM($E$54:$V$54*AF83:AW83)/1000000</f>
        <v>215.84666925809412</v>
      </c>
      <c r="BA83" s="43">
        <f t="array" aca="1" ref="BA83" ca="1">IF(AZ83=0,"",SUM(($E$54:$V$54*AF83:AW83))/SUM(AF83:AW83))</f>
        <v>16.99424136004253</v>
      </c>
      <c r="BB83" s="54">
        <f t="array" aca="1" ref="BB83" ca="1">SUM(AG83:AW83*AG$54:AW$54*AG$55:AW$55)/1000000</f>
        <v>397.71483108446398</v>
      </c>
      <c r="BG83" s="10"/>
      <c r="BH83" s="46"/>
      <c r="BI83" s="53">
        <f t="shared" si="43"/>
        <v>0</v>
      </c>
      <c r="BJ83" s="53">
        <f t="shared" si="44"/>
        <v>0</v>
      </c>
      <c r="BK83" s="53">
        <f t="shared" ca="1" si="45"/>
        <v>21595905.959232327</v>
      </c>
      <c r="BL83" s="53">
        <f t="shared" ca="1" si="46"/>
        <v>9525647.5306924749</v>
      </c>
      <c r="BM83" s="53">
        <f t="shared" ca="1" si="47"/>
        <v>4612529.604052077</v>
      </c>
      <c r="BN83" s="53">
        <f t="shared" ca="1" si="48"/>
        <v>929022.75136118883</v>
      </c>
      <c r="BO83" s="53">
        <f t="shared" ca="1" si="49"/>
        <v>512678.7983613438</v>
      </c>
      <c r="BP83" s="53">
        <f t="shared" ca="1" si="50"/>
        <v>170776.18656346804</v>
      </c>
      <c r="BQ83" s="53">
        <f t="shared" ca="1" si="51"/>
        <v>88755.734284663456</v>
      </c>
      <c r="BR83" s="53">
        <f t="shared" ca="1" si="52"/>
        <v>73531.927606569589</v>
      </c>
      <c r="BS83" s="53">
        <f t="shared" ca="1" si="53"/>
        <v>53127.237562055292</v>
      </c>
      <c r="BT83" s="53">
        <f t="shared" ca="1" si="54"/>
        <v>41278.194541523182</v>
      </c>
      <c r="BU83" s="53">
        <f t="shared" ca="1" si="55"/>
        <v>39823.359455973477</v>
      </c>
      <c r="BV83" s="53">
        <f t="shared" ca="1" si="56"/>
        <v>57183.142795340558</v>
      </c>
      <c r="BW83" s="53">
        <f t="shared" ca="1" si="57"/>
        <v>10809.843845889296</v>
      </c>
      <c r="BX83" s="53">
        <f t="shared" ca="1" si="58"/>
        <v>4509.5666931840005</v>
      </c>
      <c r="BY83" s="53">
        <f t="shared" ca="1" si="59"/>
        <v>2209.2809011133545</v>
      </c>
      <c r="BZ83" s="53">
        <f t="shared" ca="1" si="22"/>
        <v>37717789.117949188</v>
      </c>
      <c r="CA83" s="53">
        <f t="shared" ca="1" si="23"/>
        <v>37717789.117949188</v>
      </c>
      <c r="CB83" s="41">
        <f t="array" aca="1" ref="CB83" ca="1">SUM($E$54:$V$54*BH83:BY83)/1000000</f>
        <v>827.99275224653138</v>
      </c>
      <c r="CC83" s="43">
        <f t="array" aca="1" ref="CC83" ca="1">IF(CB83=0,"",SUM(($E$54:$V$54*BH83:BY83))/SUM(BH83:BY83))</f>
        <v>21.952314056830684</v>
      </c>
      <c r="CD83" s="54">
        <f t="array" aca="1" ref="CD83" ca="1">SUM(BI83:BY83*BI$54:BY$54*BI$55:BY$55)/1000000</f>
        <v>3820.9278472311721</v>
      </c>
      <c r="CI83" s="10"/>
      <c r="CJ83" s="71"/>
      <c r="CK83" s="149" t="str">
        <f t="shared" ca="1" si="60"/>
        <v/>
      </c>
      <c r="CL83" s="149" t="str">
        <f t="shared" ca="1" si="61"/>
        <v/>
      </c>
      <c r="CM83" s="149" t="str">
        <f t="shared" ca="1" si="62"/>
        <v/>
      </c>
      <c r="CN83" s="149">
        <f t="shared" ca="1" si="63"/>
        <v>0.22869582572328503</v>
      </c>
      <c r="CO83" s="149">
        <f t="shared" ca="1" si="64"/>
        <v>0.24161149358777101</v>
      </c>
      <c r="CP83" s="149">
        <f t="shared" ca="1" si="65"/>
        <v>0.28071189054166451</v>
      </c>
      <c r="CQ83" s="149">
        <f t="shared" ca="1" si="66"/>
        <v>0.2229482092054598</v>
      </c>
      <c r="CR83" s="149">
        <f t="shared" ca="1" si="67"/>
        <v>0.21600152750591389</v>
      </c>
      <c r="CS83" s="149">
        <f t="shared" ca="1" si="68"/>
        <v>0.21739196563657862</v>
      </c>
      <c r="CT83" s="149">
        <f t="shared" ca="1" si="69"/>
        <v>0.20008505858639516</v>
      </c>
      <c r="CU83" s="149">
        <f t="shared" ca="1" si="70"/>
        <v>0.22364365589817611</v>
      </c>
      <c r="CV83" s="149">
        <f t="shared" ca="1" si="71"/>
        <v>0.22974952634844051</v>
      </c>
      <c r="CW83" s="149">
        <f t="shared" ca="1" si="72"/>
        <v>0.20287780558642593</v>
      </c>
      <c r="CX83" s="149">
        <f t="shared" ca="1" si="73"/>
        <v>0.208476817192425</v>
      </c>
      <c r="CY83" s="149">
        <f t="shared" ca="1" si="74"/>
        <v>0.21403794201773915</v>
      </c>
      <c r="CZ83" s="149">
        <f t="shared" ca="1" si="75"/>
        <v>0.20467030494765392</v>
      </c>
      <c r="DA83" s="149">
        <f t="shared" ca="1" si="76"/>
        <v>0.24036209144851503</v>
      </c>
      <c r="DB83" s="53"/>
      <c r="DC83" s="53"/>
      <c r="DD83" s="41"/>
      <c r="DE83" s="43"/>
      <c r="DF83" s="54"/>
      <c r="DK83" s="10"/>
      <c r="DL83" s="46"/>
      <c r="DM83" s="72">
        <f t="shared" ca="1" si="77"/>
        <v>7.5907393012721119E-2</v>
      </c>
      <c r="DN83" s="72">
        <f t="shared" ca="1" si="78"/>
        <v>7.5907393012721119E-2</v>
      </c>
      <c r="DO83" s="72">
        <f t="shared" ca="1" si="79"/>
        <v>0.4348781839875786</v>
      </c>
      <c r="DP83" s="72">
        <f t="shared" ca="1" si="80"/>
        <v>0.4348781839875786</v>
      </c>
      <c r="DQ83" s="72">
        <f t="shared" ca="1" si="81"/>
        <v>0.4348781839875786</v>
      </c>
      <c r="DR83" s="72">
        <f t="shared" ca="1" si="82"/>
        <v>0.4348781839875786</v>
      </c>
      <c r="DS83" s="72">
        <f t="shared" ca="1" si="83"/>
        <v>0.4348781839875786</v>
      </c>
      <c r="DT83" s="72">
        <f t="shared" ca="1" si="84"/>
        <v>0.4348781839875786</v>
      </c>
      <c r="DU83" s="72">
        <f t="shared" ca="1" si="85"/>
        <v>0.4348781839875786</v>
      </c>
      <c r="DV83" s="72">
        <f t="shared" ca="1" si="86"/>
        <v>0.4348781839875786</v>
      </c>
      <c r="DW83" s="72">
        <f t="shared" ca="1" si="87"/>
        <v>0.4348781839875786</v>
      </c>
      <c r="DX83" s="72">
        <f t="shared" ca="1" si="88"/>
        <v>0.4348781839875786</v>
      </c>
      <c r="DY83" s="72">
        <f t="shared" ca="1" si="89"/>
        <v>0.4348781839875786</v>
      </c>
      <c r="DZ83" s="72">
        <f t="shared" ca="1" si="90"/>
        <v>0.4348781839875786</v>
      </c>
      <c r="EA83" s="72">
        <f t="shared" ca="1" si="91"/>
        <v>0.4348781839875786</v>
      </c>
      <c r="EB83" s="72">
        <f t="shared" ca="1" si="92"/>
        <v>0.4348781839875786</v>
      </c>
      <c r="EC83" s="72">
        <f t="shared" ca="1" si="93"/>
        <v>0.4348781839875786</v>
      </c>
      <c r="ED83" s="53"/>
      <c r="EE83" s="53"/>
      <c r="EF83" s="41"/>
      <c r="EG83" s="43"/>
      <c r="EH83" s="54"/>
    </row>
    <row r="84" spans="1:138" x14ac:dyDescent="0.2">
      <c r="A84" s="6">
        <v>3</v>
      </c>
      <c r="B84">
        <v>4</v>
      </c>
      <c r="C84" s="5">
        <f t="shared" ca="1" si="13"/>
        <v>0.31083377709385179</v>
      </c>
      <c r="D84" s="5">
        <f t="shared" ca="1" si="14"/>
        <v>6.876151872604204E-2</v>
      </c>
      <c r="E84" s="30">
        <f t="shared" ca="1" si="15"/>
        <v>60175126.411106549</v>
      </c>
      <c r="F84" s="29">
        <f t="shared" ca="1" si="97"/>
        <v>83511925.279819593</v>
      </c>
      <c r="G84" s="29">
        <f t="shared" ca="1" si="97"/>
        <v>66504195.055585206</v>
      </c>
      <c r="H84" s="29">
        <f t="shared" ca="1" si="97"/>
        <v>27718371.442438915</v>
      </c>
      <c r="I84" s="29">
        <f t="shared" ca="1" si="97"/>
        <v>25079064.308705404</v>
      </c>
      <c r="J84" s="29">
        <f t="shared" ca="1" si="97"/>
        <v>11062019.229722064</v>
      </c>
      <c r="K84" s="29">
        <f t="shared" ca="1" si="97"/>
        <v>5356474.8237096649</v>
      </c>
      <c r="L84" s="29">
        <f t="shared" ca="1" si="97"/>
        <v>1078862.8812155605</v>
      </c>
      <c r="M84" s="29">
        <f t="shared" ca="1" si="97"/>
        <v>595367.68580515706</v>
      </c>
      <c r="N84" s="29">
        <f t="shared" ca="1" si="97"/>
        <v>198320.31929133902</v>
      </c>
      <c r="O84" s="29">
        <f t="shared" ca="1" si="97"/>
        <v>103070.96039839248</v>
      </c>
      <c r="P84" s="29">
        <f t="shared" ca="1" si="98"/>
        <v>85391.737890943376</v>
      </c>
      <c r="Q84" s="29">
        <f t="shared" ca="1" si="98"/>
        <v>61696.018211871124</v>
      </c>
      <c r="R84" s="29">
        <f t="shared" ca="1" si="98"/>
        <v>47935.867909794841</v>
      </c>
      <c r="S84" s="29">
        <f t="shared" ca="1" si="98"/>
        <v>46246.385526516351</v>
      </c>
      <c r="T84" s="29">
        <f t="shared" ca="1" si="98"/>
        <v>66406.091888224153</v>
      </c>
      <c r="U84" s="29">
        <f t="shared" ca="1" si="98"/>
        <v>12553.340873492018</v>
      </c>
      <c r="V84" s="29">
        <f t="shared" ca="1" si="98"/>
        <v>5236.9052410329041</v>
      </c>
      <c r="W84" s="31">
        <f t="shared" ca="1" si="16"/>
        <v>71517017.998828366</v>
      </c>
      <c r="X84" s="31">
        <f t="shared" ca="1" si="17"/>
        <v>281708264.74533969</v>
      </c>
      <c r="Y84" s="38">
        <f t="array" aca="1" ref="Y84" ca="1">SUM($E$54:$V$54*E84:V84)/1000000</f>
        <v>3132.9865157698164</v>
      </c>
      <c r="Z84" s="39">
        <f t="array" aca="1" ref="Z84" ca="1">SUM(($E$54:$V$54*E84:V84))/SUM(E84:V84)</f>
        <v>11.121386582683302</v>
      </c>
      <c r="AE84" s="10"/>
      <c r="AF84" s="46"/>
      <c r="AG84" s="53">
        <f t="shared" ca="1" si="26"/>
        <v>2858181.2516758954</v>
      </c>
      <c r="AH84" s="53">
        <f t="shared" ca="1" si="27"/>
        <v>2276094.6155746556</v>
      </c>
      <c r="AI84" s="53">
        <f t="shared" ca="1" si="28"/>
        <v>2547379.1194379856</v>
      </c>
      <c r="AJ84" s="53">
        <f t="shared" ca="1" si="29"/>
        <v>2304821.0060863993</v>
      </c>
      <c r="AK84" s="53">
        <f t="shared" ca="1" si="30"/>
        <v>1016623.8252176333</v>
      </c>
      <c r="AL84" s="53">
        <f t="shared" ca="1" si="31"/>
        <v>492271.78256301832</v>
      </c>
      <c r="AM84" s="53">
        <f t="shared" ca="1" si="32"/>
        <v>99149.864632285346</v>
      </c>
      <c r="AN84" s="53">
        <f t="shared" ca="1" si="33"/>
        <v>54715.595912900637</v>
      </c>
      <c r="AO84" s="53">
        <f t="shared" ca="1" si="34"/>
        <v>18226.07224137045</v>
      </c>
      <c r="AP84" s="53">
        <f t="shared" ca="1" si="35"/>
        <v>9472.4472858922782</v>
      </c>
      <c r="AQ84" s="53">
        <f t="shared" ca="1" si="36"/>
        <v>7847.6879685241265</v>
      </c>
      <c r="AR84" s="53">
        <f t="shared" ca="1" si="37"/>
        <v>5669.999367450484</v>
      </c>
      <c r="AS84" s="53">
        <f t="shared" ca="1" si="38"/>
        <v>4405.4113799264524</v>
      </c>
      <c r="AT84" s="53">
        <f t="shared" ca="1" si="39"/>
        <v>4250.1442440213241</v>
      </c>
      <c r="AU84" s="53">
        <f t="shared" ca="1" si="40"/>
        <v>6102.8654670722617</v>
      </c>
      <c r="AV84" s="53">
        <f t="shared" ca="1" si="41"/>
        <v>1153.6795546133731</v>
      </c>
      <c r="AW84" s="53">
        <f t="shared" ca="1" si="42"/>
        <v>481.28307570975966</v>
      </c>
      <c r="AX84" s="53">
        <f t="shared" ca="1" si="19"/>
        <v>6572570.7844348047</v>
      </c>
      <c r="AY84" s="53">
        <f t="shared" ca="1" si="20"/>
        <v>11706846.65168535</v>
      </c>
      <c r="AZ84" s="41">
        <f t="array" aca="1" ref="AZ84" ca="1">SUM($E$54:$V$54*AF84:AW84)/1000000</f>
        <v>200.78658095583566</v>
      </c>
      <c r="BA84" s="43">
        <f t="array" aca="1" ref="BA84" ca="1">IF(AZ84=0,"",SUM(($E$54:$V$54*AF84:AW84))/SUM(AF84:AW84))</f>
        <v>17.151209623723044</v>
      </c>
      <c r="BB84" s="54">
        <f t="array" aca="1" ref="BB84" ca="1">SUM(AG84:AW84*AG$54:AW$54*AG$55:AW$55)/1000000</f>
        <v>378.8514051077525</v>
      </c>
      <c r="BG84" s="10"/>
      <c r="BH84" s="46"/>
      <c r="BI84" s="53">
        <f t="shared" si="43"/>
        <v>0</v>
      </c>
      <c r="BJ84" s="53">
        <f t="shared" si="44"/>
        <v>0</v>
      </c>
      <c r="BK84" s="53">
        <f t="shared" ca="1" si="45"/>
        <v>11515328.457761893</v>
      </c>
      <c r="BL84" s="53">
        <f t="shared" ca="1" si="46"/>
        <v>10418853.918881794</v>
      </c>
      <c r="BM84" s="53">
        <f t="shared" ca="1" si="47"/>
        <v>4595608.5515650157</v>
      </c>
      <c r="BN84" s="53">
        <f t="shared" ca="1" si="48"/>
        <v>2225295.4903515689</v>
      </c>
      <c r="BO84" s="53">
        <f t="shared" ca="1" si="49"/>
        <v>448203.11553597549</v>
      </c>
      <c r="BP84" s="53">
        <f t="shared" ca="1" si="50"/>
        <v>247339.72807244866</v>
      </c>
      <c r="BQ84" s="53">
        <f t="shared" ca="1" si="51"/>
        <v>82390.252300011693</v>
      </c>
      <c r="BR84" s="53">
        <f t="shared" ca="1" si="52"/>
        <v>42819.830375287886</v>
      </c>
      <c r="BS84" s="53">
        <f t="shared" ca="1" si="53"/>
        <v>35475.168930300038</v>
      </c>
      <c r="BT84" s="53">
        <f t="shared" ca="1" si="54"/>
        <v>25631.012114874949</v>
      </c>
      <c r="BU84" s="53">
        <f t="shared" ca="1" si="55"/>
        <v>19914.491189912635</v>
      </c>
      <c r="BV84" s="53">
        <f t="shared" ca="1" si="56"/>
        <v>19212.61212723194</v>
      </c>
      <c r="BW84" s="53">
        <f t="shared" ca="1" si="57"/>
        <v>27587.766520742414</v>
      </c>
      <c r="BX84" s="53">
        <f t="shared" ca="1" si="58"/>
        <v>5215.163657818016</v>
      </c>
      <c r="BY84" s="53">
        <f t="shared" ca="1" si="59"/>
        <v>2175.6214674408175</v>
      </c>
      <c r="BZ84" s="53">
        <f t="shared" ca="1" si="22"/>
        <v>29711051.180852316</v>
      </c>
      <c r="CA84" s="53">
        <f t="shared" ca="1" si="23"/>
        <v>29711051.180852316</v>
      </c>
      <c r="CB84" s="41">
        <f t="array" aca="1" ref="CB84" ca="1">SUM($E$54:$V$54*BH84:BY84)/1000000</f>
        <v>695.49971667084731</v>
      </c>
      <c r="CC84" s="43">
        <f t="array" aca="1" ref="CC84" ca="1">IF(CB84=0,"",SUM(($E$54:$V$54*BH84:BY84))/SUM(BH84:BY84))</f>
        <v>23.408788616643474</v>
      </c>
      <c r="CD84" s="54">
        <f t="array" aca="1" ref="CD84" ca="1">SUM(BI84:BY84*BI$54:BY$54*BI$55:BY$55)/1000000</f>
        <v>3266.3706838004159</v>
      </c>
      <c r="CI84" s="10"/>
      <c r="CJ84" s="71"/>
      <c r="CK84" s="149" t="str">
        <f t="shared" ca="1" si="60"/>
        <v/>
      </c>
      <c r="CL84" s="149" t="str">
        <f t="shared" ca="1" si="61"/>
        <v/>
      </c>
      <c r="CM84" s="149" t="str">
        <f t="shared" ca="1" si="62"/>
        <v/>
      </c>
      <c r="CN84" s="149">
        <f t="shared" ca="1" si="63"/>
        <v>0.58021166300367122</v>
      </c>
      <c r="CO84" s="149">
        <f t="shared" ca="1" si="64"/>
        <v>0.55278576220170084</v>
      </c>
      <c r="CP84" s="149">
        <f t="shared" ca="1" si="65"/>
        <v>0.44941190281324156</v>
      </c>
      <c r="CQ84" s="149">
        <f t="shared" ca="1" si="66"/>
        <v>0.5464644296851634</v>
      </c>
      <c r="CR84" s="149">
        <f t="shared" ca="1" si="67"/>
        <v>0.6584894884278496</v>
      </c>
      <c r="CS84" s="149">
        <f t="shared" ca="1" si="68"/>
        <v>0.46097479879458486</v>
      </c>
      <c r="CT84" s="149">
        <f t="shared" ca="1" si="69"/>
        <v>0.52851930197841424</v>
      </c>
      <c r="CU84" s="149">
        <f t="shared" ca="1" si="70"/>
        <v>0.46845477225016652</v>
      </c>
      <c r="CV84" s="149">
        <f t="shared" ca="1" si="71"/>
        <v>0.54414795527653004</v>
      </c>
      <c r="CW84" s="149">
        <f t="shared" ca="1" si="72"/>
        <v>0.50705037308713785</v>
      </c>
      <c r="CX84" s="149">
        <f t="shared" ca="1" si="73"/>
        <v>0.5951983806939618</v>
      </c>
      <c r="CY84" s="149">
        <f t="shared" ca="1" si="74"/>
        <v>0.59232246436672753</v>
      </c>
      <c r="CZ84" s="149">
        <f t="shared" ca="1" si="75"/>
        <v>0.58793000817297225</v>
      </c>
      <c r="DA84" s="149">
        <f t="shared" ca="1" si="76"/>
        <v>0.4871601706435999</v>
      </c>
      <c r="DB84" s="53"/>
      <c r="DC84" s="53"/>
      <c r="DD84" s="41"/>
      <c r="DE84" s="43"/>
      <c r="DF84" s="54"/>
      <c r="DK84" s="10"/>
      <c r="DL84" s="46"/>
      <c r="DM84" s="72">
        <f t="shared" ca="1" si="77"/>
        <v>6.8761518726042192E-2</v>
      </c>
      <c r="DN84" s="72">
        <f t="shared" ca="1" si="78"/>
        <v>6.8761518726042054E-2</v>
      </c>
      <c r="DO84" s="72">
        <f t="shared" ca="1" si="79"/>
        <v>0.37959529581989393</v>
      </c>
      <c r="DP84" s="72">
        <f t="shared" ca="1" si="80"/>
        <v>0.37959529581989393</v>
      </c>
      <c r="DQ84" s="72">
        <f t="shared" ca="1" si="81"/>
        <v>0.37959529581989393</v>
      </c>
      <c r="DR84" s="72">
        <f t="shared" ca="1" si="82"/>
        <v>0.37959529581989393</v>
      </c>
      <c r="DS84" s="72">
        <f t="shared" ca="1" si="83"/>
        <v>0.37959529581989393</v>
      </c>
      <c r="DT84" s="72">
        <f t="shared" ca="1" si="84"/>
        <v>0.37959529581989393</v>
      </c>
      <c r="DU84" s="72">
        <f t="shared" ca="1" si="85"/>
        <v>0.37959529581989393</v>
      </c>
      <c r="DV84" s="72">
        <f t="shared" ca="1" si="86"/>
        <v>0.37959529581989393</v>
      </c>
      <c r="DW84" s="72">
        <f t="shared" ca="1" si="87"/>
        <v>0.37959529581989393</v>
      </c>
      <c r="DX84" s="72">
        <f t="shared" ca="1" si="88"/>
        <v>0.37959529581989393</v>
      </c>
      <c r="DY84" s="72">
        <f t="shared" ca="1" si="89"/>
        <v>0.37959529581989393</v>
      </c>
      <c r="DZ84" s="72">
        <f t="shared" ca="1" si="90"/>
        <v>0.37959529581989393</v>
      </c>
      <c r="EA84" s="72">
        <f t="shared" ca="1" si="91"/>
        <v>0.37959529581989393</v>
      </c>
      <c r="EB84" s="72">
        <f t="shared" ca="1" si="92"/>
        <v>0.37959529581989393</v>
      </c>
      <c r="EC84" s="72">
        <f t="shared" ca="1" si="93"/>
        <v>0.37959529581989393</v>
      </c>
      <c r="ED84" s="53"/>
      <c r="EE84" s="53"/>
      <c r="EF84" s="41"/>
      <c r="EG84" s="43"/>
      <c r="EH84" s="54"/>
    </row>
    <row r="85" spans="1:138" x14ac:dyDescent="0.2">
      <c r="A85" s="6">
        <v>3</v>
      </c>
      <c r="B85">
        <v>5</v>
      </c>
      <c r="C85" s="5">
        <f t="shared" ca="1" si="13"/>
        <v>0.26238097378668418</v>
      </c>
      <c r="D85" s="5">
        <f t="shared" ca="1" si="14"/>
        <v>5.9461836918368267E-2</v>
      </c>
      <c r="E85" s="30">
        <f t="shared" ca="1" si="15"/>
        <v>28127189.913328629</v>
      </c>
      <c r="F85" s="29">
        <f t="shared" ca="1" si="97"/>
        <v>47598309.574843258</v>
      </c>
      <c r="G85" s="29">
        <f t="shared" ca="1" si="97"/>
        <v>66057633.93837025</v>
      </c>
      <c r="H85" s="29">
        <f t="shared" ca="1" si="97"/>
        <v>40464385.566382974</v>
      </c>
      <c r="I85" s="29">
        <f t="shared" ca="1" si="97"/>
        <v>16865204.794699214</v>
      </c>
      <c r="J85" s="29">
        <f t="shared" ca="1" si="97"/>
        <v>15259322.016955124</v>
      </c>
      <c r="K85" s="29">
        <f t="shared" ca="1" si="97"/>
        <v>6730670.3115508836</v>
      </c>
      <c r="L85" s="29">
        <f t="shared" ca="1" si="97"/>
        <v>3259139.7033232446</v>
      </c>
      <c r="M85" s="29">
        <f t="shared" ca="1" si="97"/>
        <v>656432.62898343988</v>
      </c>
      <c r="N85" s="29">
        <f t="shared" ca="1" si="97"/>
        <v>362250.64557279815</v>
      </c>
      <c r="O85" s="29">
        <f t="shared" ca="1" si="97"/>
        <v>120667.7241750777</v>
      </c>
      <c r="P85" s="29">
        <f t="shared" ca="1" si="98"/>
        <v>62713.383400430714</v>
      </c>
      <c r="Q85" s="29">
        <f t="shared" ca="1" si="98"/>
        <v>51956.484900157586</v>
      </c>
      <c r="R85" s="29">
        <f t="shared" ca="1" si="98"/>
        <v>37538.857011187552</v>
      </c>
      <c r="S85" s="29">
        <f t="shared" ca="1" si="98"/>
        <v>29166.512577739144</v>
      </c>
      <c r="T85" s="29">
        <f t="shared" ca="1" si="98"/>
        <v>28138.54935666034</v>
      </c>
      <c r="U85" s="29">
        <f t="shared" ca="1" si="98"/>
        <v>40404.694829790147</v>
      </c>
      <c r="V85" s="29">
        <f t="shared" ca="1" si="98"/>
        <v>7638.0629045529013</v>
      </c>
      <c r="W85" s="31">
        <f t="shared" ca="1" si="16"/>
        <v>83975629.936623275</v>
      </c>
      <c r="X85" s="31">
        <f t="shared" ca="1" si="17"/>
        <v>225758763.36316547</v>
      </c>
      <c r="Y85" s="38">
        <f t="array" aca="1" ref="Y85" ca="1">SUM($E$54:$V$54*E85:V85)/1000000</f>
        <v>3134.1615935964151</v>
      </c>
      <c r="Z85" s="39">
        <f t="array" aca="1" ref="Z85" ca="1">SUM(($E$54:$V$54*E85:V85))/SUM(E85:V85)</f>
        <v>13.882790403819962</v>
      </c>
      <c r="AE85" s="10"/>
      <c r="AF85" s="46"/>
      <c r="AG85" s="53">
        <f t="shared" ca="1" si="26"/>
        <v>1505185.5749081715</v>
      </c>
      <c r="AH85" s="53">
        <f t="shared" ca="1" si="27"/>
        <v>2088918.6738923541</v>
      </c>
      <c r="AI85" s="53">
        <f t="shared" ca="1" si="28"/>
        <v>3116428.1174463937</v>
      </c>
      <c r="AJ85" s="53">
        <f t="shared" ca="1" si="29"/>
        <v>1298900.1981129181</v>
      </c>
      <c r="AK85" s="53">
        <f t="shared" ca="1" si="30"/>
        <v>1175220.6173696402</v>
      </c>
      <c r="AL85" s="53">
        <f t="shared" ca="1" si="31"/>
        <v>518373.13021268294</v>
      </c>
      <c r="AM85" s="53">
        <f t="shared" ca="1" si="32"/>
        <v>251007.75578217578</v>
      </c>
      <c r="AN85" s="53">
        <f t="shared" ca="1" si="33"/>
        <v>50556.188449153087</v>
      </c>
      <c r="AO85" s="53">
        <f t="shared" ca="1" si="34"/>
        <v>27899.301611144878</v>
      </c>
      <c r="AP85" s="53">
        <f t="shared" ca="1" si="35"/>
        <v>9293.4140287526079</v>
      </c>
      <c r="AQ85" s="53">
        <f t="shared" ca="1" si="36"/>
        <v>4829.9695802539854</v>
      </c>
      <c r="AR85" s="53">
        <f t="shared" ca="1" si="37"/>
        <v>4001.5101714790135</v>
      </c>
      <c r="AS85" s="53">
        <f t="shared" ca="1" si="38"/>
        <v>2891.1139474623633</v>
      </c>
      <c r="AT85" s="53">
        <f t="shared" ca="1" si="39"/>
        <v>2246.3047100024232</v>
      </c>
      <c r="AU85" s="53">
        <f t="shared" ca="1" si="40"/>
        <v>2167.1345103063177</v>
      </c>
      <c r="AV85" s="53">
        <f t="shared" ca="1" si="41"/>
        <v>3111.8309417506498</v>
      </c>
      <c r="AW85" s="53">
        <f t="shared" ca="1" si="42"/>
        <v>588.25739388832824</v>
      </c>
      <c r="AX85" s="53">
        <f t="shared" ca="1" si="19"/>
        <v>6467514.8442680035</v>
      </c>
      <c r="AY85" s="53">
        <f t="shared" ca="1" si="20"/>
        <v>10061619.093068529</v>
      </c>
      <c r="AZ85" s="41">
        <f t="array" aca="1" ref="AZ85" ca="1">SUM($E$54:$V$54*AF85:AW85)/1000000</f>
        <v>186.53425258773183</v>
      </c>
      <c r="BA85" s="43">
        <f t="array" aca="1" ref="BA85" ca="1">IF(AZ85=0,"",SUM(($E$54:$V$54*AF85:AW85))/SUM(AF85:AW85))</f>
        <v>18.539188460854742</v>
      </c>
      <c r="BB85" s="54">
        <f t="array" aca="1" ref="BB85" ca="1">SUM(AG85:AW85*AG$54:AW$54*AG$55:AW$55)/1000000</f>
        <v>361.35391420868535</v>
      </c>
      <c r="BG85" s="10"/>
      <c r="BH85" s="46"/>
      <c r="BI85" s="53">
        <f t="shared" si="43"/>
        <v>0</v>
      </c>
      <c r="BJ85" s="53">
        <f t="shared" si="44"/>
        <v>0</v>
      </c>
      <c r="BK85" s="53">
        <f t="shared" ca="1" si="45"/>
        <v>13751533.530898975</v>
      </c>
      <c r="BL85" s="53">
        <f t="shared" ca="1" si="46"/>
        <v>5731519.8536577066</v>
      </c>
      <c r="BM85" s="53">
        <f t="shared" ca="1" si="47"/>
        <v>5185772.0174867446</v>
      </c>
      <c r="BN85" s="53">
        <f t="shared" ca="1" si="48"/>
        <v>2287370.4167057169</v>
      </c>
      <c r="BO85" s="53">
        <f t="shared" ca="1" si="49"/>
        <v>1107595.4394169226</v>
      </c>
      <c r="BP85" s="53">
        <f t="shared" ca="1" si="50"/>
        <v>223083.95844619858</v>
      </c>
      <c r="BQ85" s="53">
        <f t="shared" ca="1" si="51"/>
        <v>123108.3044869627</v>
      </c>
      <c r="BR85" s="53">
        <f t="shared" ca="1" si="52"/>
        <v>41008.067510838941</v>
      </c>
      <c r="BS85" s="53">
        <f t="shared" ca="1" si="53"/>
        <v>21312.697143327332</v>
      </c>
      <c r="BT85" s="53">
        <f t="shared" ca="1" si="54"/>
        <v>17657.041723271352</v>
      </c>
      <c r="BU85" s="53">
        <f t="shared" ca="1" si="55"/>
        <v>12757.313466532172</v>
      </c>
      <c r="BV85" s="53">
        <f t="shared" ca="1" si="56"/>
        <v>9912.0317800001267</v>
      </c>
      <c r="BW85" s="53">
        <f t="shared" ca="1" si="57"/>
        <v>9562.6857932680305</v>
      </c>
      <c r="BX85" s="53">
        <f t="shared" ca="1" si="58"/>
        <v>13731.248058767098</v>
      </c>
      <c r="BY85" s="53">
        <f t="shared" ca="1" si="59"/>
        <v>2595.7413333451418</v>
      </c>
      <c r="BZ85" s="53">
        <f t="shared" ca="1" si="22"/>
        <v>28538520.347908579</v>
      </c>
      <c r="CA85" s="53">
        <f t="shared" ca="1" si="23"/>
        <v>28538520.347908579</v>
      </c>
      <c r="CB85" s="41">
        <f t="array" aca="1" ref="CB85" ca="1">SUM($E$54:$V$54*BH85:BY85)/1000000</f>
        <v>664.19560612879229</v>
      </c>
      <c r="CC85" s="43">
        <f t="array" aca="1" ref="CC85" ca="1">IF(CB85=0,"",SUM(($E$54:$V$54*BH85:BY85))/SUM(BH85:BY85))</f>
        <v>23.273652524086355</v>
      </c>
      <c r="CD85" s="54">
        <f t="array" aca="1" ref="CD85" ca="1">SUM(BI85:BY85*BI$54:BY$54*BI$55:BY$55)/1000000</f>
        <v>3122.0356263207341</v>
      </c>
      <c r="CI85" s="10"/>
      <c r="CJ85" s="71"/>
      <c r="CK85" s="149" t="str">
        <f t="shared" ca="1" si="60"/>
        <v/>
      </c>
      <c r="CL85" s="149" t="str">
        <f t="shared" ca="1" si="61"/>
        <v/>
      </c>
      <c r="CM85" s="149" t="str">
        <f t="shared" ca="1" si="62"/>
        <v/>
      </c>
      <c r="CN85" s="149">
        <f t="shared" ca="1" si="63"/>
        <v>0.47419766518522533</v>
      </c>
      <c r="CO85" s="149">
        <f t="shared" ca="1" si="64"/>
        <v>0.50863469270277439</v>
      </c>
      <c r="CP85" s="149">
        <f t="shared" ca="1" si="65"/>
        <v>0.49738428467994217</v>
      </c>
      <c r="CQ85" s="149">
        <f t="shared" ca="1" si="66"/>
        <v>0.48550698112690299</v>
      </c>
      <c r="CR85" s="149">
        <f t="shared" ca="1" si="67"/>
        <v>0.47191361104896984</v>
      </c>
      <c r="CS85" s="149">
        <f t="shared" ca="1" si="68"/>
        <v>0.58512721528960598</v>
      </c>
      <c r="CT85" s="149">
        <f t="shared" ca="1" si="69"/>
        <v>0.52276901583832036</v>
      </c>
      <c r="CU85" s="149">
        <f t="shared" ca="1" si="70"/>
        <v>0.50488317111315639</v>
      </c>
      <c r="CV85" s="149">
        <f t="shared" ca="1" si="71"/>
        <v>0.59189246321864919</v>
      </c>
      <c r="CW85" s="149">
        <f t="shared" ca="1" si="72"/>
        <v>0.50820208962712576</v>
      </c>
      <c r="CX85" s="149">
        <f t="shared" ca="1" si="73"/>
        <v>0.48519143488810157</v>
      </c>
      <c r="CY85" s="149">
        <f t="shared" ca="1" si="74"/>
        <v>0.51375788439240511</v>
      </c>
      <c r="CZ85" s="149">
        <f t="shared" ca="1" si="75"/>
        <v>0.66074242509591519</v>
      </c>
      <c r="DA85" s="149">
        <f t="shared" ca="1" si="76"/>
        <v>0.5274054961324578</v>
      </c>
      <c r="DB85" s="53"/>
      <c r="DC85" s="53"/>
      <c r="DD85" s="41"/>
      <c r="DE85" s="43"/>
      <c r="DF85" s="54"/>
      <c r="DK85" s="10"/>
      <c r="DL85" s="46"/>
      <c r="DM85" s="72">
        <f t="shared" ca="1" si="77"/>
        <v>5.9461836918368205E-2</v>
      </c>
      <c r="DN85" s="72">
        <f t="shared" ca="1" si="78"/>
        <v>5.9461836918368205E-2</v>
      </c>
      <c r="DO85" s="72">
        <f t="shared" ca="1" si="79"/>
        <v>0.32184281070505238</v>
      </c>
      <c r="DP85" s="72">
        <f t="shared" ca="1" si="80"/>
        <v>0.32184281070505238</v>
      </c>
      <c r="DQ85" s="72">
        <f t="shared" ca="1" si="81"/>
        <v>0.32184281070505238</v>
      </c>
      <c r="DR85" s="72">
        <f t="shared" ca="1" si="82"/>
        <v>0.32184281070505238</v>
      </c>
      <c r="DS85" s="72">
        <f t="shared" ca="1" si="83"/>
        <v>0.32184281070505238</v>
      </c>
      <c r="DT85" s="72">
        <f t="shared" ca="1" si="84"/>
        <v>0.32184281070505238</v>
      </c>
      <c r="DU85" s="72">
        <f t="shared" ca="1" si="85"/>
        <v>0.32184281070505238</v>
      </c>
      <c r="DV85" s="72">
        <f t="shared" ca="1" si="86"/>
        <v>0.32184281070505238</v>
      </c>
      <c r="DW85" s="72">
        <f t="shared" ca="1" si="87"/>
        <v>0.32184281070505238</v>
      </c>
      <c r="DX85" s="72">
        <f t="shared" ca="1" si="88"/>
        <v>0.32184281070505238</v>
      </c>
      <c r="DY85" s="72">
        <f t="shared" ca="1" si="89"/>
        <v>0.32184281070505238</v>
      </c>
      <c r="DZ85" s="72">
        <f t="shared" ca="1" si="90"/>
        <v>0.32184281070505238</v>
      </c>
      <c r="EA85" s="72">
        <f t="shared" ca="1" si="91"/>
        <v>0.32184281070505238</v>
      </c>
      <c r="EB85" s="72">
        <f t="shared" ca="1" si="92"/>
        <v>0.32184281070505238</v>
      </c>
      <c r="EC85" s="72">
        <f t="shared" ca="1" si="93"/>
        <v>0.32184281070505238</v>
      </c>
      <c r="ED85" s="53"/>
      <c r="EE85" s="53"/>
      <c r="EF85" s="41"/>
      <c r="EG85" s="43"/>
      <c r="EH85" s="54"/>
    </row>
    <row r="86" spans="1:138" x14ac:dyDescent="0.2">
      <c r="A86" s="6">
        <v>3</v>
      </c>
      <c r="B86">
        <v>6</v>
      </c>
      <c r="C86" s="5">
        <f t="shared" ca="1" si="13"/>
        <v>0.35467883967684416</v>
      </c>
      <c r="D86" s="5">
        <f t="shared" ca="1" si="14"/>
        <v>5.7143536408361166E-2</v>
      </c>
      <c r="E86" s="30">
        <f t="shared" ca="1" si="15"/>
        <v>25645829.996734004</v>
      </c>
      <c r="F86" s="29">
        <f t="shared" ca="1" si="97"/>
        <v>22300145.088820212</v>
      </c>
      <c r="G86" s="29">
        <f t="shared" ca="1" si="97"/>
        <v>37737477.962510437</v>
      </c>
      <c r="H86" s="29">
        <f t="shared" ca="1" si="97"/>
        <v>36734090.721036054</v>
      </c>
      <c r="I86" s="29">
        <f t="shared" ca="1" si="97"/>
        <v>22501902.077711117</v>
      </c>
      <c r="J86" s="29">
        <f t="shared" ca="1" si="97"/>
        <v>9378597.5370436944</v>
      </c>
      <c r="K86" s="29">
        <f t="shared" ca="1" si="97"/>
        <v>8485579.7262629252</v>
      </c>
      <c r="L86" s="29">
        <f t="shared" ca="1" si="97"/>
        <v>3742868.7510752534</v>
      </c>
      <c r="M86" s="29">
        <f t="shared" ca="1" si="97"/>
        <v>1812379.9839107636</v>
      </c>
      <c r="N86" s="29">
        <f t="shared" ca="1" si="97"/>
        <v>365036.6249542482</v>
      </c>
      <c r="O86" s="29">
        <f t="shared" ca="1" si="97"/>
        <v>201444.5157185015</v>
      </c>
      <c r="P86" s="29">
        <f t="shared" ca="1" si="98"/>
        <v>67102.29935095401</v>
      </c>
      <c r="Q86" s="29">
        <f t="shared" ca="1" si="98"/>
        <v>34874.381322889007</v>
      </c>
      <c r="R86" s="29">
        <f t="shared" ca="1" si="98"/>
        <v>28892.561178457738</v>
      </c>
      <c r="S86" s="29">
        <f t="shared" ca="1" si="98"/>
        <v>20875.040427567954</v>
      </c>
      <c r="T86" s="29">
        <f t="shared" ca="1" si="98"/>
        <v>16219.250602383021</v>
      </c>
      <c r="U86" s="29">
        <f t="shared" ca="1" si="98"/>
        <v>15647.608962050772</v>
      </c>
      <c r="V86" s="29">
        <f t="shared" ca="1" si="98"/>
        <v>22468.708564675937</v>
      </c>
      <c r="W86" s="31">
        <f t="shared" ca="1" si="16"/>
        <v>83427979.788121521</v>
      </c>
      <c r="X86" s="31">
        <f t="shared" ca="1" si="17"/>
        <v>169111432.83618617</v>
      </c>
      <c r="Y86" s="38">
        <f t="array" aca="1" ref="Y86" ca="1">SUM($E$54:$V$54*E86:V86)/1000000</f>
        <v>2622.8645789345119</v>
      </c>
      <c r="Z86" s="39">
        <f t="array" aca="1" ref="Z86" ca="1">SUM(($E$54:$V$54*E86:V86))/SUM(E86:V86)</f>
        <v>15.509682195616024</v>
      </c>
      <c r="AE86" s="10"/>
      <c r="AF86" s="46"/>
      <c r="AG86" s="53">
        <f t="shared" ca="1" si="26"/>
        <v>567425.44533458888</v>
      </c>
      <c r="AH86" s="53">
        <f t="shared" ca="1" si="27"/>
        <v>960227.17132082011</v>
      </c>
      <c r="AI86" s="53">
        <f t="shared" ca="1" si="28"/>
        <v>2855465.3464996498</v>
      </c>
      <c r="AJ86" s="53">
        <f t="shared" ca="1" si="29"/>
        <v>1749149.0969841096</v>
      </c>
      <c r="AK86" s="53">
        <f t="shared" ca="1" si="30"/>
        <v>729030.16626077297</v>
      </c>
      <c r="AL86" s="53">
        <f t="shared" ca="1" si="31"/>
        <v>659612.8658066421</v>
      </c>
      <c r="AM86" s="53">
        <f t="shared" ca="1" si="32"/>
        <v>290945.87086298718</v>
      </c>
      <c r="AN86" s="53">
        <f t="shared" ca="1" si="33"/>
        <v>140882.43746246232</v>
      </c>
      <c r="AO86" s="53">
        <f t="shared" ca="1" si="34"/>
        <v>28375.53379708773</v>
      </c>
      <c r="AP86" s="53">
        <f t="shared" ca="1" si="35"/>
        <v>15658.964808598957</v>
      </c>
      <c r="AQ86" s="53">
        <f t="shared" ca="1" si="36"/>
        <v>5216.0891070421731</v>
      </c>
      <c r="AR86" s="53">
        <f t="shared" ca="1" si="37"/>
        <v>2710.9038332912223</v>
      </c>
      <c r="AS86" s="53">
        <f t="shared" ca="1" si="38"/>
        <v>2245.9166838574265</v>
      </c>
      <c r="AT86" s="53">
        <f t="shared" ca="1" si="39"/>
        <v>1622.6876282407768</v>
      </c>
      <c r="AU86" s="53">
        <f t="shared" ca="1" si="40"/>
        <v>1260.7773088221975</v>
      </c>
      <c r="AV86" s="53">
        <f t="shared" ca="1" si="41"/>
        <v>1216.3416670914439</v>
      </c>
      <c r="AW86" s="53">
        <f t="shared" ca="1" si="42"/>
        <v>1746.5688527385032</v>
      </c>
      <c r="AX86" s="53">
        <f t="shared" ca="1" si="19"/>
        <v>6485139.567563395</v>
      </c>
      <c r="AY86" s="53">
        <f t="shared" ca="1" si="20"/>
        <v>8012792.1842188044</v>
      </c>
      <c r="AZ86" s="41">
        <f t="array" aca="1" ref="AZ86" ca="1">SUM($E$54:$V$54*AF86:AW86)/1000000</f>
        <v>168.57962967700468</v>
      </c>
      <c r="BA86" s="43">
        <f t="array" aca="1" ref="BA86" ca="1">IF(AZ86=0,"",SUM(($E$54:$V$54*AF86:AW86))/SUM(AF86:AW86))</f>
        <v>21.038812164506435</v>
      </c>
      <c r="BB86" s="54">
        <f t="array" aca="1" ref="BB86" ca="1">SUM(AG86:AW86*AG$54:AW$54*AG$55:AW$55)/1000000</f>
        <v>344.50348884756107</v>
      </c>
      <c r="BG86" s="10"/>
      <c r="BH86" s="46"/>
      <c r="BI86" s="53">
        <f t="shared" si="43"/>
        <v>0</v>
      </c>
      <c r="BJ86" s="53">
        <f t="shared" si="44"/>
        <v>0</v>
      </c>
      <c r="BK86" s="53">
        <f t="shared" ca="1" si="45"/>
        <v>17723319.197405253</v>
      </c>
      <c r="BL86" s="53">
        <f t="shared" ca="1" si="46"/>
        <v>10856628.958115194</v>
      </c>
      <c r="BM86" s="53">
        <f t="shared" ca="1" si="47"/>
        <v>4524948.7468009396</v>
      </c>
      <c r="BN86" s="53">
        <f t="shared" ca="1" si="48"/>
        <v>4094089.0358683919</v>
      </c>
      <c r="BO86" s="53">
        <f t="shared" ca="1" si="49"/>
        <v>1805844.5516745141</v>
      </c>
      <c r="BP86" s="53">
        <f t="shared" ca="1" si="50"/>
        <v>874429.94589884079</v>
      </c>
      <c r="BQ86" s="53">
        <f t="shared" ca="1" si="51"/>
        <v>176121.43096011766</v>
      </c>
      <c r="BR86" s="53">
        <f t="shared" ca="1" si="52"/>
        <v>97192.155367580199</v>
      </c>
      <c r="BS86" s="53">
        <f t="shared" ca="1" si="53"/>
        <v>32375.252713026861</v>
      </c>
      <c r="BT86" s="53">
        <f t="shared" ca="1" si="54"/>
        <v>16826.053942411487</v>
      </c>
      <c r="BU86" s="53">
        <f t="shared" ca="1" si="55"/>
        <v>13939.968953774152</v>
      </c>
      <c r="BV86" s="53">
        <f t="shared" ca="1" si="56"/>
        <v>10071.707166135377</v>
      </c>
      <c r="BW86" s="53">
        <f t="shared" ca="1" si="57"/>
        <v>7825.4000555436705</v>
      </c>
      <c r="BX86" s="53">
        <f t="shared" ca="1" si="58"/>
        <v>7549.596651695294</v>
      </c>
      <c r="BY86" s="53">
        <f t="shared" ca="1" si="59"/>
        <v>10840.613882874233</v>
      </c>
      <c r="BZ86" s="53">
        <f t="shared" ca="1" si="22"/>
        <v>40252002.615456298</v>
      </c>
      <c r="CA86" s="53">
        <f t="shared" ca="1" si="23"/>
        <v>40252002.615456298</v>
      </c>
      <c r="CB86" s="41">
        <f t="array" aca="1" ref="CB86" ca="1">SUM($E$54:$V$54*BH86:BY86)/1000000</f>
        <v>948.47436266841351</v>
      </c>
      <c r="CC86" s="43">
        <f t="array" aca="1" ref="CC86" ca="1">IF(CB86=0,"",SUM(($E$54:$V$54*BH86:BY86))/SUM(BH86:BY86))</f>
        <v>23.563408055235751</v>
      </c>
      <c r="CD86" s="54">
        <f t="array" aca="1" ref="CD86" ca="1">SUM(BI86:BY86*BI$54:BY$54*BI$55:BY$55)/1000000</f>
        <v>4475.2386100708509</v>
      </c>
      <c r="CI86" s="10"/>
      <c r="CJ86" s="71"/>
      <c r="CK86" s="149" t="str">
        <f t="shared" ca="1" si="60"/>
        <v/>
      </c>
      <c r="CL86" s="149" t="str">
        <f t="shared" ca="1" si="61"/>
        <v/>
      </c>
      <c r="CM86" s="149" t="str">
        <f t="shared" ca="1" si="62"/>
        <v/>
      </c>
      <c r="CN86" s="149">
        <f t="shared" ca="1" si="63"/>
        <v>6.2556991608535326E-2</v>
      </c>
      <c r="CO86" s="149">
        <f t="shared" ca="1" si="64"/>
        <v>5.8119654475406235E-2</v>
      </c>
      <c r="CP86" s="149">
        <f t="shared" ca="1" si="65"/>
        <v>5.2816390235231353E-2</v>
      </c>
      <c r="CQ86" s="149">
        <f t="shared" ca="1" si="66"/>
        <v>5.0782990531010846E-2</v>
      </c>
      <c r="CR86" s="149">
        <f t="shared" ca="1" si="67"/>
        <v>6.867377522843697E-2</v>
      </c>
      <c r="CS86" s="149">
        <f t="shared" ca="1" si="68"/>
        <v>6.0434972558922127E-2</v>
      </c>
      <c r="CT86" s="149">
        <f t="shared" ca="1" si="69"/>
        <v>5.8783242799839611E-2</v>
      </c>
      <c r="CU86" s="149">
        <f t="shared" ca="1" si="70"/>
        <v>6.5777187741344126E-2</v>
      </c>
      <c r="CV86" s="149">
        <f t="shared" ca="1" si="71"/>
        <v>6.7772859984030057E-2</v>
      </c>
      <c r="CW86" s="149">
        <f t="shared" ca="1" si="72"/>
        <v>6.9699606377048529E-2</v>
      </c>
      <c r="CX86" s="149">
        <f t="shared" ca="1" si="73"/>
        <v>7.2840247839231612E-2</v>
      </c>
      <c r="CY86" s="149">
        <f t="shared" ca="1" si="74"/>
        <v>6.8502910179940493E-2</v>
      </c>
      <c r="CZ86" s="149">
        <f t="shared" ca="1" si="75"/>
        <v>5.8588534886177039E-2</v>
      </c>
      <c r="DA86" s="149">
        <f t="shared" ca="1" si="76"/>
        <v>6.9954564166320593E-2</v>
      </c>
      <c r="DB86" s="53"/>
      <c r="DC86" s="53"/>
      <c r="DD86" s="41"/>
      <c r="DE86" s="43"/>
      <c r="DF86" s="54"/>
      <c r="DK86" s="10"/>
      <c r="DL86" s="46"/>
      <c r="DM86" s="72">
        <f t="shared" ca="1" si="77"/>
        <v>5.7143536408361201E-2</v>
      </c>
      <c r="DN86" s="72">
        <f t="shared" ca="1" si="78"/>
        <v>5.7143536408361201E-2</v>
      </c>
      <c r="DO86" s="72">
        <f t="shared" ca="1" si="79"/>
        <v>0.41182237608520522</v>
      </c>
      <c r="DP86" s="72">
        <f t="shared" ca="1" si="80"/>
        <v>0.41182237608520522</v>
      </c>
      <c r="DQ86" s="72">
        <f t="shared" ca="1" si="81"/>
        <v>0.41182237608520522</v>
      </c>
      <c r="DR86" s="72">
        <f t="shared" ca="1" si="82"/>
        <v>0.41182237608520522</v>
      </c>
      <c r="DS86" s="72">
        <f t="shared" ca="1" si="83"/>
        <v>0.41182237608520522</v>
      </c>
      <c r="DT86" s="72">
        <f t="shared" ca="1" si="84"/>
        <v>0.41182237608520522</v>
      </c>
      <c r="DU86" s="72">
        <f t="shared" ca="1" si="85"/>
        <v>0.41182237608520522</v>
      </c>
      <c r="DV86" s="72">
        <f t="shared" ca="1" si="86"/>
        <v>0.41182237608520522</v>
      </c>
      <c r="DW86" s="72">
        <f t="shared" ca="1" si="87"/>
        <v>0.41182237608520522</v>
      </c>
      <c r="DX86" s="72">
        <f t="shared" ca="1" si="88"/>
        <v>0.41182237608520522</v>
      </c>
      <c r="DY86" s="72">
        <f t="shared" ca="1" si="89"/>
        <v>0.41182237608520522</v>
      </c>
      <c r="DZ86" s="72">
        <f t="shared" ca="1" si="90"/>
        <v>0.41182237608520522</v>
      </c>
      <c r="EA86" s="72">
        <f t="shared" ca="1" si="91"/>
        <v>0.41182237608520522</v>
      </c>
      <c r="EB86" s="72">
        <f t="shared" ca="1" si="92"/>
        <v>0.41182237608520522</v>
      </c>
      <c r="EC86" s="72">
        <f t="shared" ca="1" si="93"/>
        <v>0.41182237608520522</v>
      </c>
      <c r="ED86" s="53"/>
      <c r="EE86" s="53"/>
      <c r="EF86" s="41"/>
      <c r="EG86" s="43"/>
      <c r="EH86" s="54"/>
    </row>
    <row r="87" spans="1:138" x14ac:dyDescent="0.2">
      <c r="A87" s="6">
        <v>3</v>
      </c>
      <c r="B87">
        <v>7</v>
      </c>
      <c r="C87" s="5">
        <f t="shared" ca="1" si="13"/>
        <v>0.32620236159878241</v>
      </c>
      <c r="D87" s="5">
        <f t="shared" ca="1" si="14"/>
        <v>7.9691172287880904E-2</v>
      </c>
      <c r="E87" s="30">
        <f t="shared" ca="1" si="15"/>
        <v>13573585.265604805</v>
      </c>
      <c r="F87" s="29">
        <f t="shared" ca="1" si="97"/>
        <v>19879515.165658619</v>
      </c>
      <c r="G87" s="29">
        <f t="shared" ca="1" si="97"/>
        <v>17286087.934999384</v>
      </c>
      <c r="H87" s="29">
        <f t="shared" ca="1" si="97"/>
        <v>21110281.088233717</v>
      </c>
      <c r="I87" s="29">
        <f t="shared" ca="1" si="97"/>
        <v>20548987.969257556</v>
      </c>
      <c r="J87" s="29">
        <f t="shared" ca="1" si="97"/>
        <v>12587525.810609093</v>
      </c>
      <c r="K87" s="29">
        <f t="shared" ca="1" si="97"/>
        <v>5246371.5359328724</v>
      </c>
      <c r="L87" s="29">
        <f t="shared" ca="1" si="97"/>
        <v>4746818.8890625872</v>
      </c>
      <c r="M87" s="29">
        <f t="shared" ca="1" si="97"/>
        <v>2093754.423389364</v>
      </c>
      <c r="N87" s="29">
        <f t="shared" ca="1" si="97"/>
        <v>1013842.2853019808</v>
      </c>
      <c r="O87" s="29">
        <f t="shared" ca="1" si="97"/>
        <v>204200.8681115291</v>
      </c>
      <c r="P87" s="29">
        <f t="shared" ca="1" si="98"/>
        <v>112687.72000941068</v>
      </c>
      <c r="Q87" s="29">
        <f t="shared" ca="1" si="98"/>
        <v>37536.91230698258</v>
      </c>
      <c r="R87" s="29">
        <f t="shared" ca="1" si="98"/>
        <v>19508.669690004361</v>
      </c>
      <c r="S87" s="29">
        <f t="shared" ca="1" si="98"/>
        <v>16162.449659252672</v>
      </c>
      <c r="T87" s="29">
        <f t="shared" ca="1" si="98"/>
        <v>11677.462166178275</v>
      </c>
      <c r="U87" s="29">
        <f t="shared" ca="1" si="98"/>
        <v>9073.0212442112115</v>
      </c>
      <c r="V87" s="29">
        <f t="shared" ca="1" si="98"/>
        <v>8753.2458813440626</v>
      </c>
      <c r="W87" s="31">
        <f t="shared" ca="1" si="16"/>
        <v>67767182.350856096</v>
      </c>
      <c r="X87" s="31">
        <f t="shared" ca="1" si="17"/>
        <v>118506370.7171189</v>
      </c>
      <c r="Y87" s="38">
        <f t="array" aca="1" ref="Y87" ca="1">SUM($E$54:$V$54*E87:V87)/1000000</f>
        <v>2045.3509709594905</v>
      </c>
      <c r="Z87" s="39">
        <f t="array" aca="1" ref="Z87" ca="1">SUM(($E$54:$V$54*E87:V87))/SUM(E87:V87)</f>
        <v>17.259417857305355</v>
      </c>
      <c r="AE87" s="10"/>
      <c r="AF87" s="46"/>
      <c r="AG87" s="53">
        <f t="shared" ca="1" si="26"/>
        <v>791064.7336608984</v>
      </c>
      <c r="AH87" s="53">
        <f t="shared" ca="1" si="27"/>
        <v>687864.58997558337</v>
      </c>
      <c r="AI87" s="53">
        <f t="shared" ca="1" si="28"/>
        <v>2281039.0088298456</v>
      </c>
      <c r="AJ87" s="53">
        <f t="shared" ca="1" si="29"/>
        <v>2220389.3427064507</v>
      </c>
      <c r="AK87" s="53">
        <f t="shared" ca="1" si="30"/>
        <v>1360125.7737233774</v>
      </c>
      <c r="AL87" s="53">
        <f t="shared" ca="1" si="31"/>
        <v>566888.62068007269</v>
      </c>
      <c r="AM87" s="53">
        <f t="shared" ca="1" si="32"/>
        <v>512910.22646956425</v>
      </c>
      <c r="AN87" s="53">
        <f t="shared" ca="1" si="33"/>
        <v>226237.4193266026</v>
      </c>
      <c r="AO87" s="53">
        <f t="shared" ca="1" si="34"/>
        <v>109549.17141600748</v>
      </c>
      <c r="AP87" s="53">
        <f t="shared" ca="1" si="35"/>
        <v>22064.611259910456</v>
      </c>
      <c r="AQ87" s="53">
        <f t="shared" ca="1" si="36"/>
        <v>12176.29855723859</v>
      </c>
      <c r="AR87" s="53">
        <f t="shared" ca="1" si="37"/>
        <v>4055.9934226065975</v>
      </c>
      <c r="AS87" s="53">
        <f t="shared" ca="1" si="38"/>
        <v>2107.9793484170846</v>
      </c>
      <c r="AT87" s="53">
        <f t="shared" ca="1" si="39"/>
        <v>1746.4086810076979</v>
      </c>
      <c r="AU87" s="53">
        <f t="shared" ca="1" si="40"/>
        <v>1261.7902439979305</v>
      </c>
      <c r="AV87" s="53">
        <f t="shared" ca="1" si="41"/>
        <v>980.37137921024657</v>
      </c>
      <c r="AW87" s="53">
        <f t="shared" ca="1" si="42"/>
        <v>945.81854338044616</v>
      </c>
      <c r="AX87" s="53">
        <f t="shared" ca="1" si="19"/>
        <v>7322478.8345876904</v>
      </c>
      <c r="AY87" s="53">
        <f t="shared" ca="1" si="20"/>
        <v>8801408.158224171</v>
      </c>
      <c r="AZ87" s="41">
        <f t="array" aca="1" ref="AZ87" ca="1">SUM($E$54:$V$54*AF87:AW87)/1000000</f>
        <v>195.33002061230314</v>
      </c>
      <c r="BA87" s="43">
        <f t="array" aca="1" ref="BA87" ca="1">IF(AZ87=0,"",SUM(($E$54:$V$54*AF87:AW87))/SUM(AF87:AW87))</f>
        <v>22.193041965652252</v>
      </c>
      <c r="BB87" s="54">
        <f t="array" aca="1" ref="BB87" ca="1">SUM(AG87:AW87*AG$54:AW$54*AG$55:AW$55)/1000000</f>
        <v>416.55734064065928</v>
      </c>
      <c r="BG87" s="10"/>
      <c r="BH87" s="46"/>
      <c r="BI87" s="53">
        <f t="shared" si="43"/>
        <v>0</v>
      </c>
      <c r="BJ87" s="53">
        <f t="shared" si="44"/>
        <v>0</v>
      </c>
      <c r="BK87" s="53">
        <f t="shared" ca="1" si="45"/>
        <v>9337048.1349086426</v>
      </c>
      <c r="BL87" s="53">
        <f t="shared" ca="1" si="46"/>
        <v>9088788.964518223</v>
      </c>
      <c r="BM87" s="53">
        <f t="shared" ca="1" si="47"/>
        <v>5567445.2605261691</v>
      </c>
      <c r="BN87" s="53">
        <f t="shared" ca="1" si="48"/>
        <v>2320462.8758791396</v>
      </c>
      <c r="BO87" s="53">
        <f t="shared" ca="1" si="49"/>
        <v>2099511.4309289986</v>
      </c>
      <c r="BP87" s="53">
        <f t="shared" ca="1" si="50"/>
        <v>926064.68630873517</v>
      </c>
      <c r="BQ87" s="53">
        <f t="shared" ca="1" si="51"/>
        <v>448421.0408901957</v>
      </c>
      <c r="BR87" s="53">
        <f t="shared" ca="1" si="52"/>
        <v>90317.761605276915</v>
      </c>
      <c r="BS87" s="53">
        <f t="shared" ca="1" si="53"/>
        <v>49841.622740278239</v>
      </c>
      <c r="BT87" s="53">
        <f t="shared" ca="1" si="54"/>
        <v>16602.524408900033</v>
      </c>
      <c r="BU87" s="53">
        <f t="shared" ca="1" si="55"/>
        <v>8628.6576281133093</v>
      </c>
      <c r="BV87" s="53">
        <f t="shared" ca="1" si="56"/>
        <v>7148.6291355254752</v>
      </c>
      <c r="BW87" s="53">
        <f t="shared" ca="1" si="57"/>
        <v>5164.9253689925081</v>
      </c>
      <c r="BX87" s="53">
        <f t="shared" ca="1" si="58"/>
        <v>4012.9847505188686</v>
      </c>
      <c r="BY87" s="53">
        <f t="shared" ca="1" si="59"/>
        <v>3871.5485496947776</v>
      </c>
      <c r="BZ87" s="53">
        <f t="shared" ca="1" si="22"/>
        <v>29973331.048147399</v>
      </c>
      <c r="CA87" s="53">
        <f t="shared" ca="1" si="23"/>
        <v>29973331.048147399</v>
      </c>
      <c r="CB87" s="41">
        <f t="array" aca="1" ref="CB87" ca="1">SUM($E$54:$V$54*BH87:BY87)/1000000</f>
        <v>743.37416108733896</v>
      </c>
      <c r="CC87" s="43">
        <f t="array" aca="1" ref="CC87" ca="1">IF(CB87=0,"",SUM(($E$54:$V$54*BH87:BY87))/SUM(BH87:BY87))</f>
        <v>24.801186090836094</v>
      </c>
      <c r="CD87" s="54">
        <f t="array" aca="1" ref="CD87" ca="1">SUM(BI87:BY87*BI$54:BY$54*BI$55:BY$55)/1000000</f>
        <v>3556.6336143765575</v>
      </c>
      <c r="CI87" s="10"/>
      <c r="CJ87" s="71"/>
      <c r="CK87" s="149" t="str">
        <f t="shared" ca="1" si="60"/>
        <v/>
      </c>
      <c r="CL87" s="149" t="str">
        <f t="shared" ca="1" si="61"/>
        <v/>
      </c>
      <c r="CM87" s="149" t="str">
        <f t="shared" ca="1" si="62"/>
        <v/>
      </c>
      <c r="CN87" s="149">
        <f t="shared" ca="1" si="63"/>
        <v>0.40268295324083481</v>
      </c>
      <c r="CO87" s="149">
        <f t="shared" ca="1" si="64"/>
        <v>0.50252599990778002</v>
      </c>
      <c r="CP87" s="149">
        <f t="shared" ca="1" si="65"/>
        <v>0.57384004038926817</v>
      </c>
      <c r="CQ87" s="149">
        <f t="shared" ca="1" si="66"/>
        <v>0.41196026901922256</v>
      </c>
      <c r="CR87" s="149">
        <f t="shared" ca="1" si="67"/>
        <v>0.55191392039339571</v>
      </c>
      <c r="CS87" s="149">
        <f t="shared" ca="1" si="68"/>
        <v>0.46789122985923359</v>
      </c>
      <c r="CT87" s="149">
        <f t="shared" ca="1" si="69"/>
        <v>0.55146057845631513</v>
      </c>
      <c r="CU87" s="149">
        <f t="shared" ca="1" si="70"/>
        <v>0.47294203720611466</v>
      </c>
      <c r="CV87" s="149">
        <f t="shared" ca="1" si="71"/>
        <v>0.52296068608939739</v>
      </c>
      <c r="CW87" s="149">
        <f t="shared" ca="1" si="72"/>
        <v>0.55538289964054588</v>
      </c>
      <c r="CX87" s="149">
        <f t="shared" ca="1" si="73"/>
        <v>0.56418078504135982</v>
      </c>
      <c r="CY87" s="149">
        <f t="shared" ca="1" si="74"/>
        <v>0.46240549902375611</v>
      </c>
      <c r="CZ87" s="149">
        <f t="shared" ca="1" si="75"/>
        <v>0.47408031850460391</v>
      </c>
      <c r="DA87" s="149">
        <f t="shared" ca="1" si="76"/>
        <v>0.49881186121375404</v>
      </c>
      <c r="DB87" s="53"/>
      <c r="DC87" s="53"/>
      <c r="DD87" s="41"/>
      <c r="DE87" s="43"/>
      <c r="DF87" s="54"/>
      <c r="DK87" s="10"/>
      <c r="DL87" s="46"/>
      <c r="DM87" s="72">
        <f t="shared" ca="1" si="77"/>
        <v>7.9691172287880946E-2</v>
      </c>
      <c r="DN87" s="72">
        <f t="shared" ca="1" si="78"/>
        <v>7.9691172287880946E-2</v>
      </c>
      <c r="DO87" s="72">
        <f t="shared" ca="1" si="79"/>
        <v>0.40589353388666327</v>
      </c>
      <c r="DP87" s="72">
        <f t="shared" ca="1" si="80"/>
        <v>0.40589353388666327</v>
      </c>
      <c r="DQ87" s="72">
        <f t="shared" ca="1" si="81"/>
        <v>0.40589353388666327</v>
      </c>
      <c r="DR87" s="72">
        <f t="shared" ca="1" si="82"/>
        <v>0.40589353388666327</v>
      </c>
      <c r="DS87" s="72">
        <f t="shared" ca="1" si="83"/>
        <v>0.40589353388666327</v>
      </c>
      <c r="DT87" s="72">
        <f t="shared" ca="1" si="84"/>
        <v>0.40589353388666327</v>
      </c>
      <c r="DU87" s="72">
        <f t="shared" ca="1" si="85"/>
        <v>0.40589353388666327</v>
      </c>
      <c r="DV87" s="72">
        <f t="shared" ca="1" si="86"/>
        <v>0.40589353388666327</v>
      </c>
      <c r="DW87" s="72">
        <f t="shared" ca="1" si="87"/>
        <v>0.40589353388666327</v>
      </c>
      <c r="DX87" s="72">
        <f t="shared" ca="1" si="88"/>
        <v>0.40589353388666327</v>
      </c>
      <c r="DY87" s="72">
        <f t="shared" ca="1" si="89"/>
        <v>0.40589353388666327</v>
      </c>
      <c r="DZ87" s="72">
        <f t="shared" ca="1" si="90"/>
        <v>0.40589353388666327</v>
      </c>
      <c r="EA87" s="72">
        <f t="shared" ca="1" si="91"/>
        <v>0.40589353388666327</v>
      </c>
      <c r="EB87" s="72">
        <f t="shared" ca="1" si="92"/>
        <v>0.40589353388666327</v>
      </c>
      <c r="EC87" s="72">
        <f t="shared" ca="1" si="93"/>
        <v>0.40589353388666327</v>
      </c>
      <c r="ED87" s="53"/>
      <c r="EE87" s="53"/>
      <c r="EF87" s="41"/>
      <c r="EG87" s="43"/>
      <c r="EH87" s="54"/>
    </row>
    <row r="88" spans="1:138" x14ac:dyDescent="0.2">
      <c r="A88" s="6">
        <v>3</v>
      </c>
      <c r="B88">
        <v>8</v>
      </c>
      <c r="C88" s="5">
        <f t="shared" ca="1" si="13"/>
        <v>0.45343773157434236</v>
      </c>
      <c r="D88" s="5">
        <f t="shared" ca="1" si="14"/>
        <v>7.0456999563258571E-2</v>
      </c>
      <c r="E88" s="30">
        <f t="shared" ca="1" si="15"/>
        <v>23735341.550357725</v>
      </c>
      <c r="F88" s="29">
        <f t="shared" ref="F88:O97" ca="1" si="99">E87*EXP(-M-(F$52*$C88)-(F$51*$D88))</f>
        <v>10619252.684685824</v>
      </c>
      <c r="G88" s="29">
        <f t="shared" ca="1" si="99"/>
        <v>15552677.547037646</v>
      </c>
      <c r="H88" s="29">
        <f t="shared" ca="1" si="99"/>
        <v>8593510.1206563488</v>
      </c>
      <c r="I88" s="29">
        <f t="shared" ca="1" si="99"/>
        <v>10494648.347491657</v>
      </c>
      <c r="J88" s="29">
        <f t="shared" ca="1" si="99"/>
        <v>10215610.19168023</v>
      </c>
      <c r="K88" s="29">
        <f t="shared" ca="1" si="99"/>
        <v>6257692.9409503266</v>
      </c>
      <c r="L88" s="29">
        <f t="shared" ca="1" si="99"/>
        <v>2608152.1198025849</v>
      </c>
      <c r="M88" s="29">
        <f t="shared" ca="1" si="99"/>
        <v>2359807.2807144681</v>
      </c>
      <c r="N88" s="29">
        <f t="shared" ca="1" si="99"/>
        <v>1040877.4903392355</v>
      </c>
      <c r="O88" s="29">
        <f t="shared" ca="1" si="99"/>
        <v>504015.94462861004</v>
      </c>
      <c r="P88" s="29">
        <f t="shared" ref="P88:V97" ca="1" si="100">O87*EXP(-M-(P$52*$C88)-(P$51*$D88))</f>
        <v>101515.28983086249</v>
      </c>
      <c r="Q88" s="29">
        <f t="shared" ca="1" si="100"/>
        <v>56020.949680225851</v>
      </c>
      <c r="R88" s="29">
        <f t="shared" ca="1" si="100"/>
        <v>18660.892911178875</v>
      </c>
      <c r="S88" s="29">
        <f t="shared" ca="1" si="100"/>
        <v>9698.4321178972532</v>
      </c>
      <c r="T88" s="29">
        <f t="shared" ca="1" si="100"/>
        <v>8034.9108047847922</v>
      </c>
      <c r="U88" s="29">
        <f t="shared" ca="1" si="100"/>
        <v>5805.2689356886685</v>
      </c>
      <c r="V88" s="29">
        <f t="shared" ca="1" si="100"/>
        <v>4510.511584821571</v>
      </c>
      <c r="W88" s="31">
        <f t="shared" ca="1" si="16"/>
        <v>42278560.692128919</v>
      </c>
      <c r="X88" s="31">
        <f t="shared" ca="1" si="17"/>
        <v>92185832.474210113</v>
      </c>
      <c r="Y88" s="38">
        <f t="array" aca="1" ref="Y88" ca="1">SUM($E$54:$V$54*E88:V88)/1000000</f>
        <v>1418.5410691245702</v>
      </c>
      <c r="Z88" s="39">
        <f t="array" aca="1" ref="Z88" ca="1">SUM(($E$54:$V$54*E88:V88))/SUM(E88:V88)</f>
        <v>15.387842481342465</v>
      </c>
      <c r="AE88" s="10"/>
      <c r="AF88" s="46"/>
      <c r="AG88" s="53">
        <f t="shared" ca="1" si="26"/>
        <v>297832.27729405666</v>
      </c>
      <c r="AH88" s="53">
        <f t="shared" ca="1" si="27"/>
        <v>436197.30214484542</v>
      </c>
      <c r="AI88" s="53">
        <f t="shared" ca="1" si="28"/>
        <v>876316.45222429978</v>
      </c>
      <c r="AJ88" s="53">
        <f t="shared" ca="1" si="29"/>
        <v>1070183.5313033978</v>
      </c>
      <c r="AK88" s="53">
        <f t="shared" ca="1" si="30"/>
        <v>1041728.8342933701</v>
      </c>
      <c r="AL88" s="53">
        <f t="shared" ca="1" si="31"/>
        <v>638123.32796831604</v>
      </c>
      <c r="AM88" s="53">
        <f t="shared" ca="1" si="32"/>
        <v>265964.26610272296</v>
      </c>
      <c r="AN88" s="53">
        <f t="shared" ca="1" si="33"/>
        <v>240639.49598407306</v>
      </c>
      <c r="AO88" s="53">
        <f t="shared" ca="1" si="34"/>
        <v>106142.66542162928</v>
      </c>
      <c r="AP88" s="53">
        <f t="shared" ca="1" si="35"/>
        <v>51396.630510710158</v>
      </c>
      <c r="AQ88" s="53">
        <f t="shared" ca="1" si="36"/>
        <v>10351.94203324083</v>
      </c>
      <c r="AR88" s="53">
        <f t="shared" ca="1" si="37"/>
        <v>5712.6923905061985</v>
      </c>
      <c r="AS88" s="53">
        <f t="shared" ca="1" si="38"/>
        <v>1902.9299135814445</v>
      </c>
      <c r="AT88" s="53">
        <f t="shared" ca="1" si="39"/>
        <v>988.99000598893804</v>
      </c>
      <c r="AU88" s="53">
        <f t="shared" ca="1" si="40"/>
        <v>819.35372525632408</v>
      </c>
      <c r="AV88" s="53">
        <f t="shared" ca="1" si="41"/>
        <v>591.98774499634624</v>
      </c>
      <c r="AW88" s="53">
        <f t="shared" ca="1" si="42"/>
        <v>459.95587998743764</v>
      </c>
      <c r="AX88" s="53">
        <f t="shared" ca="1" si="19"/>
        <v>4311323.0555020757</v>
      </c>
      <c r="AY88" s="53">
        <f t="shared" ca="1" si="20"/>
        <v>5045352.6349409772</v>
      </c>
      <c r="AZ88" s="41">
        <f t="array" aca="1" ref="AZ88" ca="1">SUM($E$54:$V$54*AF88:AW88)/1000000</f>
        <v>121.58342349741289</v>
      </c>
      <c r="BA88" s="43">
        <f t="array" aca="1" ref="BA88" ca="1">IF(AZ88=0,"",SUM(($E$54:$V$54*AF88:AW88))/SUM(AF88:AW88))</f>
        <v>24.098102212995311</v>
      </c>
      <c r="BB88" s="54">
        <f t="array" aca="1" ref="BB88" ca="1">SUM(AG88:AW88*AG$54:AW$54*AG$55:AW$55)/1000000</f>
        <v>272.82396367429965</v>
      </c>
      <c r="BG88" s="10"/>
      <c r="BH88" s="46"/>
      <c r="BI88" s="53">
        <f t="shared" si="43"/>
        <v>0</v>
      </c>
      <c r="BJ88" s="53">
        <f t="shared" si="44"/>
        <v>0</v>
      </c>
      <c r="BK88" s="53">
        <f t="shared" ca="1" si="45"/>
        <v>5639680.1836715164</v>
      </c>
      <c r="BL88" s="53">
        <f t="shared" ca="1" si="46"/>
        <v>6887343.9943571305</v>
      </c>
      <c r="BM88" s="53">
        <f t="shared" ca="1" si="47"/>
        <v>6704219.0622021938</v>
      </c>
      <c r="BN88" s="53">
        <f t="shared" ca="1" si="48"/>
        <v>4106748.7416752153</v>
      </c>
      <c r="BO88" s="53">
        <f t="shared" ca="1" si="49"/>
        <v>1711657.2412819888</v>
      </c>
      <c r="BP88" s="53">
        <f t="shared" ca="1" si="50"/>
        <v>1548675.4738717501</v>
      </c>
      <c r="BQ88" s="53">
        <f t="shared" ca="1" si="51"/>
        <v>683098.76563543011</v>
      </c>
      <c r="BR88" s="53">
        <f t="shared" ca="1" si="52"/>
        <v>330771.55845129216</v>
      </c>
      <c r="BS88" s="53">
        <f t="shared" ca="1" si="53"/>
        <v>66621.64358457271</v>
      </c>
      <c r="BT88" s="53">
        <f t="shared" ca="1" si="54"/>
        <v>36764.981404117811</v>
      </c>
      <c r="BU88" s="53">
        <f t="shared" ca="1" si="55"/>
        <v>12246.621750967775</v>
      </c>
      <c r="BV88" s="53">
        <f t="shared" ca="1" si="56"/>
        <v>6364.8095667583821</v>
      </c>
      <c r="BW88" s="53">
        <f t="shared" ca="1" si="57"/>
        <v>5273.0870863106593</v>
      </c>
      <c r="BX88" s="53">
        <f t="shared" ca="1" si="58"/>
        <v>3809.8355291151552</v>
      </c>
      <c r="BY88" s="53">
        <f t="shared" ca="1" si="59"/>
        <v>2960.1225164084804</v>
      </c>
      <c r="BZ88" s="53">
        <f t="shared" ca="1" si="22"/>
        <v>27746236.122584771</v>
      </c>
      <c r="CA88" s="53">
        <f t="shared" ca="1" si="23"/>
        <v>27746236.122584771</v>
      </c>
      <c r="CB88" s="41">
        <f t="array" aca="1" ref="CB88" ca="1">SUM($E$54:$V$54*BH88:BY88)/1000000</f>
        <v>734.74519830981819</v>
      </c>
      <c r="CC88" s="43">
        <f t="array" aca="1" ref="CC88" ca="1">IF(CB88=0,"",SUM(($E$54:$V$54*BH88:BY88))/SUM(BH88:BY88))</f>
        <v>26.480896185834489</v>
      </c>
      <c r="CD88" s="54">
        <f t="array" aca="1" ref="CD88" ca="1">SUM(BI88:BY88*BI$54:BY$54*BI$55:BY$55)/1000000</f>
        <v>3580.9188487580532</v>
      </c>
      <c r="CI88" s="10"/>
      <c r="CJ88" s="71"/>
      <c r="CK88" s="149" t="str">
        <f t="shared" ca="1" si="60"/>
        <v/>
      </c>
      <c r="CL88" s="149" t="str">
        <f t="shared" ca="1" si="61"/>
        <v/>
      </c>
      <c r="CM88" s="149" t="str">
        <f t="shared" ca="1" si="62"/>
        <v/>
      </c>
      <c r="CN88" s="149">
        <f t="shared" ca="1" si="63"/>
        <v>0.12931182582221729</v>
      </c>
      <c r="CO88" s="149">
        <f t="shared" ca="1" si="64"/>
        <v>0.11003644111113722</v>
      </c>
      <c r="CP88" s="149">
        <f t="shared" ca="1" si="65"/>
        <v>0.13033959372494669</v>
      </c>
      <c r="CQ88" s="149">
        <f t="shared" ca="1" si="66"/>
        <v>0.14141121189315589</v>
      </c>
      <c r="CR88" s="149">
        <f t="shared" ca="1" si="67"/>
        <v>0.14231398508588239</v>
      </c>
      <c r="CS88" s="149">
        <f t="shared" ca="1" si="68"/>
        <v>0.11348693556459576</v>
      </c>
      <c r="CT88" s="149">
        <f t="shared" ca="1" si="69"/>
        <v>0.12790764798731938</v>
      </c>
      <c r="CU88" s="149">
        <f t="shared" ca="1" si="70"/>
        <v>0.14776526931892719</v>
      </c>
      <c r="CV88" s="149">
        <f t="shared" ca="1" si="71"/>
        <v>0.13599409958223463</v>
      </c>
      <c r="CW88" s="149">
        <f t="shared" ca="1" si="72"/>
        <v>0.1129300716058029</v>
      </c>
      <c r="CX88" s="149">
        <f t="shared" ca="1" si="73"/>
        <v>0.1459047189339617</v>
      </c>
      <c r="CY88" s="149">
        <f t="shared" ca="1" si="74"/>
        <v>0.13902176603372915</v>
      </c>
      <c r="CZ88" s="149">
        <f t="shared" ca="1" si="75"/>
        <v>0.13624389872536899</v>
      </c>
      <c r="DA88" s="149">
        <f t="shared" ca="1" si="76"/>
        <v>0.13842829461246112</v>
      </c>
      <c r="DB88" s="53"/>
      <c r="DC88" s="53"/>
      <c r="DD88" s="41"/>
      <c r="DE88" s="43"/>
      <c r="DF88" s="54"/>
      <c r="DK88" s="10"/>
      <c r="DL88" s="46"/>
      <c r="DM88" s="72">
        <f t="shared" ca="1" si="77"/>
        <v>7.045699956325871E-2</v>
      </c>
      <c r="DN88" s="72">
        <f t="shared" ca="1" si="78"/>
        <v>7.0456999563258571E-2</v>
      </c>
      <c r="DO88" s="72">
        <f t="shared" ca="1" si="79"/>
        <v>0.52389473113760088</v>
      </c>
      <c r="DP88" s="72">
        <f t="shared" ca="1" si="80"/>
        <v>0.52389473113760088</v>
      </c>
      <c r="DQ88" s="72">
        <f t="shared" ca="1" si="81"/>
        <v>0.52389473113760077</v>
      </c>
      <c r="DR88" s="72">
        <f t="shared" ca="1" si="82"/>
        <v>0.52389473113760088</v>
      </c>
      <c r="DS88" s="72">
        <f t="shared" ca="1" si="83"/>
        <v>0.52389473113760088</v>
      </c>
      <c r="DT88" s="72">
        <f t="shared" ca="1" si="84"/>
        <v>0.52389473113760077</v>
      </c>
      <c r="DU88" s="72">
        <f t="shared" ca="1" si="85"/>
        <v>0.52389473113760088</v>
      </c>
      <c r="DV88" s="72">
        <f t="shared" ca="1" si="86"/>
        <v>0.52389473113760088</v>
      </c>
      <c r="DW88" s="72">
        <f t="shared" ca="1" si="87"/>
        <v>0.52389473113760077</v>
      </c>
      <c r="DX88" s="72">
        <f t="shared" ca="1" si="88"/>
        <v>0.52389473113760088</v>
      </c>
      <c r="DY88" s="72">
        <f t="shared" ca="1" si="89"/>
        <v>0.52389473113760077</v>
      </c>
      <c r="DZ88" s="72">
        <f t="shared" ca="1" si="90"/>
        <v>0.52389473113760088</v>
      </c>
      <c r="EA88" s="72">
        <f t="shared" ca="1" si="91"/>
        <v>0.52389473113760088</v>
      </c>
      <c r="EB88" s="72">
        <f t="shared" ca="1" si="92"/>
        <v>0.52389473113760099</v>
      </c>
      <c r="EC88" s="72">
        <f t="shared" ca="1" si="93"/>
        <v>0.52389473113760088</v>
      </c>
      <c r="ED88" s="53"/>
      <c r="EE88" s="53"/>
      <c r="EF88" s="41"/>
      <c r="EG88" s="43"/>
      <c r="EH88" s="54"/>
    </row>
    <row r="89" spans="1:138" x14ac:dyDescent="0.2">
      <c r="A89" s="6">
        <v>3</v>
      </c>
      <c r="B89">
        <v>9</v>
      </c>
      <c r="C89" s="5">
        <f t="shared" ca="1" si="13"/>
        <v>0.31168130228286356</v>
      </c>
      <c r="D89" s="5">
        <f t="shared" ca="1" si="14"/>
        <v>5.4367538684057963E-2</v>
      </c>
      <c r="E89" s="30">
        <f t="shared" ca="1" si="15"/>
        <v>26698046.758399334</v>
      </c>
      <c r="F89" s="29">
        <f t="shared" ca="1" si="99"/>
        <v>18870457.489664149</v>
      </c>
      <c r="G89" s="29">
        <f t="shared" ca="1" si="99"/>
        <v>8442691.0787532181</v>
      </c>
      <c r="H89" s="29">
        <f t="shared" ca="1" si="99"/>
        <v>9053794.6878640801</v>
      </c>
      <c r="I89" s="29">
        <f t="shared" ca="1" si="99"/>
        <v>5002603.316708263</v>
      </c>
      <c r="J89" s="29">
        <f t="shared" ca="1" si="99"/>
        <v>6109326.909926163</v>
      </c>
      <c r="K89" s="29">
        <f t="shared" ca="1" si="99"/>
        <v>5946888.3738505477</v>
      </c>
      <c r="L89" s="29">
        <f t="shared" ca="1" si="99"/>
        <v>3642836.8643090655</v>
      </c>
      <c r="M89" s="29">
        <f t="shared" ca="1" si="99"/>
        <v>1518302.796157941</v>
      </c>
      <c r="N89" s="29">
        <f t="shared" ca="1" si="99"/>
        <v>1373731.9865276262</v>
      </c>
      <c r="O89" s="29">
        <f t="shared" ca="1" si="99"/>
        <v>605933.67696648848</v>
      </c>
      <c r="P89" s="29">
        <f t="shared" ca="1" si="100"/>
        <v>293406.51269057399</v>
      </c>
      <c r="Q89" s="29">
        <f t="shared" ca="1" si="100"/>
        <v>59095.843080904619</v>
      </c>
      <c r="R89" s="29">
        <f t="shared" ca="1" si="100"/>
        <v>32611.88789454056</v>
      </c>
      <c r="S89" s="29">
        <f t="shared" ca="1" si="100"/>
        <v>10863.202982190835</v>
      </c>
      <c r="T89" s="29">
        <f t="shared" ca="1" si="100"/>
        <v>5645.8196940084736</v>
      </c>
      <c r="U89" s="29">
        <f t="shared" ca="1" si="100"/>
        <v>4677.421784243089</v>
      </c>
      <c r="V89" s="29">
        <f t="shared" ca="1" si="100"/>
        <v>3379.4639471305441</v>
      </c>
      <c r="W89" s="31">
        <f t="shared" ca="1" si="16"/>
        <v>33663098.764383763</v>
      </c>
      <c r="X89" s="31">
        <f t="shared" ca="1" si="17"/>
        <v>87674294.091200471</v>
      </c>
      <c r="Y89" s="38">
        <f t="array" aca="1" ref="Y89" ca="1">SUM($E$54:$V$54*E89:V89)/1000000</f>
        <v>1165.9211576873272</v>
      </c>
      <c r="Z89" s="39">
        <f t="array" aca="1" ref="Z89" ca="1">SUM(($E$54:$V$54*E89:V89))/SUM(E89:V89)</f>
        <v>13.298323867592407</v>
      </c>
      <c r="AE89" s="10"/>
      <c r="AF89" s="46"/>
      <c r="AG89" s="53">
        <f t="shared" ca="1" si="26"/>
        <v>488850.08586384804</v>
      </c>
      <c r="AH89" s="53">
        <f t="shared" ca="1" si="27"/>
        <v>218712.78219041781</v>
      </c>
      <c r="AI89" s="53">
        <f t="shared" ca="1" si="28"/>
        <v>653043.19775981514</v>
      </c>
      <c r="AJ89" s="53">
        <f t="shared" ca="1" si="29"/>
        <v>360833.90221407078</v>
      </c>
      <c r="AK89" s="53">
        <f t="shared" ca="1" si="30"/>
        <v>440661.0177239934</v>
      </c>
      <c r="AL89" s="53">
        <f t="shared" ca="1" si="31"/>
        <v>428944.45194186515</v>
      </c>
      <c r="AM89" s="53">
        <f t="shared" ca="1" si="32"/>
        <v>262755.00127858022</v>
      </c>
      <c r="AN89" s="53">
        <f t="shared" ca="1" si="33"/>
        <v>109514.00460844373</v>
      </c>
      <c r="AO89" s="53">
        <f t="shared" ca="1" si="34"/>
        <v>99086.224094461359</v>
      </c>
      <c r="AP89" s="53">
        <f t="shared" ca="1" si="35"/>
        <v>43705.526762934562</v>
      </c>
      <c r="AQ89" s="53">
        <f t="shared" ca="1" si="36"/>
        <v>21163.184487477156</v>
      </c>
      <c r="AR89" s="53">
        <f t="shared" ca="1" si="37"/>
        <v>4262.5373857434615</v>
      </c>
      <c r="AS89" s="53">
        <f t="shared" ca="1" si="38"/>
        <v>2352.2702126415934</v>
      </c>
      <c r="AT89" s="53">
        <f t="shared" ca="1" si="39"/>
        <v>783.55441646064867</v>
      </c>
      <c r="AU89" s="53">
        <f t="shared" ca="1" si="40"/>
        <v>407.22860127287038</v>
      </c>
      <c r="AV89" s="53">
        <f t="shared" ca="1" si="41"/>
        <v>337.37881016320466</v>
      </c>
      <c r="AW89" s="53">
        <f t="shared" ca="1" si="42"/>
        <v>243.75811677134297</v>
      </c>
      <c r="AX89" s="53">
        <f t="shared" ca="1" si="19"/>
        <v>2428093.2384146936</v>
      </c>
      <c r="AY89" s="53">
        <f t="shared" ca="1" si="20"/>
        <v>3135656.1064689597</v>
      </c>
      <c r="AZ89" s="41">
        <f t="array" aca="1" ref="AZ89" ca="1">SUM($E$54:$V$54*AF89:AW89)/1000000</f>
        <v>70.833026117886746</v>
      </c>
      <c r="BA89" s="43">
        <f t="array" aca="1" ref="BA89" ca="1">IF(AZ89=0,"",SUM(($E$54:$V$54*AF89:AW89))/SUM(AF89:AW89))</f>
        <v>22.589539067041162</v>
      </c>
      <c r="BB89" s="54">
        <f t="array" aca="1" ref="BB89" ca="1">SUM(AG89:AW89*AG$54:AW$54*AG$55:AW$55)/1000000</f>
        <v>158.92286138818298</v>
      </c>
      <c r="BG89" s="10"/>
      <c r="BH89" s="46"/>
      <c r="BI89" s="53">
        <f t="shared" si="43"/>
        <v>0</v>
      </c>
      <c r="BJ89" s="53">
        <f t="shared" si="44"/>
        <v>0</v>
      </c>
      <c r="BK89" s="53">
        <f t="shared" ca="1" si="45"/>
        <v>3743802.9981009355</v>
      </c>
      <c r="BL89" s="53">
        <f t="shared" ca="1" si="46"/>
        <v>2068609.0132468489</v>
      </c>
      <c r="BM89" s="53">
        <f t="shared" ca="1" si="47"/>
        <v>2526246.4182469933</v>
      </c>
      <c r="BN89" s="53">
        <f t="shared" ca="1" si="48"/>
        <v>2459077.0269218092</v>
      </c>
      <c r="BO89" s="53">
        <f t="shared" ca="1" si="49"/>
        <v>1506336.7399388531</v>
      </c>
      <c r="BP89" s="53">
        <f t="shared" ca="1" si="50"/>
        <v>627828.08272650617</v>
      </c>
      <c r="BQ89" s="53">
        <f t="shared" ca="1" si="51"/>
        <v>568047.11251549073</v>
      </c>
      <c r="BR89" s="53">
        <f t="shared" ca="1" si="52"/>
        <v>250557.51700645566</v>
      </c>
      <c r="BS89" s="53">
        <f t="shared" ca="1" si="53"/>
        <v>121325.50159831959</v>
      </c>
      <c r="BT89" s="53">
        <f t="shared" ca="1" si="54"/>
        <v>24436.515530681594</v>
      </c>
      <c r="BU89" s="53">
        <f t="shared" ca="1" si="55"/>
        <v>13485.227783767636</v>
      </c>
      <c r="BV89" s="53">
        <f t="shared" ca="1" si="56"/>
        <v>4492.0050979529797</v>
      </c>
      <c r="BW89" s="53">
        <f t="shared" ca="1" si="57"/>
        <v>2334.5831693641712</v>
      </c>
      <c r="BX89" s="53">
        <f t="shared" ca="1" si="58"/>
        <v>1934.1443342761595</v>
      </c>
      <c r="BY89" s="53">
        <f t="shared" ca="1" si="59"/>
        <v>1397.4303254524264</v>
      </c>
      <c r="BZ89" s="53">
        <f t="shared" ca="1" si="22"/>
        <v>13919910.316543704</v>
      </c>
      <c r="CA89" s="53">
        <f t="shared" ca="1" si="23"/>
        <v>13919910.316543704</v>
      </c>
      <c r="CB89" s="41">
        <f t="array" aca="1" ref="CB89" ca="1">SUM($E$54:$V$54*BH89:BY89)/1000000</f>
        <v>372.46786610979308</v>
      </c>
      <c r="CC89" s="43">
        <f t="array" aca="1" ref="CC89" ca="1">IF(CB89=0,"",SUM(($E$54:$V$54*BH89:BY89))/SUM(BH89:BY89))</f>
        <v>26.757921397461729</v>
      </c>
      <c r="CD89" s="54">
        <f t="array" aca="1" ref="CD89" ca="1">SUM(BI89:BY89*BI$54:BY$54*BI$55:BY$55)/1000000</f>
        <v>1826.3176792632762</v>
      </c>
      <c r="CI89" s="10"/>
      <c r="CJ89" s="71"/>
      <c r="CK89" s="149" t="str">
        <f t="shared" ca="1" si="60"/>
        <v/>
      </c>
      <c r="CL89" s="149" t="str">
        <f t="shared" ca="1" si="61"/>
        <v/>
      </c>
      <c r="CM89" s="149" t="str">
        <f t="shared" ca="1" si="62"/>
        <v/>
      </c>
      <c r="CN89" s="149">
        <f t="shared" ca="1" si="63"/>
        <v>0.91464317793975924</v>
      </c>
      <c r="CO89" s="149">
        <f t="shared" ca="1" si="64"/>
        <v>0.80661610784738336</v>
      </c>
      <c r="CP89" s="149">
        <f t="shared" ca="1" si="65"/>
        <v>0.69917631860865115</v>
      </c>
      <c r="CQ89" s="149">
        <f t="shared" ca="1" si="66"/>
        <v>0.72409117627754638</v>
      </c>
      <c r="CR89" s="149">
        <f t="shared" ca="1" si="67"/>
        <v>0.94099327072429928</v>
      </c>
      <c r="CS89" s="149">
        <f t="shared" ca="1" si="68"/>
        <v>0.87532899058343439</v>
      </c>
      <c r="CT89" s="149">
        <f t="shared" ca="1" si="69"/>
        <v>0.89986153877756792</v>
      </c>
      <c r="CU89" s="149">
        <f t="shared" ca="1" si="70"/>
        <v>0.74151260419221521</v>
      </c>
      <c r="CV89" s="149">
        <f t="shared" ca="1" si="71"/>
        <v>0.80869979876240961</v>
      </c>
      <c r="CW89" s="149">
        <f t="shared" ca="1" si="72"/>
        <v>0.77432456856554399</v>
      </c>
      <c r="CX89" s="149">
        <f t="shared" ca="1" si="73"/>
        <v>0.83500954937243721</v>
      </c>
      <c r="CY89" s="149">
        <f t="shared" ca="1" si="74"/>
        <v>0.74408912739732946</v>
      </c>
      <c r="CZ89" s="149">
        <f t="shared" ca="1" si="75"/>
        <v>0.70103791084316203</v>
      </c>
      <c r="DA89" s="149">
        <f t="shared" ca="1" si="76"/>
        <v>0.97002577383577482</v>
      </c>
      <c r="DB89" s="53"/>
      <c r="DC89" s="53"/>
      <c r="DD89" s="41"/>
      <c r="DE89" s="43"/>
      <c r="DF89" s="54"/>
      <c r="DK89" s="10"/>
      <c r="DL89" s="46"/>
      <c r="DM89" s="72">
        <f t="shared" ca="1" si="77"/>
        <v>5.4367538684057998E-2</v>
      </c>
      <c r="DN89" s="72">
        <f t="shared" ca="1" si="78"/>
        <v>5.4367538684057998E-2</v>
      </c>
      <c r="DO89" s="72">
        <f t="shared" ca="1" si="79"/>
        <v>0.36604884096692147</v>
      </c>
      <c r="DP89" s="72">
        <f t="shared" ca="1" si="80"/>
        <v>0.36604884096692147</v>
      </c>
      <c r="DQ89" s="72">
        <f t="shared" ca="1" si="81"/>
        <v>0.36604884096692147</v>
      </c>
      <c r="DR89" s="72">
        <f t="shared" ca="1" si="82"/>
        <v>0.36604884096692147</v>
      </c>
      <c r="DS89" s="72">
        <f t="shared" ca="1" si="83"/>
        <v>0.36604884096692147</v>
      </c>
      <c r="DT89" s="72">
        <f t="shared" ca="1" si="84"/>
        <v>0.36604884096692147</v>
      </c>
      <c r="DU89" s="72">
        <f t="shared" ca="1" si="85"/>
        <v>0.36604884096692147</v>
      </c>
      <c r="DV89" s="72">
        <f t="shared" ca="1" si="86"/>
        <v>0.36604884096692147</v>
      </c>
      <c r="DW89" s="72">
        <f t="shared" ca="1" si="87"/>
        <v>0.36604884096692147</v>
      </c>
      <c r="DX89" s="72">
        <f t="shared" ca="1" si="88"/>
        <v>0.36604884096692147</v>
      </c>
      <c r="DY89" s="72">
        <f t="shared" ca="1" si="89"/>
        <v>0.36604884096692147</v>
      </c>
      <c r="DZ89" s="72">
        <f t="shared" ca="1" si="90"/>
        <v>0.36604884096692147</v>
      </c>
      <c r="EA89" s="72">
        <f t="shared" ca="1" si="91"/>
        <v>0.36604884096692147</v>
      </c>
      <c r="EB89" s="72">
        <f t="shared" ca="1" si="92"/>
        <v>0.36604884096692147</v>
      </c>
      <c r="EC89" s="72">
        <f t="shared" ca="1" si="93"/>
        <v>0.36604884096692147</v>
      </c>
      <c r="ED89" s="53"/>
      <c r="EE89" s="53"/>
      <c r="EF89" s="41"/>
      <c r="EG89" s="43"/>
      <c r="EH89" s="54"/>
    </row>
    <row r="90" spans="1:138" x14ac:dyDescent="0.2">
      <c r="A90" s="6">
        <v>3</v>
      </c>
      <c r="B90">
        <v>10</v>
      </c>
      <c r="C90" s="5">
        <f t="shared" ca="1" si="13"/>
        <v>0.26196829262966792</v>
      </c>
      <c r="D90" s="5">
        <f t="shared" ca="1" si="14"/>
        <v>6.9949446907861687E-2</v>
      </c>
      <c r="E90" s="30">
        <f t="shared" ca="1" si="15"/>
        <v>51861631.662638687</v>
      </c>
      <c r="F90" s="29">
        <f t="shared" ca="1" si="99"/>
        <v>20897738.778603874</v>
      </c>
      <c r="G90" s="29">
        <f t="shared" ca="1" si="99"/>
        <v>14770739.403536554</v>
      </c>
      <c r="H90" s="29">
        <f t="shared" ca="1" si="99"/>
        <v>5085449.213191038</v>
      </c>
      <c r="I90" s="29">
        <f t="shared" ca="1" si="99"/>
        <v>5453547.0553532289</v>
      </c>
      <c r="J90" s="29">
        <f t="shared" ca="1" si="99"/>
        <v>3013314.6959367204</v>
      </c>
      <c r="K90" s="29">
        <f t="shared" ca="1" si="99"/>
        <v>3679948.8975023511</v>
      </c>
      <c r="L90" s="29">
        <f t="shared" ca="1" si="99"/>
        <v>3582104.1560837617</v>
      </c>
      <c r="M90" s="29">
        <f t="shared" ca="1" si="99"/>
        <v>2194260.3007238787</v>
      </c>
      <c r="N90" s="29">
        <f t="shared" ca="1" si="99"/>
        <v>914548.65375074185</v>
      </c>
      <c r="O90" s="29">
        <f t="shared" ca="1" si="99"/>
        <v>827466.52517030726</v>
      </c>
      <c r="P90" s="29">
        <f t="shared" ca="1" si="100"/>
        <v>364983.73706103157</v>
      </c>
      <c r="Q90" s="29">
        <f t="shared" ca="1" si="100"/>
        <v>176733.21280964761</v>
      </c>
      <c r="R90" s="29">
        <f t="shared" ca="1" si="100"/>
        <v>35596.340775153447</v>
      </c>
      <c r="S90" s="29">
        <f t="shared" ca="1" si="100"/>
        <v>19643.748431271171</v>
      </c>
      <c r="T90" s="29">
        <f t="shared" ca="1" si="100"/>
        <v>6543.4429073857773</v>
      </c>
      <c r="U90" s="29">
        <f t="shared" ca="1" si="100"/>
        <v>3400.7556421161698</v>
      </c>
      <c r="V90" s="29">
        <f t="shared" ca="1" si="100"/>
        <v>2817.4418216370855</v>
      </c>
      <c r="W90" s="31">
        <f t="shared" ca="1" si="16"/>
        <v>25360358.177160274</v>
      </c>
      <c r="X90" s="31">
        <f t="shared" ca="1" si="17"/>
        <v>112890468.0219394</v>
      </c>
      <c r="Y90" s="38">
        <f t="array" aca="1" ref="Y90" ca="1">SUM($E$54:$V$54*E90:V90)/1000000</f>
        <v>1095.9457645455705</v>
      </c>
      <c r="Z90" s="39">
        <f t="array" aca="1" ref="Z90" ca="1">SUM(($E$54:$V$54*E90:V90))/SUM(E90:V90)</f>
        <v>9.7080451852904162</v>
      </c>
      <c r="AE90" s="10"/>
      <c r="AF90" s="46"/>
      <c r="AG90" s="53">
        <f t="shared" ca="1" si="26"/>
        <v>800382.9880802799</v>
      </c>
      <c r="AH90" s="53">
        <f t="shared" ca="1" si="27"/>
        <v>565719.03138448216</v>
      </c>
      <c r="AI90" s="53">
        <f t="shared" ca="1" si="28"/>
        <v>463264.93100485805</v>
      </c>
      <c r="AJ90" s="53">
        <f t="shared" ca="1" si="29"/>
        <v>496797.2335220041</v>
      </c>
      <c r="AK90" s="53">
        <f t="shared" ca="1" si="30"/>
        <v>274501.41888903163</v>
      </c>
      <c r="AL90" s="53">
        <f t="shared" ca="1" si="31"/>
        <v>335229.23947029276</v>
      </c>
      <c r="AM90" s="53">
        <f t="shared" ca="1" si="32"/>
        <v>326315.95856191282</v>
      </c>
      <c r="AN90" s="53">
        <f t="shared" ca="1" si="33"/>
        <v>199888.70288681824</v>
      </c>
      <c r="AO90" s="53">
        <f t="shared" ca="1" si="34"/>
        <v>83311.876929466351</v>
      </c>
      <c r="AP90" s="53">
        <f t="shared" ca="1" si="35"/>
        <v>75379.028797991807</v>
      </c>
      <c r="AQ90" s="53">
        <f t="shared" ca="1" si="36"/>
        <v>33248.619478666747</v>
      </c>
      <c r="AR90" s="53">
        <f t="shared" ca="1" si="37"/>
        <v>16099.718275851874</v>
      </c>
      <c r="AS90" s="53">
        <f t="shared" ca="1" si="38"/>
        <v>3242.6902053121344</v>
      </c>
      <c r="AT90" s="53">
        <f t="shared" ca="1" si="39"/>
        <v>1789.4701884121969</v>
      </c>
      <c r="AU90" s="53">
        <f t="shared" ca="1" si="40"/>
        <v>596.08256811637239</v>
      </c>
      <c r="AV90" s="53">
        <f t="shared" ca="1" si="41"/>
        <v>309.79580404083106</v>
      </c>
      <c r="AW90" s="53">
        <f t="shared" ca="1" si="42"/>
        <v>256.65815081297416</v>
      </c>
      <c r="AX90" s="53">
        <f t="shared" ca="1" si="19"/>
        <v>2310231.4247335899</v>
      </c>
      <c r="AY90" s="53">
        <f t="shared" ca="1" si="20"/>
        <v>3676333.4441983518</v>
      </c>
      <c r="AZ90" s="41">
        <f t="array" aca="1" ref="AZ90" ca="1">SUM($E$54:$V$54*AF90:AW90)/1000000</f>
        <v>76.095050756621077</v>
      </c>
      <c r="BA90" s="43">
        <f t="array" aca="1" ref="BA90" ca="1">IF(AZ90=0,"",SUM(($E$54:$V$54*AF90:AW90))/SUM(AF90:AW90))</f>
        <v>20.698625930329367</v>
      </c>
      <c r="BB90" s="54">
        <f t="array" aca="1" ref="BB90" ca="1">SUM(AG90:AW90*AG$54:AW$54*AG$55:AW$55)/1000000</f>
        <v>167.69375638431379</v>
      </c>
      <c r="BG90" s="10"/>
      <c r="BH90" s="46"/>
      <c r="BI90" s="53">
        <f t="shared" si="43"/>
        <v>0</v>
      </c>
      <c r="BJ90" s="53">
        <f t="shared" si="44"/>
        <v>0</v>
      </c>
      <c r="BK90" s="53">
        <f t="shared" ca="1" si="45"/>
        <v>1734977.5927521123</v>
      </c>
      <c r="BL90" s="53">
        <f t="shared" ca="1" si="46"/>
        <v>1860559.7156519429</v>
      </c>
      <c r="BM90" s="53">
        <f t="shared" ca="1" si="47"/>
        <v>1028037.6930714339</v>
      </c>
      <c r="BN90" s="53">
        <f t="shared" ca="1" si="48"/>
        <v>1255469.9913389101</v>
      </c>
      <c r="BO90" s="53">
        <f t="shared" ca="1" si="49"/>
        <v>1222088.7841311877</v>
      </c>
      <c r="BP90" s="53">
        <f t="shared" ca="1" si="50"/>
        <v>748604.95008908259</v>
      </c>
      <c r="BQ90" s="53">
        <f t="shared" ca="1" si="51"/>
        <v>312012.0475539082</v>
      </c>
      <c r="BR90" s="53">
        <f t="shared" ca="1" si="52"/>
        <v>282302.66781527764</v>
      </c>
      <c r="BS90" s="53">
        <f t="shared" ca="1" si="53"/>
        <v>124519.69904197929</v>
      </c>
      <c r="BT90" s="53">
        <f t="shared" ca="1" si="54"/>
        <v>60295.197388752385</v>
      </c>
      <c r="BU90" s="53">
        <f t="shared" ca="1" si="55"/>
        <v>12144.227783981132</v>
      </c>
      <c r="BV90" s="53">
        <f t="shared" ca="1" si="56"/>
        <v>6701.7606384725559</v>
      </c>
      <c r="BW90" s="53">
        <f t="shared" ca="1" si="57"/>
        <v>2232.3941008631964</v>
      </c>
      <c r="BX90" s="53">
        <f t="shared" ca="1" si="58"/>
        <v>1160.2190072397898</v>
      </c>
      <c r="BY90" s="53">
        <f t="shared" ca="1" si="59"/>
        <v>961.21271189645222</v>
      </c>
      <c r="BZ90" s="53">
        <f t="shared" ca="1" si="22"/>
        <v>8652068.1530770417</v>
      </c>
      <c r="CA90" s="53">
        <f t="shared" ca="1" si="23"/>
        <v>8652068.1530770417</v>
      </c>
      <c r="CB90" s="41">
        <f t="array" aca="1" ref="CB90" ca="1">SUM($E$54:$V$54*BH90:BY90)/1000000</f>
        <v>239.17112801388481</v>
      </c>
      <c r="CC90" s="43">
        <f t="array" aca="1" ref="CC90" ca="1">IF(CB90=0,"",SUM(($E$54:$V$54*BH90:BY90))/SUM(BH90:BY90))</f>
        <v>27.643232089985958</v>
      </c>
      <c r="CD90" s="54">
        <f t="array" aca="1" ref="CD90" ca="1">SUM(BI90:BY90*BI$54:BY$54*BI$55:BY$55)/1000000</f>
        <v>1184.0279957081405</v>
      </c>
      <c r="CI90" s="10"/>
      <c r="CJ90" s="71"/>
      <c r="CK90" s="149" t="str">
        <f t="shared" ca="1" si="60"/>
        <v/>
      </c>
      <c r="CL90" s="149" t="str">
        <f t="shared" ca="1" si="61"/>
        <v/>
      </c>
      <c r="CM90" s="149" t="str">
        <f t="shared" ca="1" si="62"/>
        <v/>
      </c>
      <c r="CN90" s="149">
        <f t="shared" ca="1" si="63"/>
        <v>0.53710116877184866</v>
      </c>
      <c r="CO90" s="149">
        <f t="shared" ca="1" si="64"/>
        <v>0.57901641109337088</v>
      </c>
      <c r="CP90" s="149">
        <f t="shared" ca="1" si="65"/>
        <v>0.63945743475721795</v>
      </c>
      <c r="CQ90" s="149">
        <f t="shared" ca="1" si="66"/>
        <v>0.47126336696931098</v>
      </c>
      <c r="CR90" s="149">
        <f t="shared" ca="1" si="67"/>
        <v>0.52146171054374324</v>
      </c>
      <c r="CS90" s="149">
        <f t="shared" ca="1" si="68"/>
        <v>0.47714232545489826</v>
      </c>
      <c r="CT90" s="149">
        <f t="shared" ca="1" si="69"/>
        <v>0.48740782926333581</v>
      </c>
      <c r="CU90" s="149">
        <f t="shared" ca="1" si="70"/>
        <v>0.5207056139608669</v>
      </c>
      <c r="CV90" s="149">
        <f t="shared" ca="1" si="71"/>
        <v>0.47555258992499444</v>
      </c>
      <c r="CW90" s="149">
        <f t="shared" ca="1" si="72"/>
        <v>0.59038679184119502</v>
      </c>
      <c r="CX90" s="149">
        <f t="shared" ca="1" si="73"/>
        <v>0.53517351622452436</v>
      </c>
      <c r="CY90" s="149">
        <f t="shared" ca="1" si="74"/>
        <v>0.58289413904765974</v>
      </c>
      <c r="CZ90" s="149">
        <f t="shared" ca="1" si="75"/>
        <v>0.52739468190766703</v>
      </c>
      <c r="DA90" s="149" t="str">
        <f t="shared" ca="1" si="76"/>
        <v/>
      </c>
      <c r="DB90" s="53"/>
      <c r="DC90" s="53"/>
      <c r="DD90" s="41"/>
      <c r="DE90" s="43"/>
      <c r="DF90" s="54"/>
      <c r="DK90" s="10"/>
      <c r="DL90" s="46"/>
      <c r="DM90" s="72">
        <f t="shared" ca="1" si="77"/>
        <v>6.9949446907861618E-2</v>
      </c>
      <c r="DN90" s="72">
        <f t="shared" ca="1" si="78"/>
        <v>6.9949446907861618E-2</v>
      </c>
      <c r="DO90" s="72">
        <f t="shared" ca="1" si="79"/>
        <v>0.33191773953752957</v>
      </c>
      <c r="DP90" s="72">
        <f t="shared" ca="1" si="80"/>
        <v>0.33191773953752957</v>
      </c>
      <c r="DQ90" s="72">
        <f t="shared" ca="1" si="81"/>
        <v>0.33191773953752957</v>
      </c>
      <c r="DR90" s="72">
        <f t="shared" ca="1" si="82"/>
        <v>0.33191773953752957</v>
      </c>
      <c r="DS90" s="72">
        <f t="shared" ca="1" si="83"/>
        <v>0.33191773953752957</v>
      </c>
      <c r="DT90" s="72">
        <f t="shared" ca="1" si="84"/>
        <v>0.33191773953752979</v>
      </c>
      <c r="DU90" s="72">
        <f t="shared" ca="1" si="85"/>
        <v>0.33191773953752957</v>
      </c>
      <c r="DV90" s="72">
        <f t="shared" ca="1" si="86"/>
        <v>0.33191773953752957</v>
      </c>
      <c r="DW90" s="72">
        <f t="shared" ca="1" si="87"/>
        <v>0.33191773953752957</v>
      </c>
      <c r="DX90" s="72">
        <f t="shared" ca="1" si="88"/>
        <v>0.33191773953752957</v>
      </c>
      <c r="DY90" s="72">
        <f t="shared" ca="1" si="89"/>
        <v>0.33191773953752979</v>
      </c>
      <c r="DZ90" s="72">
        <f t="shared" ca="1" si="90"/>
        <v>0.33191773953752957</v>
      </c>
      <c r="EA90" s="72">
        <f t="shared" ca="1" si="91"/>
        <v>0.33191773953752957</v>
      </c>
      <c r="EB90" s="72">
        <f t="shared" ca="1" si="92"/>
        <v>0.33191773953752957</v>
      </c>
      <c r="EC90" s="72">
        <f t="shared" ca="1" si="93"/>
        <v>0.33191773953752957</v>
      </c>
      <c r="ED90" s="53"/>
      <c r="EE90" s="53"/>
      <c r="EF90" s="41"/>
      <c r="EG90" s="43"/>
      <c r="EH90" s="54"/>
    </row>
    <row r="91" spans="1:138" x14ac:dyDescent="0.2">
      <c r="A91" s="6">
        <v>3</v>
      </c>
      <c r="B91">
        <v>11</v>
      </c>
      <c r="C91" s="5">
        <f t="shared" ca="1" si="13"/>
        <v>0.31432148630949525</v>
      </c>
      <c r="D91" s="5">
        <f t="shared" ca="1" si="14"/>
        <v>6.4324618051812735E-2</v>
      </c>
      <c r="E91" s="30">
        <f t="shared" ca="1" si="15"/>
        <v>122437600.11521181</v>
      </c>
      <c r="F91" s="29">
        <f t="shared" ca="1" si="99"/>
        <v>40823366.442457072</v>
      </c>
      <c r="G91" s="29">
        <f t="shared" ca="1" si="99"/>
        <v>16449849.73722451</v>
      </c>
      <c r="H91" s="29">
        <f t="shared" ca="1" si="99"/>
        <v>8490959.8638638686</v>
      </c>
      <c r="I91" s="29">
        <f t="shared" ca="1" si="99"/>
        <v>2923370.58959855</v>
      </c>
      <c r="J91" s="29">
        <f t="shared" ca="1" si="99"/>
        <v>3134971.6420838255</v>
      </c>
      <c r="K91" s="29">
        <f t="shared" ca="1" si="99"/>
        <v>1732204.0177801673</v>
      </c>
      <c r="L91" s="29">
        <f t="shared" ca="1" si="99"/>
        <v>2115418.7028904771</v>
      </c>
      <c r="M91" s="29">
        <f t="shared" ca="1" si="99"/>
        <v>2059172.6511812131</v>
      </c>
      <c r="N91" s="29">
        <f t="shared" ca="1" si="99"/>
        <v>1261370.5810729698</v>
      </c>
      <c r="O91" s="29">
        <f t="shared" ca="1" si="99"/>
        <v>525728.31328193471</v>
      </c>
      <c r="P91" s="29">
        <f t="shared" ca="1" si="100"/>
        <v>475669.14979420399</v>
      </c>
      <c r="Q91" s="29">
        <f t="shared" ca="1" si="100"/>
        <v>209810.9091008846</v>
      </c>
      <c r="R91" s="29">
        <f t="shared" ca="1" si="100"/>
        <v>101595.09118542387</v>
      </c>
      <c r="S91" s="29">
        <f t="shared" ca="1" si="100"/>
        <v>20462.557260327932</v>
      </c>
      <c r="T91" s="29">
        <f t="shared" ca="1" si="100"/>
        <v>11292.209208282886</v>
      </c>
      <c r="U91" s="29">
        <f t="shared" ca="1" si="100"/>
        <v>3761.498296070039</v>
      </c>
      <c r="V91" s="29">
        <f t="shared" ca="1" si="100"/>
        <v>1954.9244540258628</v>
      </c>
      <c r="W91" s="31">
        <f t="shared" ca="1" si="16"/>
        <v>23067742.70105223</v>
      </c>
      <c r="X91" s="31">
        <f t="shared" ca="1" si="17"/>
        <v>202778558.9959456</v>
      </c>
      <c r="Y91" s="38">
        <f t="array" aca="1" ref="Y91" ca="1">SUM($E$54:$V$54*E91:V91)/1000000</f>
        <v>1249.2543470464261</v>
      </c>
      <c r="Z91" s="39">
        <f t="array" aca="1" ref="Z91" ca="1">SUM(($E$54:$V$54*E91:V91))/SUM(E91:V91)</f>
        <v>6.1606826344564558</v>
      </c>
      <c r="AE91" s="10"/>
      <c r="AF91" s="46"/>
      <c r="AG91" s="53">
        <f t="shared" ca="1" si="26"/>
        <v>1282465.8001737257</v>
      </c>
      <c r="AH91" s="53">
        <f t="shared" ca="1" si="27"/>
        <v>516771.92609099846</v>
      </c>
      <c r="AI91" s="53">
        <f t="shared" ca="1" si="28"/>
        <v>729607.62688835035</v>
      </c>
      <c r="AJ91" s="53">
        <f t="shared" ca="1" si="29"/>
        <v>251198.15811043055</v>
      </c>
      <c r="AK91" s="53">
        <f t="shared" ca="1" si="30"/>
        <v>269380.52432416088</v>
      </c>
      <c r="AL91" s="53">
        <f t="shared" ca="1" si="31"/>
        <v>148844.09807160948</v>
      </c>
      <c r="AM91" s="53">
        <f t="shared" ca="1" si="32"/>
        <v>181772.80830871893</v>
      </c>
      <c r="AN91" s="53">
        <f t="shared" ca="1" si="33"/>
        <v>176939.72124113253</v>
      </c>
      <c r="AO91" s="53">
        <f t="shared" ca="1" si="34"/>
        <v>108386.52061000768</v>
      </c>
      <c r="AP91" s="53">
        <f t="shared" ca="1" si="35"/>
        <v>45174.561320691377</v>
      </c>
      <c r="AQ91" s="53">
        <f t="shared" ca="1" si="36"/>
        <v>40873.09858127396</v>
      </c>
      <c r="AR91" s="53">
        <f t="shared" ca="1" si="37"/>
        <v>18028.543526140744</v>
      </c>
      <c r="AS91" s="53">
        <f t="shared" ca="1" si="38"/>
        <v>8729.8202525682173</v>
      </c>
      <c r="AT91" s="53">
        <f t="shared" ca="1" si="39"/>
        <v>1758.2980113135307</v>
      </c>
      <c r="AU91" s="53">
        <f t="shared" ca="1" si="40"/>
        <v>970.31220202151519</v>
      </c>
      <c r="AV91" s="53">
        <f t="shared" ca="1" si="41"/>
        <v>323.21644305728341</v>
      </c>
      <c r="AW91" s="53">
        <f t="shared" ca="1" si="42"/>
        <v>167.98192601498809</v>
      </c>
      <c r="AX91" s="53">
        <f t="shared" ca="1" si="19"/>
        <v>1982155.2898174918</v>
      </c>
      <c r="AY91" s="53">
        <f t="shared" ca="1" si="20"/>
        <v>3781393.0160822156</v>
      </c>
      <c r="AZ91" s="41">
        <f t="array" aca="1" ref="AZ91" ca="1">SUM($E$54:$V$54*AF91:AW91)/1000000</f>
        <v>66.59572118983678</v>
      </c>
      <c r="BA91" s="43">
        <f t="array" aca="1" ref="BA91" ca="1">IF(AZ91=0,"",SUM(($E$54:$V$54*AF91:AW91))/SUM(AF91:AW91))</f>
        <v>17.611425447343358</v>
      </c>
      <c r="BB91" s="54">
        <f t="array" aca="1" ref="BB91" ca="1">SUM(AG91:AW91*AG$54:AW$54*AG$55:AW$55)/1000000</f>
        <v>137.66321346344822</v>
      </c>
      <c r="BG91" s="10"/>
      <c r="BH91" s="46"/>
      <c r="BI91" s="53">
        <f t="shared" si="43"/>
        <v>0</v>
      </c>
      <c r="BJ91" s="53">
        <f t="shared" si="44"/>
        <v>0</v>
      </c>
      <c r="BK91" s="53">
        <f t="shared" ca="1" si="45"/>
        <v>3565219.0506839259</v>
      </c>
      <c r="BL91" s="53">
        <f t="shared" ca="1" si="46"/>
        <v>1227476.8324606169</v>
      </c>
      <c r="BM91" s="53">
        <f t="shared" ca="1" si="47"/>
        <v>1316324.7501943812</v>
      </c>
      <c r="BN91" s="53">
        <f t="shared" ca="1" si="48"/>
        <v>727324.92708436877</v>
      </c>
      <c r="BO91" s="53">
        <f t="shared" ca="1" si="49"/>
        <v>888230.68070494931</v>
      </c>
      <c r="BP91" s="53">
        <f t="shared" ca="1" si="50"/>
        <v>864613.85783748515</v>
      </c>
      <c r="BQ91" s="53">
        <f t="shared" ca="1" si="51"/>
        <v>529629.45270208677</v>
      </c>
      <c r="BR91" s="53">
        <f t="shared" ca="1" si="52"/>
        <v>220744.9602928345</v>
      </c>
      <c r="BS91" s="53">
        <f t="shared" ca="1" si="53"/>
        <v>199725.91342543543</v>
      </c>
      <c r="BT91" s="53">
        <f t="shared" ca="1" si="54"/>
        <v>88096.264987807284</v>
      </c>
      <c r="BU91" s="53">
        <f t="shared" ca="1" si="55"/>
        <v>42658.163547768585</v>
      </c>
      <c r="BV91" s="53">
        <f t="shared" ca="1" si="56"/>
        <v>8591.902463313947</v>
      </c>
      <c r="BW91" s="53">
        <f t="shared" ca="1" si="57"/>
        <v>4741.4191138760589</v>
      </c>
      <c r="BX91" s="53">
        <f t="shared" ca="1" si="58"/>
        <v>1579.3933311753358</v>
      </c>
      <c r="BY91" s="53">
        <f t="shared" ca="1" si="59"/>
        <v>820.84169727417066</v>
      </c>
      <c r="BZ91" s="53">
        <f t="shared" ca="1" si="22"/>
        <v>9685778.4105273001</v>
      </c>
      <c r="CA91" s="53">
        <f t="shared" ca="1" si="23"/>
        <v>9685778.4105273001</v>
      </c>
      <c r="CB91" s="41">
        <f t="array" aca="1" ref="CB91" ca="1">SUM($E$54:$V$54*BH91:BY91)/1000000</f>
        <v>253.80288901092254</v>
      </c>
      <c r="CC91" s="43">
        <f t="array" aca="1" ref="CC91" ca="1">IF(CB91=0,"",SUM(($E$54:$V$54*BH91:BY91))/SUM(BH91:BY91))</f>
        <v>26.203664615646041</v>
      </c>
      <c r="CD91" s="54">
        <f t="array" aca="1" ref="CD91" ca="1">SUM(BI91:BY91*BI$54:BY$54*BI$55:BY$55)/1000000</f>
        <v>1242.2932748235987</v>
      </c>
      <c r="CI91" s="10"/>
      <c r="CJ91" s="71"/>
      <c r="CK91" s="149" t="str">
        <f t="shared" ca="1" si="60"/>
        <v/>
      </c>
      <c r="CL91" s="149" t="str">
        <f t="shared" ca="1" si="61"/>
        <v/>
      </c>
      <c r="CM91" s="149" t="str">
        <f t="shared" ca="1" si="62"/>
        <v/>
      </c>
      <c r="CN91" s="149">
        <f t="shared" ca="1" si="63"/>
        <v>0.14366045160204277</v>
      </c>
      <c r="CO91" s="149">
        <f t="shared" ca="1" si="64"/>
        <v>0.16835011267920097</v>
      </c>
      <c r="CP91" s="149">
        <f t="shared" ca="1" si="65"/>
        <v>0.1613498895495987</v>
      </c>
      <c r="CQ91" s="149">
        <f t="shared" ca="1" si="66"/>
        <v>0.19983486124881064</v>
      </c>
      <c r="CR91" s="149">
        <f t="shared" ca="1" si="67"/>
        <v>0.17642446881006815</v>
      </c>
      <c r="CS91" s="149">
        <f t="shared" ca="1" si="68"/>
        <v>0.15880044173627955</v>
      </c>
      <c r="CT91" s="149">
        <f t="shared" ca="1" si="69"/>
        <v>0.16887302507729612</v>
      </c>
      <c r="CU91" s="149">
        <f t="shared" ca="1" si="70"/>
        <v>0.1670945020704187</v>
      </c>
      <c r="CV91" s="149">
        <f t="shared" ca="1" si="71"/>
        <v>0.14159746428498557</v>
      </c>
      <c r="CW91" s="149">
        <f t="shared" ca="1" si="72"/>
        <v>0.16040780392190376</v>
      </c>
      <c r="CX91" s="149">
        <f t="shared" ca="1" si="73"/>
        <v>0.12760959415434553</v>
      </c>
      <c r="CY91" s="149">
        <f t="shared" ca="1" si="74"/>
        <v>0.15781793485629864</v>
      </c>
      <c r="CZ91" s="149">
        <f t="shared" ca="1" si="75"/>
        <v>0.17922527836486946</v>
      </c>
      <c r="DA91" s="149" t="str">
        <f t="shared" ca="1" si="76"/>
        <v/>
      </c>
      <c r="DB91" s="53"/>
      <c r="DC91" s="53"/>
      <c r="DD91" s="41"/>
      <c r="DE91" s="43"/>
      <c r="DF91" s="54"/>
      <c r="DK91" s="10"/>
      <c r="DL91" s="46"/>
      <c r="DM91" s="72">
        <f t="shared" ca="1" si="77"/>
        <v>6.4324618051812721E-2</v>
      </c>
      <c r="DN91" s="72">
        <f t="shared" ca="1" si="78"/>
        <v>6.4324618051812721E-2</v>
      </c>
      <c r="DO91" s="72">
        <f t="shared" ca="1" si="79"/>
        <v>0.37864610436130808</v>
      </c>
      <c r="DP91" s="72">
        <f t="shared" ca="1" si="80"/>
        <v>0.37864610436130808</v>
      </c>
      <c r="DQ91" s="72">
        <f t="shared" ca="1" si="81"/>
        <v>0.37864610436130808</v>
      </c>
      <c r="DR91" s="72">
        <f t="shared" ca="1" si="82"/>
        <v>0.37864610436130808</v>
      </c>
      <c r="DS91" s="72">
        <f t="shared" ca="1" si="83"/>
        <v>0.37864610436130808</v>
      </c>
      <c r="DT91" s="72">
        <f t="shared" ca="1" si="84"/>
        <v>0.37864610436130808</v>
      </c>
      <c r="DU91" s="72">
        <f t="shared" ca="1" si="85"/>
        <v>0.37864610436130808</v>
      </c>
      <c r="DV91" s="72">
        <f t="shared" ca="1" si="86"/>
        <v>0.37864610436130808</v>
      </c>
      <c r="DW91" s="72">
        <f t="shared" ca="1" si="87"/>
        <v>0.37864610436130808</v>
      </c>
      <c r="DX91" s="72">
        <f t="shared" ca="1" si="88"/>
        <v>0.37864610436130808</v>
      </c>
      <c r="DY91" s="72">
        <f t="shared" ca="1" si="89"/>
        <v>0.37864610436130808</v>
      </c>
      <c r="DZ91" s="72">
        <f t="shared" ca="1" si="90"/>
        <v>0.37864610436130808</v>
      </c>
      <c r="EA91" s="72">
        <f t="shared" ca="1" si="91"/>
        <v>0.37864610436130808</v>
      </c>
      <c r="EB91" s="72">
        <f t="shared" ca="1" si="92"/>
        <v>0.37864610436130808</v>
      </c>
      <c r="EC91" s="72">
        <f t="shared" ca="1" si="93"/>
        <v>0.37864610436130808</v>
      </c>
      <c r="ED91" s="53"/>
      <c r="EE91" s="53"/>
      <c r="EF91" s="41"/>
      <c r="EG91" s="43"/>
      <c r="EH91" s="54"/>
    </row>
    <row r="92" spans="1:138" s="56" customFormat="1" x14ac:dyDescent="0.2">
      <c r="A92" s="59">
        <v>3</v>
      </c>
      <c r="B92" s="56">
        <v>12</v>
      </c>
      <c r="C92" s="60">
        <f t="shared" ca="1" si="13"/>
        <v>0.30867254727187304</v>
      </c>
      <c r="D92" s="60">
        <f t="shared" ca="1" si="14"/>
        <v>8.8450008410403305E-2</v>
      </c>
      <c r="E92" s="61">
        <f t="shared" ca="1" si="15"/>
        <v>79676141.333923027</v>
      </c>
      <c r="F92" s="62">
        <f t="shared" ca="1" si="99"/>
        <v>94080566.441196516</v>
      </c>
      <c r="G92" s="62">
        <f t="shared" ca="1" si="99"/>
        <v>31368512.902318172</v>
      </c>
      <c r="H92" s="62">
        <f t="shared" ca="1" si="99"/>
        <v>9283083.7010514885</v>
      </c>
      <c r="I92" s="62">
        <f t="shared" ca="1" si="99"/>
        <v>4791672.4090281129</v>
      </c>
      <c r="J92" s="62">
        <f t="shared" ca="1" si="99"/>
        <v>1649735.0617753668</v>
      </c>
      <c r="K92" s="62">
        <f t="shared" ca="1" si="99"/>
        <v>1769147.1119053047</v>
      </c>
      <c r="L92" s="62">
        <f t="shared" ca="1" si="99"/>
        <v>977528.37510502955</v>
      </c>
      <c r="M92" s="62">
        <f t="shared" ca="1" si="99"/>
        <v>1193786.5205700907</v>
      </c>
      <c r="N92" s="62">
        <f t="shared" ca="1" si="99"/>
        <v>1162045.3913676019</v>
      </c>
      <c r="O92" s="62">
        <f t="shared" ca="1" si="99"/>
        <v>711824.65914244833</v>
      </c>
      <c r="P92" s="62">
        <f t="shared" ca="1" si="100"/>
        <v>296682.34142984077</v>
      </c>
      <c r="Q92" s="62">
        <f t="shared" ca="1" si="100"/>
        <v>268432.63629061123</v>
      </c>
      <c r="R92" s="62">
        <f t="shared" ca="1" si="100"/>
        <v>118401.82504340858</v>
      </c>
      <c r="S92" s="62">
        <f t="shared" ca="1" si="100"/>
        <v>57332.787238540121</v>
      </c>
      <c r="T92" s="62">
        <f t="shared" ca="1" si="100"/>
        <v>11547.560301133373</v>
      </c>
      <c r="U92" s="62">
        <f t="shared" ca="1" si="100"/>
        <v>6372.491233951002</v>
      </c>
      <c r="V92" s="62">
        <f t="shared" ca="1" si="100"/>
        <v>2122.7126132808244</v>
      </c>
      <c r="W92" s="57">
        <f t="shared" ca="1" si="16"/>
        <v>22299715.584096212</v>
      </c>
      <c r="X92" s="57">
        <f t="shared" ca="1" si="17"/>
        <v>227424936.26153389</v>
      </c>
      <c r="Y92" s="42">
        <f t="array" aca="1" ref="Y92" ca="1">SUM($E$54:$V$54*E92:V92)/1000000</f>
        <v>1665.8207699575044</v>
      </c>
      <c r="Z92" s="44">
        <f t="array" aca="1" ref="Z92" ca="1">SUM(($E$54:$V$54*E92:V92))/SUM(E92:V92)</f>
        <v>7.3247058890756174</v>
      </c>
      <c r="AE92" s="11"/>
      <c r="AG92" s="57">
        <f t="shared" ca="1" si="26"/>
        <v>4383990.5314861257</v>
      </c>
      <c r="AH92" s="57">
        <f t="shared" ca="1" si="27"/>
        <v>1461718.065191682</v>
      </c>
      <c r="AI92" s="57">
        <f t="shared" ca="1" si="28"/>
        <v>1107980.2917732336</v>
      </c>
      <c r="AJ92" s="57">
        <f t="shared" ca="1" si="29"/>
        <v>571908.94370966044</v>
      </c>
      <c r="AK92" s="57">
        <f t="shared" ca="1" si="30"/>
        <v>196903.74383755287</v>
      </c>
      <c r="AL92" s="57">
        <f t="shared" ca="1" si="31"/>
        <v>211156.14125256517</v>
      </c>
      <c r="AM92" s="57">
        <f t="shared" ca="1" si="32"/>
        <v>116672.6714036636</v>
      </c>
      <c r="AN92" s="57">
        <f t="shared" ca="1" si="33"/>
        <v>142484.11195801047</v>
      </c>
      <c r="AO92" s="57">
        <f t="shared" ca="1" si="34"/>
        <v>138695.65687912307</v>
      </c>
      <c r="AP92" s="57">
        <f t="shared" ca="1" si="35"/>
        <v>84959.666305572406</v>
      </c>
      <c r="AQ92" s="57">
        <f t="shared" ca="1" si="36"/>
        <v>35410.451721357138</v>
      </c>
      <c r="AR92" s="57">
        <f t="shared" ca="1" si="37"/>
        <v>32038.71474788506</v>
      </c>
      <c r="AS92" s="57">
        <f t="shared" ca="1" si="38"/>
        <v>14131.822235236312</v>
      </c>
      <c r="AT92" s="57">
        <f t="shared" ca="1" si="39"/>
        <v>6842.9414598012445</v>
      </c>
      <c r="AU92" s="57">
        <f t="shared" ca="1" si="40"/>
        <v>1378.256368653613</v>
      </c>
      <c r="AV92" s="57">
        <f t="shared" ca="1" si="41"/>
        <v>760.58720615819243</v>
      </c>
      <c r="AW92" s="57">
        <f t="shared" ca="1" si="42"/>
        <v>253.35586927296697</v>
      </c>
      <c r="AX92" s="57">
        <f t="shared" ca="1" si="19"/>
        <v>2661577.3567277458</v>
      </c>
      <c r="AY92" s="57">
        <f t="shared" ca="1" si="20"/>
        <v>8507285.9534055535</v>
      </c>
      <c r="AZ92" s="42">
        <f t="array" aca="1" ref="AZ92" ca="1">SUM($E$54:$V$54*AF92:AW92)/1000000</f>
        <v>112.79263272243558</v>
      </c>
      <c r="BA92" s="44">
        <f t="array" aca="1" ref="BA92" ca="1">IF(AZ92=0,"",SUM(($E$54:$V$54*AF92:AW92))/SUM(AF92:AW92))</f>
        <v>13.25835681793246</v>
      </c>
      <c r="BB92" s="55">
        <f t="array" aca="1" ref="BB92" ca="1">SUM(AG92:AW92*AG$54:AW$54*AG$55:AW$55)/1000000</f>
        <v>201.12700429689377</v>
      </c>
      <c r="BG92" s="11"/>
      <c r="BI92" s="57">
        <f t="shared" si="43"/>
        <v>0</v>
      </c>
      <c r="BJ92" s="57">
        <f t="shared" si="44"/>
        <v>0</v>
      </c>
      <c r="BK92" s="57">
        <f t="shared" ca="1" si="45"/>
        <v>3866625.9634685507</v>
      </c>
      <c r="BL92" s="57">
        <f t="shared" ca="1" si="46"/>
        <v>1995845.9432058544</v>
      </c>
      <c r="BM92" s="57">
        <f t="shared" ca="1" si="47"/>
        <v>687154.03503067547</v>
      </c>
      <c r="BN92" s="57">
        <f t="shared" ca="1" si="48"/>
        <v>736892.0044654581</v>
      </c>
      <c r="BO92" s="57">
        <f t="shared" ca="1" si="49"/>
        <v>407163.90338915121</v>
      </c>
      <c r="BP92" s="57">
        <f t="shared" ca="1" si="50"/>
        <v>497240.5834014244</v>
      </c>
      <c r="BQ92" s="57">
        <f t="shared" ca="1" si="51"/>
        <v>484019.64537732251</v>
      </c>
      <c r="BR92" s="57">
        <f t="shared" ca="1" si="52"/>
        <v>296491.9629202077</v>
      </c>
      <c r="BS92" s="57">
        <f t="shared" ca="1" si="53"/>
        <v>123575.27748514492</v>
      </c>
      <c r="BT92" s="57">
        <f t="shared" ca="1" si="54"/>
        <v>111808.60092923889</v>
      </c>
      <c r="BU92" s="57">
        <f t="shared" ca="1" si="55"/>
        <v>49317.186570562553</v>
      </c>
      <c r="BV92" s="57">
        <f t="shared" ca="1" si="56"/>
        <v>23880.474509720043</v>
      </c>
      <c r="BW92" s="57">
        <f t="shared" ca="1" si="57"/>
        <v>4809.8345240626822</v>
      </c>
      <c r="BX92" s="57">
        <f t="shared" ca="1" si="58"/>
        <v>2654.2947204472293</v>
      </c>
      <c r="BY92" s="57">
        <f t="shared" ca="1" si="59"/>
        <v>884.16047595952739</v>
      </c>
      <c r="BZ92" s="57">
        <f t="shared" ca="1" si="22"/>
        <v>9288363.8704737816</v>
      </c>
      <c r="CA92" s="57">
        <f t="shared" ca="1" si="23"/>
        <v>9288363.8704737816</v>
      </c>
      <c r="CB92" s="42">
        <f t="array" aca="1" ref="CB92" ca="1">SUM($E$54:$V$54*BH92:BY92)/1000000</f>
        <v>232.28215645398814</v>
      </c>
      <c r="CC92" s="44">
        <f t="array" aca="1" ref="CC92" ca="1">IF(CB92=0,"",SUM(($E$54:$V$54*BH92:BY92))/SUM(BH92:BY92))</f>
        <v>25.0078657224418</v>
      </c>
      <c r="CD92" s="55">
        <f t="array" aca="1" ref="CD92" ca="1">SUM(BI92:BY92*BI$54:BY$54*BI$55:BY$55)/1000000</f>
        <v>1121.5669386940995</v>
      </c>
      <c r="CI92" s="11"/>
      <c r="CJ92" s="72"/>
      <c r="CK92" s="149" t="str">
        <f t="shared" ca="1" si="60"/>
        <v/>
      </c>
      <c r="CL92" s="149" t="str">
        <f t="shared" ca="1" si="61"/>
        <v/>
      </c>
      <c r="CM92" s="149" t="str">
        <f t="shared" ca="1" si="62"/>
        <v/>
      </c>
      <c r="CN92" s="149">
        <f t="shared" ca="1" si="63"/>
        <v>0.43008123953134891</v>
      </c>
      <c r="CO92" s="149">
        <f t="shared" ca="1" si="64"/>
        <v>0.40692277892044837</v>
      </c>
      <c r="CP92" s="149">
        <f t="shared" ca="1" si="65"/>
        <v>0.4304089370002887</v>
      </c>
      <c r="CQ92" s="149">
        <f t="shared" ca="1" si="66"/>
        <v>0.34933746143651423</v>
      </c>
      <c r="CR92" s="149">
        <f t="shared" ca="1" si="67"/>
        <v>0.34336662061196171</v>
      </c>
      <c r="CS92" s="149">
        <f t="shared" ca="1" si="68"/>
        <v>0.4707411004010793</v>
      </c>
      <c r="CT92" s="149">
        <f t="shared" ca="1" si="69"/>
        <v>0.37500106590259991</v>
      </c>
      <c r="CU92" s="149">
        <f t="shared" ca="1" si="70"/>
        <v>0.38154910634628197</v>
      </c>
      <c r="CV92" s="149">
        <f t="shared" ca="1" si="71"/>
        <v>0.37384423027366298</v>
      </c>
      <c r="CW92" s="149">
        <f t="shared" ca="1" si="72"/>
        <v>0.38144827978999818</v>
      </c>
      <c r="CX92" s="149">
        <f t="shared" ca="1" si="73"/>
        <v>0.40820444036612852</v>
      </c>
      <c r="CY92" s="149">
        <f t="shared" ca="1" si="74"/>
        <v>0.40272635023306902</v>
      </c>
      <c r="CZ92" s="149">
        <f t="shared" ca="1" si="75"/>
        <v>0.41398154979627877</v>
      </c>
      <c r="DA92" s="149" t="str">
        <f t="shared" ca="1" si="76"/>
        <v/>
      </c>
      <c r="DB92" s="57"/>
      <c r="DC92" s="72">
        <f ca="1">AVERAGE(CJ81:DA92)</f>
        <v>0.37291933141467359</v>
      </c>
      <c r="DD92" s="74">
        <f ca="1">STDEV(CJ81:DA92)</f>
        <v>0.25102177423579353</v>
      </c>
      <c r="DE92" s="44"/>
      <c r="DF92" s="55"/>
      <c r="DK92" s="11"/>
      <c r="DM92" s="72">
        <f t="shared" ca="1" si="77"/>
        <v>8.8450008410403264E-2</v>
      </c>
      <c r="DN92" s="72">
        <f t="shared" ca="1" si="78"/>
        <v>8.8450008410403264E-2</v>
      </c>
      <c r="DO92" s="72">
        <f t="shared" ca="1" si="79"/>
        <v>0.39712255568227628</v>
      </c>
      <c r="DP92" s="72">
        <f t="shared" ca="1" si="80"/>
        <v>0.39712255568227628</v>
      </c>
      <c r="DQ92" s="72">
        <f t="shared" ca="1" si="81"/>
        <v>0.39712255568227628</v>
      </c>
      <c r="DR92" s="72">
        <f t="shared" ca="1" si="82"/>
        <v>0.39712255568227628</v>
      </c>
      <c r="DS92" s="72">
        <f t="shared" ca="1" si="83"/>
        <v>0.39712255568227628</v>
      </c>
      <c r="DT92" s="72">
        <f t="shared" ca="1" si="84"/>
        <v>0.39712255568227628</v>
      </c>
      <c r="DU92" s="72">
        <f t="shared" ca="1" si="85"/>
        <v>0.39712255568227628</v>
      </c>
      <c r="DV92" s="72">
        <f t="shared" ca="1" si="86"/>
        <v>0.39712255568227628</v>
      </c>
      <c r="DW92" s="72">
        <f t="shared" ca="1" si="87"/>
        <v>0.39712255568227628</v>
      </c>
      <c r="DX92" s="72">
        <f t="shared" ca="1" si="88"/>
        <v>0.39712255568227628</v>
      </c>
      <c r="DY92" s="72">
        <f t="shared" ca="1" si="89"/>
        <v>0.39712255568227628</v>
      </c>
      <c r="DZ92" s="72">
        <f t="shared" ca="1" si="90"/>
        <v>0.39712255568227628</v>
      </c>
      <c r="EA92" s="72">
        <f t="shared" ca="1" si="91"/>
        <v>0.39712255568227628</v>
      </c>
      <c r="EB92" s="72">
        <f t="shared" ca="1" si="92"/>
        <v>0.39712255568227628</v>
      </c>
      <c r="EC92" s="72">
        <f t="shared" ca="1" si="93"/>
        <v>0.39712255568227628</v>
      </c>
      <c r="ED92" s="57"/>
      <c r="EE92" s="72">
        <f ca="1">AVERAGE(DL81:EC92)</f>
        <v>0.35802306844316528</v>
      </c>
      <c r="EF92" s="74">
        <f ca="1">STDEV(DL81:EC92)</f>
        <v>0.11542190283912494</v>
      </c>
      <c r="EG92" s="44"/>
      <c r="EH92" s="55"/>
    </row>
    <row r="93" spans="1:138" x14ac:dyDescent="0.2">
      <c r="A93" s="7">
        <v>4</v>
      </c>
      <c r="B93">
        <v>1</v>
      </c>
      <c r="C93" s="5">
        <f t="shared" ca="1" si="13"/>
        <v>0.31308188722116237</v>
      </c>
      <c r="D93" s="5">
        <f t="shared" ca="1" si="14"/>
        <v>5.9055777137433908E-2</v>
      </c>
      <c r="E93" s="30">
        <f t="shared" ca="1" si="15"/>
        <v>108359692.61612844</v>
      </c>
      <c r="F93" s="29">
        <f t="shared" ca="1" si="99"/>
        <v>63049139.090992786</v>
      </c>
      <c r="G93" s="29">
        <f t="shared" ca="1" si="99"/>
        <v>74447615.308710977</v>
      </c>
      <c r="H93" s="29">
        <f t="shared" ca="1" si="99"/>
        <v>18149934.49530172</v>
      </c>
      <c r="I93" s="29">
        <f t="shared" ca="1" si="99"/>
        <v>5371225.6495281979</v>
      </c>
      <c r="J93" s="29">
        <f t="shared" ca="1" si="99"/>
        <v>2772478.9063997283</v>
      </c>
      <c r="K93" s="29">
        <f t="shared" ca="1" si="99"/>
        <v>954542.64596689411</v>
      </c>
      <c r="L93" s="29">
        <f t="shared" ca="1" si="99"/>
        <v>1023634.8880683006</v>
      </c>
      <c r="M93" s="29">
        <f t="shared" ca="1" si="99"/>
        <v>565601.43704306288</v>
      </c>
      <c r="N93" s="29">
        <f t="shared" ca="1" si="99"/>
        <v>690729.17856173147</v>
      </c>
      <c r="O93" s="29">
        <f t="shared" ca="1" si="99"/>
        <v>672363.64693369227</v>
      </c>
      <c r="P93" s="29">
        <f t="shared" ca="1" si="100"/>
        <v>411864.31042515696</v>
      </c>
      <c r="Q93" s="29">
        <f t="shared" ca="1" si="100"/>
        <v>171661.470839646</v>
      </c>
      <c r="R93" s="29">
        <f t="shared" ca="1" si="100"/>
        <v>155316.08974411077</v>
      </c>
      <c r="S93" s="29">
        <f t="shared" ca="1" si="100"/>
        <v>68507.72222942159</v>
      </c>
      <c r="T93" s="29">
        <f t="shared" ca="1" si="100"/>
        <v>33172.957100420055</v>
      </c>
      <c r="U93" s="29">
        <f t="shared" ca="1" si="100"/>
        <v>6681.459962694903</v>
      </c>
      <c r="V93" s="29">
        <f t="shared" ca="1" si="100"/>
        <v>3687.1463696179135</v>
      </c>
      <c r="W93" s="31">
        <f t="shared" ca="1" si="16"/>
        <v>31051402.004474398</v>
      </c>
      <c r="X93" s="31">
        <f t="shared" ca="1" si="17"/>
        <v>276907849.02030653</v>
      </c>
      <c r="Y93" s="38">
        <f t="array" aca="1" ref="Y93" ca="1">SUM($E$54:$V$54*E93:V93)/1000000</f>
        <v>2210.4688601534335</v>
      </c>
      <c r="Z93" s="39">
        <f t="array" aca="1" ref="Z93" ca="1">SUM(($E$54:$V$54*E93:V93))/SUM(E93:V93)</f>
        <v>7.9826876268550002</v>
      </c>
      <c r="AE93" s="10"/>
      <c r="AF93" s="46"/>
      <c r="AG93" s="53">
        <f t="shared" ca="1" si="26"/>
        <v>1794649.8712955487</v>
      </c>
      <c r="AH93" s="53">
        <f t="shared" ca="1" si="27"/>
        <v>2119099.5651695719</v>
      </c>
      <c r="AI93" s="53">
        <f t="shared" ca="1" si="28"/>
        <v>1426758.695900762</v>
      </c>
      <c r="AJ93" s="53">
        <f t="shared" ca="1" si="29"/>
        <v>422229.78298314672</v>
      </c>
      <c r="AK93" s="53">
        <f t="shared" ca="1" si="30"/>
        <v>217943.3975329886</v>
      </c>
      <c r="AL93" s="53">
        <f t="shared" ca="1" si="31"/>
        <v>75036.194818991193</v>
      </c>
      <c r="AM93" s="53">
        <f t="shared" ca="1" si="32"/>
        <v>80467.506830777245</v>
      </c>
      <c r="AN93" s="53">
        <f t="shared" ca="1" si="33"/>
        <v>44461.690422301552</v>
      </c>
      <c r="AO93" s="53">
        <f t="shared" ca="1" si="34"/>
        <v>54297.929410183126</v>
      </c>
      <c r="AP93" s="53">
        <f t="shared" ca="1" si="35"/>
        <v>52854.22271460644</v>
      </c>
      <c r="AQ93" s="53">
        <f t="shared" ca="1" si="36"/>
        <v>32376.479737840222</v>
      </c>
      <c r="AR93" s="53">
        <f t="shared" ca="1" si="37"/>
        <v>13494.235824100611</v>
      </c>
      <c r="AS93" s="53">
        <f t="shared" ca="1" si="38"/>
        <v>12209.332309881118</v>
      </c>
      <c r="AT93" s="53">
        <f t="shared" ca="1" si="39"/>
        <v>5385.3631511718741</v>
      </c>
      <c r="AU93" s="53">
        <f t="shared" ca="1" si="40"/>
        <v>2607.7121668961936</v>
      </c>
      <c r="AV93" s="53">
        <f t="shared" ca="1" si="41"/>
        <v>525.22674974696974</v>
      </c>
      <c r="AW93" s="53">
        <f t="shared" ca="1" si="42"/>
        <v>289.84502105355006</v>
      </c>
      <c r="AX93" s="53">
        <f t="shared" ca="1" si="19"/>
        <v>2440937.615574447</v>
      </c>
      <c r="AY93" s="53">
        <f t="shared" ca="1" si="20"/>
        <v>6354687.0520395674</v>
      </c>
      <c r="AZ93" s="41">
        <f t="array" aca="1" ref="AZ93" ca="1">SUM($E$54:$V$54*AF93:AW93)/1000000</f>
        <v>94.025723308292314</v>
      </c>
      <c r="BA93" s="43">
        <f t="array" aca="1" ref="BA93" ca="1">IF(AZ93=0,"",SUM(($E$54:$V$54*AF93:AW93))/SUM(AF93:AW93))</f>
        <v>14.796279114659834</v>
      </c>
      <c r="BB93" s="54">
        <f t="array" aca="1" ref="BB93" ca="1">SUM(AG93:AW93*AG$54:AW$54*AG$55:AW$55)/1000000</f>
        <v>164.20162421215099</v>
      </c>
      <c r="BG93" s="10"/>
      <c r="BH93" s="46"/>
      <c r="BI93" s="53">
        <f t="shared" si="43"/>
        <v>0</v>
      </c>
      <c r="BJ93" s="53">
        <f t="shared" si="44"/>
        <v>0</v>
      </c>
      <c r="BK93" s="53">
        <f t="shared" ca="1" si="45"/>
        <v>7563905.2904558014</v>
      </c>
      <c r="BL93" s="53">
        <f t="shared" ca="1" si="46"/>
        <v>2238434.6410294217</v>
      </c>
      <c r="BM93" s="53">
        <f t="shared" ca="1" si="47"/>
        <v>1155418.3775827119</v>
      </c>
      <c r="BN93" s="53">
        <f t="shared" ca="1" si="48"/>
        <v>397801.44505004416</v>
      </c>
      <c r="BO93" s="53">
        <f t="shared" ca="1" si="49"/>
        <v>426595.3327467498</v>
      </c>
      <c r="BP93" s="53">
        <f t="shared" ca="1" si="50"/>
        <v>235711.9086598834</v>
      </c>
      <c r="BQ93" s="53">
        <f t="shared" ca="1" si="51"/>
        <v>287858.34402585361</v>
      </c>
      <c r="BR93" s="53">
        <f t="shared" ca="1" si="52"/>
        <v>280204.58957955969</v>
      </c>
      <c r="BS93" s="53">
        <f t="shared" ca="1" si="53"/>
        <v>171642.63801509584</v>
      </c>
      <c r="BT93" s="53">
        <f t="shared" ca="1" si="54"/>
        <v>71539.162181964522</v>
      </c>
      <c r="BU93" s="53">
        <f t="shared" ca="1" si="55"/>
        <v>64727.296575780703</v>
      </c>
      <c r="BV93" s="53">
        <f t="shared" ca="1" si="56"/>
        <v>28550.29161357776</v>
      </c>
      <c r="BW93" s="53">
        <f t="shared" ca="1" si="57"/>
        <v>13824.683817833213</v>
      </c>
      <c r="BX93" s="53">
        <f t="shared" ca="1" si="58"/>
        <v>2784.4690223470943</v>
      </c>
      <c r="BY93" s="53">
        <f t="shared" ca="1" si="59"/>
        <v>1536.6020157845317</v>
      </c>
      <c r="BZ93" s="53">
        <f t="shared" ca="1" si="22"/>
        <v>12940535.072372407</v>
      </c>
      <c r="CA93" s="53">
        <f t="shared" ca="1" si="23"/>
        <v>12940535.072372407</v>
      </c>
      <c r="CB93" s="41">
        <f t="array" aca="1" ref="CB93" ca="1">SUM($E$54:$V$54*BH93:BY93)/1000000</f>
        <v>295.83881015945491</v>
      </c>
      <c r="CC93" s="43">
        <f t="array" aca="1" ref="CC93" ca="1">IF(CB93=0,"",SUM(($E$54:$V$54*BH93:BY93))/SUM(BH93:BY93))</f>
        <v>22.86140476455726</v>
      </c>
      <c r="CD93" s="54">
        <f t="array" aca="1" ref="CD93" ca="1">SUM(BI93:BY93*BI$54:BY$54*BI$55:BY$55)/1000000</f>
        <v>1389.9644798884096</v>
      </c>
      <c r="CI93" s="10"/>
      <c r="CJ93" s="71"/>
      <c r="CK93" s="149" t="str">
        <f t="shared" ca="1" si="60"/>
        <v/>
      </c>
      <c r="CL93" s="149" t="str">
        <f t="shared" ca="1" si="61"/>
        <v/>
      </c>
      <c r="CM93" s="149" t="str">
        <f t="shared" ca="1" si="62"/>
        <v/>
      </c>
      <c r="CN93" s="149">
        <f t="shared" ca="1" si="63"/>
        <v>0.44486503681746004</v>
      </c>
      <c r="CO93" s="149">
        <f t="shared" ca="1" si="64"/>
        <v>0.32724533328140154</v>
      </c>
      <c r="CP93" s="149">
        <f t="shared" ca="1" si="65"/>
        <v>0.37185557594158913</v>
      </c>
      <c r="CQ93" s="149">
        <f t="shared" ca="1" si="66"/>
        <v>0.35124237950004683</v>
      </c>
      <c r="CR93" s="149">
        <f t="shared" ca="1" si="67"/>
        <v>0.35448004088924839</v>
      </c>
      <c r="CS93" s="149">
        <f t="shared" ca="1" si="68"/>
        <v>0.40053654903178132</v>
      </c>
      <c r="CT93" s="149">
        <f t="shared" ca="1" si="69"/>
        <v>0.34260539756678271</v>
      </c>
      <c r="CU93" s="149">
        <f t="shared" ca="1" si="70"/>
        <v>0.40055050100851908</v>
      </c>
      <c r="CV93" s="149">
        <f t="shared" ca="1" si="71"/>
        <v>0.39067997903941776</v>
      </c>
      <c r="CW93" s="149">
        <f t="shared" ca="1" si="72"/>
        <v>0.37438139495731937</v>
      </c>
      <c r="CX93" s="149">
        <f t="shared" ca="1" si="73"/>
        <v>0.42925412591629147</v>
      </c>
      <c r="CY93" s="149">
        <f t="shared" ca="1" si="74"/>
        <v>0.33867416366599268</v>
      </c>
      <c r="CZ93" s="149">
        <f t="shared" ca="1" si="75"/>
        <v>0.46215524612015868</v>
      </c>
      <c r="DA93" s="149">
        <f t="shared" ca="1" si="76"/>
        <v>0.3449169619328501</v>
      </c>
      <c r="DB93" s="53"/>
      <c r="DC93" s="53"/>
      <c r="DD93" s="41"/>
      <c r="DE93" s="43"/>
      <c r="DF93" s="54"/>
      <c r="DK93" s="10"/>
      <c r="DL93" s="46"/>
      <c r="DM93" s="72">
        <f t="shared" ca="1" si="77"/>
        <v>5.9055777137433846E-2</v>
      </c>
      <c r="DN93" s="72">
        <f t="shared" ca="1" si="78"/>
        <v>5.9055777137433707E-2</v>
      </c>
      <c r="DO93" s="72">
        <f t="shared" ca="1" si="79"/>
        <v>0.37213766435859641</v>
      </c>
      <c r="DP93" s="72">
        <f t="shared" ca="1" si="80"/>
        <v>0.37213766435859641</v>
      </c>
      <c r="DQ93" s="72">
        <f t="shared" ca="1" si="81"/>
        <v>0.37213766435859641</v>
      </c>
      <c r="DR93" s="72">
        <f t="shared" ca="1" si="82"/>
        <v>0.37213766435859641</v>
      </c>
      <c r="DS93" s="72">
        <f t="shared" ca="1" si="83"/>
        <v>0.37213766435859641</v>
      </c>
      <c r="DT93" s="72">
        <f t="shared" ca="1" si="84"/>
        <v>0.37213766435859641</v>
      </c>
      <c r="DU93" s="72">
        <f t="shared" ca="1" si="85"/>
        <v>0.37213766435859641</v>
      </c>
      <c r="DV93" s="72">
        <f t="shared" ca="1" si="86"/>
        <v>0.37213766435859641</v>
      </c>
      <c r="DW93" s="72">
        <f t="shared" ca="1" si="87"/>
        <v>0.37213766435859641</v>
      </c>
      <c r="DX93" s="72">
        <f t="shared" ca="1" si="88"/>
        <v>0.37213766435859641</v>
      </c>
      <c r="DY93" s="72">
        <f t="shared" ca="1" si="89"/>
        <v>0.37213766435859641</v>
      </c>
      <c r="DZ93" s="72">
        <f t="shared" ca="1" si="90"/>
        <v>0.37213766435859641</v>
      </c>
      <c r="EA93" s="72">
        <f t="shared" ca="1" si="91"/>
        <v>0.37213766435859641</v>
      </c>
      <c r="EB93" s="72">
        <f t="shared" ca="1" si="92"/>
        <v>0.37213766435859641</v>
      </c>
      <c r="EC93" s="72">
        <f t="shared" ca="1" si="93"/>
        <v>0.37213766435859641</v>
      </c>
      <c r="ED93" s="53"/>
      <c r="EE93" s="53"/>
      <c r="EF93" s="41"/>
      <c r="EG93" s="43"/>
      <c r="EH93" s="54"/>
    </row>
    <row r="94" spans="1:138" x14ac:dyDescent="0.2">
      <c r="A94" s="7">
        <v>4</v>
      </c>
      <c r="B94">
        <v>2</v>
      </c>
      <c r="C94" s="5">
        <f t="shared" ca="1" si="13"/>
        <v>0.28300128784164691</v>
      </c>
      <c r="D94" s="5">
        <f t="shared" ca="1" si="14"/>
        <v>6.2746549476166091E-2</v>
      </c>
      <c r="E94" s="30">
        <f t="shared" ca="1" si="15"/>
        <v>154785690.96234316</v>
      </c>
      <c r="F94" s="29">
        <f t="shared" ca="1" si="99"/>
        <v>85431051.127093449</v>
      </c>
      <c r="G94" s="29">
        <f t="shared" ca="1" si="99"/>
        <v>49708098.049736597</v>
      </c>
      <c r="H94" s="29">
        <f t="shared" ca="1" si="99"/>
        <v>44227549.665845856</v>
      </c>
      <c r="I94" s="29">
        <f t="shared" ca="1" si="99"/>
        <v>10782442.473061727</v>
      </c>
      <c r="J94" s="29">
        <f t="shared" ca="1" si="99"/>
        <v>3190916.8372405549</v>
      </c>
      <c r="K94" s="29">
        <f t="shared" ca="1" si="99"/>
        <v>1647063.4824478582</v>
      </c>
      <c r="L94" s="29">
        <f t="shared" ca="1" si="99"/>
        <v>567070.98148957081</v>
      </c>
      <c r="M94" s="29">
        <f t="shared" ca="1" si="99"/>
        <v>608117.03187537869</v>
      </c>
      <c r="N94" s="29">
        <f t="shared" ca="1" si="99"/>
        <v>336010.30125902331</v>
      </c>
      <c r="O94" s="29">
        <f t="shared" ca="1" si="99"/>
        <v>410345.70313380309</v>
      </c>
      <c r="P94" s="29">
        <f t="shared" ca="1" si="100"/>
        <v>399435.17955490045</v>
      </c>
      <c r="Q94" s="29">
        <f t="shared" ca="1" si="100"/>
        <v>244678.7471886503</v>
      </c>
      <c r="R94" s="29">
        <f t="shared" ca="1" si="100"/>
        <v>101979.97875137108</v>
      </c>
      <c r="S94" s="29">
        <f t="shared" ca="1" si="100"/>
        <v>92269.578341468688</v>
      </c>
      <c r="T94" s="29">
        <f t="shared" ca="1" si="100"/>
        <v>40698.801094320472</v>
      </c>
      <c r="U94" s="29">
        <f t="shared" ca="1" si="100"/>
        <v>19707.261295582863</v>
      </c>
      <c r="V94" s="29">
        <f t="shared" ca="1" si="100"/>
        <v>3969.2957405698526</v>
      </c>
      <c r="W94" s="31">
        <f t="shared" ca="1" si="16"/>
        <v>62672255.318320632</v>
      </c>
      <c r="X94" s="31">
        <f t="shared" ca="1" si="17"/>
        <v>352597095.45749384</v>
      </c>
      <c r="Y94" s="38">
        <f t="array" aca="1" ref="Y94" ca="1">SUM($E$54:$V$54*E94:V94)/1000000</f>
        <v>2725.3300674573038</v>
      </c>
      <c r="Z94" s="39">
        <f t="array" aca="1" ref="Z94" ca="1">SUM(($E$54:$V$54*E94:V94))/SUM(E94:V94)</f>
        <v>7.7293037933883006</v>
      </c>
      <c r="AE94" s="10"/>
      <c r="AF94" s="46"/>
      <c r="AG94" s="53">
        <f t="shared" ca="1" si="26"/>
        <v>2762744.3351914925</v>
      </c>
      <c r="AH94" s="53">
        <f t="shared" ca="1" si="27"/>
        <v>1607504.1157547007</v>
      </c>
      <c r="AI94" s="53">
        <f t="shared" ca="1" si="28"/>
        <v>3641311.0303053781</v>
      </c>
      <c r="AJ94" s="53">
        <f t="shared" ca="1" si="29"/>
        <v>887732.35251403973</v>
      </c>
      <c r="AK94" s="53">
        <f t="shared" ca="1" si="30"/>
        <v>262712.28598503832</v>
      </c>
      <c r="AL94" s="53">
        <f t="shared" ca="1" si="31"/>
        <v>135604.8542495232</v>
      </c>
      <c r="AM94" s="53">
        <f t="shared" ca="1" si="32"/>
        <v>46687.683027094048</v>
      </c>
      <c r="AN94" s="53">
        <f t="shared" ca="1" si="33"/>
        <v>50067.057131007678</v>
      </c>
      <c r="AO94" s="53">
        <f t="shared" ca="1" si="34"/>
        <v>27664.160133554957</v>
      </c>
      <c r="AP94" s="53">
        <f t="shared" ca="1" si="35"/>
        <v>33784.289347899525</v>
      </c>
      <c r="AQ94" s="53">
        <f t="shared" ca="1" si="36"/>
        <v>32886.011913259164</v>
      </c>
      <c r="AR94" s="53">
        <f t="shared" ca="1" si="37"/>
        <v>20144.715855858478</v>
      </c>
      <c r="AS94" s="53">
        <f t="shared" ca="1" si="38"/>
        <v>8396.1427730742835</v>
      </c>
      <c r="AT94" s="53">
        <f t="shared" ca="1" si="39"/>
        <v>7596.6730220162754</v>
      </c>
      <c r="AU94" s="53">
        <f t="shared" ca="1" si="40"/>
        <v>3350.7846232638312</v>
      </c>
      <c r="AV94" s="53">
        <f t="shared" ca="1" si="41"/>
        <v>1622.5241614082013</v>
      </c>
      <c r="AW94" s="53">
        <f t="shared" ca="1" si="42"/>
        <v>326.79722190991367</v>
      </c>
      <c r="AX94" s="53">
        <f t="shared" ca="1" si="19"/>
        <v>5159887.3622643249</v>
      </c>
      <c r="AY94" s="53">
        <f t="shared" ca="1" si="20"/>
        <v>9530135.8132105209</v>
      </c>
      <c r="AZ94" s="41">
        <f t="array" aca="1" ref="AZ94" ca="1">SUM($E$54:$V$54*AF94:AW94)/1000000</f>
        <v>147.32236327450411</v>
      </c>
      <c r="BA94" s="43">
        <f t="array" aca="1" ref="BA94" ca="1">IF(AZ94=0,"",SUM(($E$54:$V$54*AF94:AW94))/SUM(AF94:AW94))</f>
        <v>15.458579621739307</v>
      </c>
      <c r="BB94" s="54">
        <f t="array" aca="1" ref="BB94" ca="1">SUM(AG94:AW94*AG$54:AW$54*AG$55:AW$55)/1000000</f>
        <v>258.62480117890931</v>
      </c>
      <c r="BG94" s="10"/>
      <c r="BH94" s="46"/>
      <c r="BI94" s="53">
        <f t="shared" si="43"/>
        <v>0</v>
      </c>
      <c r="BJ94" s="53">
        <f t="shared" si="44"/>
        <v>0</v>
      </c>
      <c r="BK94" s="53">
        <f t="shared" ca="1" si="45"/>
        <v>16423145.489455862</v>
      </c>
      <c r="BL94" s="53">
        <f t="shared" ca="1" si="46"/>
        <v>4003875.9281193009</v>
      </c>
      <c r="BM94" s="53">
        <f t="shared" ca="1" si="47"/>
        <v>1184892.490284737</v>
      </c>
      <c r="BN94" s="53">
        <f t="shared" ca="1" si="48"/>
        <v>611608.90456248785</v>
      </c>
      <c r="BO94" s="53">
        <f t="shared" ca="1" si="49"/>
        <v>210572.12760406805</v>
      </c>
      <c r="BP94" s="53">
        <f t="shared" ca="1" si="50"/>
        <v>225813.87765232433</v>
      </c>
      <c r="BQ94" s="53">
        <f t="shared" ca="1" si="51"/>
        <v>124771.68880541227</v>
      </c>
      <c r="BR94" s="53">
        <f t="shared" ca="1" si="52"/>
        <v>152374.87119354808</v>
      </c>
      <c r="BS94" s="53">
        <f t="shared" ca="1" si="53"/>
        <v>148323.43453345133</v>
      </c>
      <c r="BT94" s="53">
        <f t="shared" ca="1" si="54"/>
        <v>90857.27546783234</v>
      </c>
      <c r="BU94" s="53">
        <f t="shared" ca="1" si="55"/>
        <v>37868.524046647595</v>
      </c>
      <c r="BV94" s="53">
        <f t="shared" ca="1" si="56"/>
        <v>34262.732636144661</v>
      </c>
      <c r="BW94" s="53">
        <f t="shared" ca="1" si="57"/>
        <v>15112.804952308161</v>
      </c>
      <c r="BX94" s="53">
        <f t="shared" ca="1" si="58"/>
        <v>7317.9550280629319</v>
      </c>
      <c r="BY94" s="53">
        <f t="shared" ca="1" si="59"/>
        <v>1473.9302070898348</v>
      </c>
      <c r="BZ94" s="53">
        <f t="shared" ca="1" si="22"/>
        <v>23272272.034549277</v>
      </c>
      <c r="CA94" s="53">
        <f t="shared" ca="1" si="23"/>
        <v>23272272.034549277</v>
      </c>
      <c r="CB94" s="41">
        <f t="array" aca="1" ref="CB94" ca="1">SUM($E$54:$V$54*BH94:BY94)/1000000</f>
        <v>493.7716495131653</v>
      </c>
      <c r="CC94" s="43">
        <f t="array" aca="1" ref="CC94" ca="1">IF(CB94=0,"",SUM(($E$54:$V$54*BH94:BY94))/SUM(BH94:BY94))</f>
        <v>21.217165594323045</v>
      </c>
      <c r="CD94" s="54">
        <f t="array" aca="1" ref="CD94" ca="1">SUM(BI94:BY94*BI$54:BY$54*BI$55:BY$55)/1000000</f>
        <v>2261.6217752301636</v>
      </c>
      <c r="CI94" s="10"/>
      <c r="CJ94" s="71"/>
      <c r="CK94" s="149" t="str">
        <f t="shared" ca="1" si="60"/>
        <v/>
      </c>
      <c r="CL94" s="149" t="str">
        <f t="shared" ca="1" si="61"/>
        <v/>
      </c>
      <c r="CM94" s="149" t="str">
        <f t="shared" ca="1" si="62"/>
        <v/>
      </c>
      <c r="CN94" s="149">
        <f t="shared" ca="1" si="63"/>
        <v>0.37088909451447194</v>
      </c>
      <c r="CO94" s="149">
        <f t="shared" ca="1" si="64"/>
        <v>0.44036143696451008</v>
      </c>
      <c r="CP94" s="149">
        <f t="shared" ca="1" si="65"/>
        <v>0.45230932130810825</v>
      </c>
      <c r="CQ94" s="149">
        <f t="shared" ca="1" si="66"/>
        <v>0.40885877037444018</v>
      </c>
      <c r="CR94" s="149">
        <f t="shared" ca="1" si="67"/>
        <v>0.48921156279693129</v>
      </c>
      <c r="CS94" s="149">
        <f t="shared" ca="1" si="68"/>
        <v>0.43358461760807465</v>
      </c>
      <c r="CT94" s="149">
        <f t="shared" ca="1" si="69"/>
        <v>0.45408349753261157</v>
      </c>
      <c r="CU94" s="149">
        <f t="shared" ca="1" si="70"/>
        <v>0.5422773081525496</v>
      </c>
      <c r="CV94" s="149">
        <f t="shared" ca="1" si="71"/>
        <v>0.41918951573857488</v>
      </c>
      <c r="CW94" s="149">
        <f t="shared" ca="1" si="72"/>
        <v>0.50031634781615908</v>
      </c>
      <c r="CX94" s="149">
        <f t="shared" ca="1" si="73"/>
        <v>0.48661900475943276</v>
      </c>
      <c r="CY94" s="149">
        <f t="shared" ca="1" si="74"/>
        <v>0.44538439465476337</v>
      </c>
      <c r="CZ94" s="149">
        <f t="shared" ca="1" si="75"/>
        <v>0.49429645389263033</v>
      </c>
      <c r="DA94" s="149">
        <f t="shared" ca="1" si="76"/>
        <v>0.47665161269629186</v>
      </c>
      <c r="DB94" s="53"/>
      <c r="DC94" s="53"/>
      <c r="DD94" s="41"/>
      <c r="DE94" s="43"/>
      <c r="DF94" s="54"/>
      <c r="DK94" s="10"/>
      <c r="DL94" s="46"/>
      <c r="DM94" s="72">
        <f t="shared" ca="1" si="77"/>
        <v>6.2746549476166091E-2</v>
      </c>
      <c r="DN94" s="72">
        <f t="shared" ca="1" si="78"/>
        <v>6.2746549476166091E-2</v>
      </c>
      <c r="DO94" s="72">
        <f t="shared" ca="1" si="79"/>
        <v>0.34574783731781289</v>
      </c>
      <c r="DP94" s="72">
        <f t="shared" ca="1" si="80"/>
        <v>0.34574783731781289</v>
      </c>
      <c r="DQ94" s="72">
        <f t="shared" ca="1" si="81"/>
        <v>0.34574783731781289</v>
      </c>
      <c r="DR94" s="72">
        <f t="shared" ca="1" si="82"/>
        <v>0.34574783731781289</v>
      </c>
      <c r="DS94" s="72">
        <f t="shared" ca="1" si="83"/>
        <v>0.34574783731781289</v>
      </c>
      <c r="DT94" s="72">
        <f t="shared" ca="1" si="84"/>
        <v>0.34574783731781289</v>
      </c>
      <c r="DU94" s="72">
        <f t="shared" ca="1" si="85"/>
        <v>0.34574783731781289</v>
      </c>
      <c r="DV94" s="72">
        <f t="shared" ca="1" si="86"/>
        <v>0.34574783731781289</v>
      </c>
      <c r="DW94" s="72">
        <f t="shared" ca="1" si="87"/>
        <v>0.34574783731781289</v>
      </c>
      <c r="DX94" s="72">
        <f t="shared" ca="1" si="88"/>
        <v>0.34574783731781289</v>
      </c>
      <c r="DY94" s="72">
        <f t="shared" ca="1" si="89"/>
        <v>0.34574783731781289</v>
      </c>
      <c r="DZ94" s="72">
        <f t="shared" ca="1" si="90"/>
        <v>0.34574783731781289</v>
      </c>
      <c r="EA94" s="72">
        <f t="shared" ca="1" si="91"/>
        <v>0.34574783731781289</v>
      </c>
      <c r="EB94" s="72">
        <f t="shared" ca="1" si="92"/>
        <v>0.34574783731781289</v>
      </c>
      <c r="EC94" s="72">
        <f t="shared" ca="1" si="93"/>
        <v>0.34574783731781289</v>
      </c>
      <c r="ED94" s="53"/>
      <c r="EE94" s="53"/>
      <c r="EF94" s="41"/>
      <c r="EG94" s="43"/>
      <c r="EH94" s="54"/>
    </row>
    <row r="95" spans="1:138" x14ac:dyDescent="0.2">
      <c r="A95" s="7">
        <v>4</v>
      </c>
      <c r="B95">
        <v>3</v>
      </c>
      <c r="C95" s="5">
        <f t="shared" ca="1" si="13"/>
        <v>0.31903195991755412</v>
      </c>
      <c r="D95" s="5">
        <f t="shared" ca="1" si="14"/>
        <v>7.1616624795175957E-2</v>
      </c>
      <c r="E95" s="30">
        <f t="shared" ca="1" si="15"/>
        <v>70668650.59224847</v>
      </c>
      <c r="F95" s="29">
        <f t="shared" ca="1" si="99"/>
        <v>120955764.54036881</v>
      </c>
      <c r="G95" s="29">
        <f t="shared" ca="1" si="99"/>
        <v>66759259.465908043</v>
      </c>
      <c r="H95" s="29">
        <f t="shared" ca="1" si="99"/>
        <v>28233783.962200183</v>
      </c>
      <c r="I95" s="29">
        <f t="shared" ca="1" si="99"/>
        <v>25120878.316316668</v>
      </c>
      <c r="J95" s="29">
        <f t="shared" ca="1" si="99"/>
        <v>6124337.1465283707</v>
      </c>
      <c r="K95" s="29">
        <f t="shared" ca="1" si="99"/>
        <v>1812414.0765525489</v>
      </c>
      <c r="L95" s="29">
        <f t="shared" ca="1" si="99"/>
        <v>935518.28293515532</v>
      </c>
      <c r="M95" s="29">
        <f t="shared" ca="1" si="99"/>
        <v>322091.57482930896</v>
      </c>
      <c r="N95" s="29">
        <f t="shared" ca="1" si="99"/>
        <v>345405.3881628011</v>
      </c>
      <c r="O95" s="29">
        <f t="shared" ca="1" si="99"/>
        <v>190851.04091749364</v>
      </c>
      <c r="P95" s="29">
        <f t="shared" ca="1" si="100"/>
        <v>233072.92748366017</v>
      </c>
      <c r="Q95" s="29">
        <f t="shared" ca="1" si="100"/>
        <v>226875.84134021113</v>
      </c>
      <c r="R95" s="29">
        <f t="shared" ca="1" si="100"/>
        <v>138975.48205030861</v>
      </c>
      <c r="S95" s="29">
        <f t="shared" ca="1" si="100"/>
        <v>57923.775028669268</v>
      </c>
      <c r="T95" s="29">
        <f t="shared" ca="1" si="100"/>
        <v>52408.348808069844</v>
      </c>
      <c r="U95" s="29">
        <f t="shared" ca="1" si="100"/>
        <v>23116.578640121388</v>
      </c>
      <c r="V95" s="29">
        <f t="shared" ca="1" si="100"/>
        <v>11193.559595649511</v>
      </c>
      <c r="W95" s="31">
        <f t="shared" ca="1" si="16"/>
        <v>63828846.301389225</v>
      </c>
      <c r="X95" s="31">
        <f t="shared" ca="1" si="17"/>
        <v>322212520.89991444</v>
      </c>
      <c r="Y95" s="38">
        <f t="array" aca="1" ref="Y95" ca="1">SUM($E$54:$V$54*E95:V95)/1000000</f>
        <v>3161.5305119655904</v>
      </c>
      <c r="Z95" s="39">
        <f t="array" aca="1" ref="Z95" ca="1">SUM(($E$54:$V$54*E95:V95))/SUM(E95:V95)</f>
        <v>9.8119418299937013</v>
      </c>
      <c r="AE95" s="10"/>
      <c r="AF95" s="46"/>
      <c r="AG95" s="53">
        <f t="shared" ca="1" si="26"/>
        <v>4283198.4608277241</v>
      </c>
      <c r="AH95" s="53">
        <f t="shared" ca="1" si="27"/>
        <v>2364030.8378600916</v>
      </c>
      <c r="AI95" s="53">
        <f t="shared" ca="1" si="28"/>
        <v>2718857.4961641645</v>
      </c>
      <c r="AJ95" s="53">
        <f t="shared" ca="1" si="29"/>
        <v>2419090.8456332516</v>
      </c>
      <c r="AK95" s="53">
        <f t="shared" ca="1" si="30"/>
        <v>589761.54178158287</v>
      </c>
      <c r="AL95" s="53">
        <f t="shared" ca="1" si="31"/>
        <v>174531.88721659212</v>
      </c>
      <c r="AM95" s="53">
        <f t="shared" ca="1" si="32"/>
        <v>90088.558436311825</v>
      </c>
      <c r="AN95" s="53">
        <f t="shared" ca="1" si="33"/>
        <v>31016.780954632799</v>
      </c>
      <c r="AO95" s="53">
        <f t="shared" ca="1" si="34"/>
        <v>33261.855020184921</v>
      </c>
      <c r="AP95" s="53">
        <f t="shared" ca="1" si="35"/>
        <v>18378.577378929018</v>
      </c>
      <c r="AQ95" s="53">
        <f t="shared" ca="1" si="36"/>
        <v>22444.461461144307</v>
      </c>
      <c r="AR95" s="53">
        <f t="shared" ca="1" si="37"/>
        <v>21847.694334993266</v>
      </c>
      <c r="AS95" s="53">
        <f t="shared" ca="1" si="38"/>
        <v>13383.063767201276</v>
      </c>
      <c r="AT95" s="53">
        <f t="shared" ca="1" si="39"/>
        <v>5577.9448533596978</v>
      </c>
      <c r="AU95" s="53">
        <f t="shared" ca="1" si="40"/>
        <v>5046.8202281768481</v>
      </c>
      <c r="AV95" s="53">
        <f t="shared" ca="1" si="41"/>
        <v>2226.0807550807885</v>
      </c>
      <c r="AW95" s="53">
        <f t="shared" ca="1" si="42"/>
        <v>1077.9176271992828</v>
      </c>
      <c r="AX95" s="53">
        <f t="shared" ca="1" si="19"/>
        <v>6146591.525612806</v>
      </c>
      <c r="AY95" s="53">
        <f t="shared" ca="1" si="20"/>
        <v>12793820.824300621</v>
      </c>
      <c r="AZ95" s="41">
        <f t="array" aca="1" ref="AZ95" ca="1">SUM($E$54:$V$54*AF95:AW95)/1000000</f>
        <v>196.45618714918317</v>
      </c>
      <c r="BA95" s="43">
        <f t="array" aca="1" ref="BA95" ca="1">IF(AZ95=0,"",SUM(($E$54:$V$54*AF95:AW95))/SUM(AF95:AW95))</f>
        <v>15.35555248483969</v>
      </c>
      <c r="BB95" s="54">
        <f t="array" aca="1" ref="BB95" ca="1">SUM(AG95:AW95*AG$54:AW$54*AG$55:AW$55)/1000000</f>
        <v>351.50476883390212</v>
      </c>
      <c r="BG95" s="10"/>
      <c r="BH95" s="46"/>
      <c r="BI95" s="53">
        <f t="shared" si="43"/>
        <v>0</v>
      </c>
      <c r="BJ95" s="53">
        <f t="shared" si="44"/>
        <v>0</v>
      </c>
      <c r="BK95" s="53">
        <f t="shared" ca="1" si="45"/>
        <v>12111746.933321198</v>
      </c>
      <c r="BL95" s="53">
        <f t="shared" ca="1" si="46"/>
        <v>10776370.652879125</v>
      </c>
      <c r="BM95" s="53">
        <f t="shared" ca="1" si="47"/>
        <v>2627222.1163269719</v>
      </c>
      <c r="BN95" s="53">
        <f t="shared" ca="1" si="48"/>
        <v>777490.56460099388</v>
      </c>
      <c r="BO95" s="53">
        <f t="shared" ca="1" si="49"/>
        <v>401319.23902143521</v>
      </c>
      <c r="BP95" s="53">
        <f t="shared" ca="1" si="50"/>
        <v>138171.05241402707</v>
      </c>
      <c r="BQ95" s="53">
        <f t="shared" ca="1" si="51"/>
        <v>148172.22715999765</v>
      </c>
      <c r="BR95" s="53">
        <f t="shared" ca="1" si="52"/>
        <v>81871.403161841008</v>
      </c>
      <c r="BS95" s="53">
        <f t="shared" ca="1" si="53"/>
        <v>99983.775411393086</v>
      </c>
      <c r="BT95" s="53">
        <f t="shared" ca="1" si="54"/>
        <v>97325.345383241918</v>
      </c>
      <c r="BU95" s="53">
        <f t="shared" ca="1" si="55"/>
        <v>59617.792315164057</v>
      </c>
      <c r="BV95" s="53">
        <f t="shared" ca="1" si="56"/>
        <v>24848.178533530205</v>
      </c>
      <c r="BW95" s="53">
        <f t="shared" ca="1" si="57"/>
        <v>22482.167420647176</v>
      </c>
      <c r="BX95" s="53">
        <f t="shared" ca="1" si="58"/>
        <v>9916.5648794441749</v>
      </c>
      <c r="BY95" s="53">
        <f t="shared" ca="1" si="59"/>
        <v>4801.8204462803842</v>
      </c>
      <c r="BZ95" s="53">
        <f t="shared" ca="1" si="22"/>
        <v>27381339.833275292</v>
      </c>
      <c r="CA95" s="53">
        <f t="shared" ca="1" si="23"/>
        <v>27381339.833275292</v>
      </c>
      <c r="CB95" s="41">
        <f t="array" aca="1" ref="CB95" ca="1">SUM($E$54:$V$54*BH95:BY95)/1000000</f>
        <v>621.03633568009252</v>
      </c>
      <c r="CC95" s="43">
        <f t="array" aca="1" ref="CC95" ca="1">IF(CB95=0,"",SUM(($E$54:$V$54*BH95:BY95))/SUM(BH95:BY95))</f>
        <v>22.681006096179978</v>
      </c>
      <c r="CD95" s="54">
        <f t="array" aca="1" ref="CD95" ca="1">SUM(BI95:BY95*BI$54:BY$54*BI$55:BY$55)/1000000</f>
        <v>2890.4198289579172</v>
      </c>
      <c r="CI95" s="10"/>
      <c r="CJ95" s="71"/>
      <c r="CK95" s="149" t="str">
        <f t="shared" ca="1" si="60"/>
        <v/>
      </c>
      <c r="CL95" s="149" t="str">
        <f t="shared" ca="1" si="61"/>
        <v/>
      </c>
      <c r="CM95" s="149" t="str">
        <f t="shared" ca="1" si="62"/>
        <v/>
      </c>
      <c r="CN95" s="149">
        <f t="shared" ca="1" si="63"/>
        <v>0.24305774660683743</v>
      </c>
      <c r="CO95" s="149">
        <f t="shared" ca="1" si="64"/>
        <v>0.21441690747616746</v>
      </c>
      <c r="CP95" s="149">
        <f t="shared" ca="1" si="65"/>
        <v>0.23251972912254343</v>
      </c>
      <c r="CQ95" s="149">
        <f t="shared" ca="1" si="66"/>
        <v>0.20490799389775674</v>
      </c>
      <c r="CR95" s="149">
        <f t="shared" ca="1" si="67"/>
        <v>0.24254016821709934</v>
      </c>
      <c r="CS95" s="149">
        <f t="shared" ca="1" si="68"/>
        <v>0.27030407474898122</v>
      </c>
      <c r="CT95" s="149">
        <f t="shared" ca="1" si="69"/>
        <v>0.22181556055514501</v>
      </c>
      <c r="CU95" s="149">
        <f t="shared" ca="1" si="70"/>
        <v>0.19234419125307184</v>
      </c>
      <c r="CV95" s="149">
        <f t="shared" ca="1" si="71"/>
        <v>0.27635743025828646</v>
      </c>
      <c r="CW95" s="149">
        <f t="shared" ca="1" si="72"/>
        <v>0.28436718359710395</v>
      </c>
      <c r="CX95" s="149">
        <f t="shared" ca="1" si="73"/>
        <v>0.26671681851982171</v>
      </c>
      <c r="CY95" s="149">
        <f t="shared" ca="1" si="74"/>
        <v>0.1798069303997222</v>
      </c>
      <c r="CZ95" s="149">
        <f t="shared" ca="1" si="75"/>
        <v>0.22744891947889689</v>
      </c>
      <c r="DA95" s="149">
        <f t="shared" ca="1" si="76"/>
        <v>0.2378943495375111</v>
      </c>
      <c r="DB95" s="53"/>
      <c r="DC95" s="53"/>
      <c r="DD95" s="41"/>
      <c r="DE95" s="43"/>
      <c r="DF95" s="54"/>
      <c r="DK95" s="10"/>
      <c r="DL95" s="46"/>
      <c r="DM95" s="72">
        <f t="shared" ca="1" si="77"/>
        <v>7.1616624795176026E-2</v>
      </c>
      <c r="DN95" s="72">
        <f t="shared" ca="1" si="78"/>
        <v>7.1616624795176026E-2</v>
      </c>
      <c r="DO95" s="72">
        <f t="shared" ca="1" si="79"/>
        <v>0.39064858471273001</v>
      </c>
      <c r="DP95" s="72">
        <f t="shared" ca="1" si="80"/>
        <v>0.39064858471273001</v>
      </c>
      <c r="DQ95" s="72">
        <f t="shared" ca="1" si="81"/>
        <v>0.39064858471273001</v>
      </c>
      <c r="DR95" s="72">
        <f t="shared" ca="1" si="82"/>
        <v>0.39064858471273001</v>
      </c>
      <c r="DS95" s="72">
        <f t="shared" ca="1" si="83"/>
        <v>0.39064858471273001</v>
      </c>
      <c r="DT95" s="72">
        <f t="shared" ca="1" si="84"/>
        <v>0.39064858471273001</v>
      </c>
      <c r="DU95" s="72">
        <f t="shared" ca="1" si="85"/>
        <v>0.39064858471273001</v>
      </c>
      <c r="DV95" s="72">
        <f t="shared" ca="1" si="86"/>
        <v>0.39064858471273001</v>
      </c>
      <c r="DW95" s="72">
        <f t="shared" ca="1" si="87"/>
        <v>0.39064858471273001</v>
      </c>
      <c r="DX95" s="72">
        <f t="shared" ca="1" si="88"/>
        <v>0.39064858471273001</v>
      </c>
      <c r="DY95" s="72">
        <f t="shared" ca="1" si="89"/>
        <v>0.39064858471273001</v>
      </c>
      <c r="DZ95" s="72">
        <f t="shared" ca="1" si="90"/>
        <v>0.39064858471273001</v>
      </c>
      <c r="EA95" s="72">
        <f t="shared" ca="1" si="91"/>
        <v>0.39064858471273001</v>
      </c>
      <c r="EB95" s="72">
        <f t="shared" ca="1" si="92"/>
        <v>0.39064858471273001</v>
      </c>
      <c r="EC95" s="72">
        <f t="shared" ca="1" si="93"/>
        <v>0.39064858471273001</v>
      </c>
      <c r="ED95" s="53"/>
      <c r="EE95" s="53"/>
      <c r="EF95" s="41"/>
      <c r="EG95" s="43"/>
      <c r="EH95" s="54"/>
    </row>
    <row r="96" spans="1:138" x14ac:dyDescent="0.2">
      <c r="A96" s="7">
        <v>4</v>
      </c>
      <c r="B96">
        <v>4</v>
      </c>
      <c r="C96" s="5">
        <f t="shared" ca="1" si="13"/>
        <v>0.34619089321593266</v>
      </c>
      <c r="D96" s="5">
        <f t="shared" ca="1" si="14"/>
        <v>8.0052906508547877E-2</v>
      </c>
      <c r="E96" s="30">
        <f t="shared" ca="1" si="15"/>
        <v>49304439.715931661</v>
      </c>
      <c r="F96" s="29">
        <f t="shared" ca="1" si="99"/>
        <v>54759406.026957564</v>
      </c>
      <c r="G96" s="29">
        <f t="shared" ca="1" si="99"/>
        <v>93725658.637291849</v>
      </c>
      <c r="H96" s="29">
        <f t="shared" ca="1" si="99"/>
        <v>36592716.084830679</v>
      </c>
      <c r="I96" s="29">
        <f t="shared" ca="1" si="99"/>
        <v>15475768.437138466</v>
      </c>
      <c r="J96" s="29">
        <f t="shared" ca="1" si="99"/>
        <v>13769493.181690911</v>
      </c>
      <c r="K96" s="29">
        <f t="shared" ca="1" si="99"/>
        <v>3356929.5436109356</v>
      </c>
      <c r="L96" s="29">
        <f t="shared" ca="1" si="99"/>
        <v>993437.52854697593</v>
      </c>
      <c r="M96" s="29">
        <f t="shared" ca="1" si="99"/>
        <v>512785.1206482643</v>
      </c>
      <c r="N96" s="29">
        <f t="shared" ca="1" si="99"/>
        <v>176547.87733323735</v>
      </c>
      <c r="O96" s="29">
        <f t="shared" ca="1" si="99"/>
        <v>189326.86498217733</v>
      </c>
      <c r="P96" s="29">
        <f t="shared" ca="1" si="100"/>
        <v>104611.07583667318</v>
      </c>
      <c r="Q96" s="29">
        <f t="shared" ca="1" si="100"/>
        <v>127754.13524209768</v>
      </c>
      <c r="R96" s="29">
        <f t="shared" ca="1" si="100"/>
        <v>124357.32983091315</v>
      </c>
      <c r="S96" s="29">
        <f t="shared" ca="1" si="100"/>
        <v>76176.554355226675</v>
      </c>
      <c r="T96" s="29">
        <f t="shared" ca="1" si="100"/>
        <v>31749.726871492781</v>
      </c>
      <c r="U96" s="29">
        <f t="shared" ca="1" si="100"/>
        <v>28726.559338001924</v>
      </c>
      <c r="V96" s="29">
        <f t="shared" ca="1" si="100"/>
        <v>12670.877505203578</v>
      </c>
      <c r="W96" s="31">
        <f t="shared" ca="1" si="16"/>
        <v>71573050.897761256</v>
      </c>
      <c r="X96" s="31">
        <f t="shared" ca="1" si="17"/>
        <v>269362555.27794218</v>
      </c>
      <c r="Y96" s="38">
        <f t="array" aca="1" ref="Y96" ca="1">SUM($E$54:$V$54*E96:V96)/1000000</f>
        <v>3235.4666952764583</v>
      </c>
      <c r="Z96" s="39">
        <f t="array" aca="1" ref="Z96" ca="1">SUM(($E$54:$V$54*E96:V96))/SUM(E96:V96)</f>
        <v>12.011568170408603</v>
      </c>
      <c r="AE96" s="10"/>
      <c r="AF96" s="46"/>
      <c r="AG96" s="53">
        <f t="shared" ca="1" si="26"/>
        <v>2118244.3268279415</v>
      </c>
      <c r="AH96" s="53">
        <f t="shared" ca="1" si="27"/>
        <v>3625566.0733229867</v>
      </c>
      <c r="AI96" s="53">
        <f t="shared" ca="1" si="28"/>
        <v>4016539.5103917485</v>
      </c>
      <c r="AJ96" s="53">
        <f t="shared" ca="1" si="29"/>
        <v>1698672.3597488825</v>
      </c>
      <c r="AK96" s="53">
        <f t="shared" ca="1" si="30"/>
        <v>1511385.8526959147</v>
      </c>
      <c r="AL96" s="53">
        <f t="shared" ca="1" si="31"/>
        <v>368467.86978745402</v>
      </c>
      <c r="AM96" s="53">
        <f t="shared" ca="1" si="32"/>
        <v>109043.0422072159</v>
      </c>
      <c r="AN96" s="53">
        <f t="shared" ca="1" si="33"/>
        <v>56285.018380435518</v>
      </c>
      <c r="AO96" s="53">
        <f t="shared" ca="1" si="34"/>
        <v>19378.488416679793</v>
      </c>
      <c r="AP96" s="53">
        <f t="shared" ca="1" si="35"/>
        <v>20781.153052881888</v>
      </c>
      <c r="AQ96" s="53">
        <f t="shared" ca="1" si="36"/>
        <v>11482.463295386988</v>
      </c>
      <c r="AR96" s="53">
        <f t="shared" ca="1" si="37"/>
        <v>14022.723282586052</v>
      </c>
      <c r="AS96" s="53">
        <f t="shared" ca="1" si="38"/>
        <v>13649.878503545695</v>
      </c>
      <c r="AT96" s="53">
        <f t="shared" ca="1" si="39"/>
        <v>8361.3946454253291</v>
      </c>
      <c r="AU96" s="53">
        <f t="shared" ca="1" si="40"/>
        <v>3484.9567364135019</v>
      </c>
      <c r="AV96" s="53">
        <f t="shared" ca="1" si="41"/>
        <v>3153.1237066747422</v>
      </c>
      <c r="AW96" s="53">
        <f t="shared" ca="1" si="42"/>
        <v>1390.7981034532077</v>
      </c>
      <c r="AX96" s="53">
        <f t="shared" ca="1" si="19"/>
        <v>7856098.6329546999</v>
      </c>
      <c r="AY96" s="53">
        <f t="shared" ca="1" si="20"/>
        <v>13599909.033105627</v>
      </c>
      <c r="AZ96" s="41">
        <f t="array" aca="1" ref="AZ96" ca="1">SUM($E$54:$V$54*AF96:AW96)/1000000</f>
        <v>238.14084764270936</v>
      </c>
      <c r="BA96" s="43">
        <f t="array" aca="1" ref="BA96" ca="1">IF(AZ96=0,"",SUM(($E$54:$V$54*AF96:AW96))/SUM(AF96:AW96))</f>
        <v>17.51047356736094</v>
      </c>
      <c r="BB96" s="54">
        <f t="array" aca="1" ref="BB96" ca="1">SUM(AG96:AW96*AG$54:AW$54*AG$55:AW$55)/1000000</f>
        <v>443.43797747537326</v>
      </c>
      <c r="BG96" s="10"/>
      <c r="BH96" s="46"/>
      <c r="BI96" s="53">
        <f t="shared" si="43"/>
        <v>0</v>
      </c>
      <c r="BJ96" s="53">
        <f t="shared" si="44"/>
        <v>0</v>
      </c>
      <c r="BK96" s="53">
        <f t="shared" ca="1" si="45"/>
        <v>17369630.42798616</v>
      </c>
      <c r="BL96" s="53">
        <f t="shared" ca="1" si="46"/>
        <v>7345953.1596131297</v>
      </c>
      <c r="BM96" s="53">
        <f t="shared" ca="1" si="47"/>
        <v>6536027.7491343003</v>
      </c>
      <c r="BN96" s="53">
        <f t="shared" ca="1" si="48"/>
        <v>1593448.964273022</v>
      </c>
      <c r="BO96" s="53">
        <f t="shared" ca="1" si="49"/>
        <v>471559.49517795321</v>
      </c>
      <c r="BP96" s="53">
        <f t="shared" ca="1" si="50"/>
        <v>243406.03780223214</v>
      </c>
      <c r="BQ96" s="53">
        <f t="shared" ca="1" si="51"/>
        <v>83802.781269767482</v>
      </c>
      <c r="BR96" s="53">
        <f t="shared" ca="1" si="52"/>
        <v>89868.64126745981</v>
      </c>
      <c r="BS96" s="53">
        <f t="shared" ca="1" si="53"/>
        <v>49656.213595751557</v>
      </c>
      <c r="BT96" s="53">
        <f t="shared" ca="1" si="54"/>
        <v>60641.634517042345</v>
      </c>
      <c r="BU96" s="53">
        <f t="shared" ca="1" si="55"/>
        <v>59029.257493940808</v>
      </c>
      <c r="BV96" s="53">
        <f t="shared" ca="1" si="56"/>
        <v>36159.070383304927</v>
      </c>
      <c r="BW96" s="53">
        <f t="shared" ca="1" si="57"/>
        <v>15070.786783601026</v>
      </c>
      <c r="BX96" s="53">
        <f t="shared" ca="1" si="58"/>
        <v>13635.766145698966</v>
      </c>
      <c r="BY96" s="53">
        <f t="shared" ca="1" si="59"/>
        <v>6014.5428656744589</v>
      </c>
      <c r="BZ96" s="53">
        <f t="shared" ca="1" si="22"/>
        <v>33973904.528309025</v>
      </c>
      <c r="CA96" s="53">
        <f t="shared" ca="1" si="23"/>
        <v>33973904.528309025</v>
      </c>
      <c r="CB96" s="41">
        <f t="array" aca="1" ref="CB96" ca="1">SUM($E$54:$V$54*BH96:BY96)/1000000</f>
        <v>773.04896742043536</v>
      </c>
      <c r="CC96" s="43">
        <f t="array" aca="1" ref="CC96" ca="1">IF(CB96=0,"",SUM(($E$54:$V$54*BH96:BY96))/SUM(BH96:BY96))</f>
        <v>22.754198498918079</v>
      </c>
      <c r="CD96" s="54">
        <f t="array" aca="1" ref="CD96" ca="1">SUM(BI96:BY96*BI$54:BY$54*BI$55:BY$55)/1000000</f>
        <v>3607.103303207874</v>
      </c>
      <c r="CI96" s="10"/>
      <c r="CJ96" s="71"/>
      <c r="CK96" s="149" t="str">
        <f t="shared" ca="1" si="60"/>
        <v/>
      </c>
      <c r="CL96" s="149" t="str">
        <f t="shared" ca="1" si="61"/>
        <v/>
      </c>
      <c r="CM96" s="149" t="str">
        <f t="shared" ca="1" si="62"/>
        <v/>
      </c>
      <c r="CN96" s="149">
        <f t="shared" ca="1" si="63"/>
        <v>0.3035011101190242</v>
      </c>
      <c r="CO96" s="149">
        <f t="shared" ca="1" si="64"/>
        <v>0.30239323818114561</v>
      </c>
      <c r="CP96" s="149">
        <f t="shared" ca="1" si="65"/>
        <v>0.33368334243196157</v>
      </c>
      <c r="CQ96" s="149">
        <f t="shared" ca="1" si="66"/>
        <v>0.33227975265529563</v>
      </c>
      <c r="CR96" s="149">
        <f t="shared" ca="1" si="67"/>
        <v>0.33927763298972163</v>
      </c>
      <c r="CS96" s="149">
        <f t="shared" ca="1" si="68"/>
        <v>0.38111775156226946</v>
      </c>
      <c r="CT96" s="149">
        <f t="shared" ca="1" si="69"/>
        <v>0.37721701745139169</v>
      </c>
      <c r="CU96" s="149">
        <f t="shared" ca="1" si="70"/>
        <v>0.37452676161272325</v>
      </c>
      <c r="CV96" s="149">
        <f t="shared" ca="1" si="71"/>
        <v>0.28930107675839323</v>
      </c>
      <c r="CW96" s="149">
        <f t="shared" ca="1" si="72"/>
        <v>0.30446765789207247</v>
      </c>
      <c r="CX96" s="149">
        <f t="shared" ca="1" si="73"/>
        <v>0.2880668899808429</v>
      </c>
      <c r="CY96" s="149">
        <f t="shared" ca="1" si="74"/>
        <v>0.30322550119103497</v>
      </c>
      <c r="CZ96" s="149">
        <f t="shared" ca="1" si="75"/>
        <v>0.35199356034647572</v>
      </c>
      <c r="DA96" s="149">
        <f t="shared" ca="1" si="76"/>
        <v>0.33049487944369493</v>
      </c>
      <c r="DB96" s="53"/>
      <c r="DC96" s="53"/>
      <c r="DD96" s="41"/>
      <c r="DE96" s="43"/>
      <c r="DF96" s="54"/>
      <c r="DK96" s="10"/>
      <c r="DL96" s="46"/>
      <c r="DM96" s="72">
        <f t="shared" ca="1" si="77"/>
        <v>8.0052906508547877E-2</v>
      </c>
      <c r="DN96" s="72">
        <f t="shared" ca="1" si="78"/>
        <v>8.0052906508547877E-2</v>
      </c>
      <c r="DO96" s="72">
        <f t="shared" ca="1" si="79"/>
        <v>0.42624379972448045</v>
      </c>
      <c r="DP96" s="72">
        <f t="shared" ca="1" si="80"/>
        <v>0.42624379972448045</v>
      </c>
      <c r="DQ96" s="72">
        <f t="shared" ca="1" si="81"/>
        <v>0.42624379972448045</v>
      </c>
      <c r="DR96" s="72">
        <f t="shared" ca="1" si="82"/>
        <v>0.42624379972448045</v>
      </c>
      <c r="DS96" s="72">
        <f t="shared" ca="1" si="83"/>
        <v>0.42624379972448045</v>
      </c>
      <c r="DT96" s="72">
        <f t="shared" ca="1" si="84"/>
        <v>0.42624379972448045</v>
      </c>
      <c r="DU96" s="72">
        <f t="shared" ca="1" si="85"/>
        <v>0.42624379972448045</v>
      </c>
      <c r="DV96" s="72">
        <f t="shared" ca="1" si="86"/>
        <v>0.42624379972448045</v>
      </c>
      <c r="DW96" s="72">
        <f t="shared" ca="1" si="87"/>
        <v>0.42624379972448045</v>
      </c>
      <c r="DX96" s="72">
        <f t="shared" ca="1" si="88"/>
        <v>0.42624379972448045</v>
      </c>
      <c r="DY96" s="72">
        <f t="shared" ca="1" si="89"/>
        <v>0.42624379972448045</v>
      </c>
      <c r="DZ96" s="72">
        <f t="shared" ca="1" si="90"/>
        <v>0.42624379972448045</v>
      </c>
      <c r="EA96" s="72">
        <f t="shared" ca="1" si="91"/>
        <v>0.42624379972448045</v>
      </c>
      <c r="EB96" s="72">
        <f t="shared" ca="1" si="92"/>
        <v>0.42624379972448045</v>
      </c>
      <c r="EC96" s="72">
        <f t="shared" ca="1" si="93"/>
        <v>0.42624379972448045</v>
      </c>
      <c r="ED96" s="53"/>
      <c r="EE96" s="53"/>
      <c r="EF96" s="41"/>
      <c r="EG96" s="43"/>
      <c r="EH96" s="54"/>
    </row>
    <row r="97" spans="1:138" x14ac:dyDescent="0.2">
      <c r="A97" s="7">
        <v>4</v>
      </c>
      <c r="B97">
        <v>5</v>
      </c>
      <c r="C97" s="5">
        <f t="shared" ca="1" si="13"/>
        <v>0.40669815190860664</v>
      </c>
      <c r="D97" s="5">
        <f t="shared" ca="1" si="14"/>
        <v>5.1771153358643303E-2</v>
      </c>
      <c r="E97" s="30">
        <f t="shared" ca="1" si="15"/>
        <v>23765440.977662068</v>
      </c>
      <c r="F97" s="29">
        <f t="shared" ca="1" si="99"/>
        <v>39300725.478799567</v>
      </c>
      <c r="G97" s="29">
        <f t="shared" ca="1" si="99"/>
        <v>43648896.449221432</v>
      </c>
      <c r="H97" s="29">
        <f t="shared" ca="1" si="99"/>
        <v>49744638.286870882</v>
      </c>
      <c r="I97" s="29">
        <f t="shared" ca="1" si="99"/>
        <v>19421484.490371998</v>
      </c>
      <c r="J97" s="29">
        <f t="shared" ca="1" si="99"/>
        <v>8213721.9872309463</v>
      </c>
      <c r="K97" s="29">
        <f t="shared" ca="1" si="99"/>
        <v>7308121.0383110167</v>
      </c>
      <c r="L97" s="29">
        <f t="shared" ca="1" si="99"/>
        <v>1781681.2208027989</v>
      </c>
      <c r="M97" s="29">
        <f t="shared" ca="1" si="99"/>
        <v>527264.26505483768</v>
      </c>
      <c r="N97" s="29">
        <f t="shared" ca="1" si="99"/>
        <v>272159.30745551497</v>
      </c>
      <c r="O97" s="29">
        <f t="shared" ca="1" si="99"/>
        <v>93702.305493987864</v>
      </c>
      <c r="P97" s="29">
        <f t="shared" ca="1" si="100"/>
        <v>100484.71841603459</v>
      </c>
      <c r="Q97" s="29">
        <f t="shared" ca="1" si="100"/>
        <v>55522.043845368149</v>
      </c>
      <c r="R97" s="29">
        <f t="shared" ca="1" si="100"/>
        <v>67805.159650716538</v>
      </c>
      <c r="S97" s="29">
        <f t="shared" ca="1" si="100"/>
        <v>66002.314421704417</v>
      </c>
      <c r="T97" s="29">
        <f t="shared" ca="1" si="100"/>
        <v>40430.498941654616</v>
      </c>
      <c r="U97" s="29">
        <f t="shared" ca="1" si="100"/>
        <v>16851.081143546588</v>
      </c>
      <c r="V97" s="29">
        <f t="shared" ca="1" si="100"/>
        <v>15246.543201422401</v>
      </c>
      <c r="W97" s="31">
        <f t="shared" ca="1" si="16"/>
        <v>87725115.261212409</v>
      </c>
      <c r="X97" s="31">
        <f t="shared" ca="1" si="17"/>
        <v>194440178.16689548</v>
      </c>
      <c r="Y97" s="38">
        <f t="array" aca="1" ref="Y97" ca="1">SUM($E$54:$V$54*E97:V97)/1000000</f>
        <v>2795.0246163032416</v>
      </c>
      <c r="Z97" s="39">
        <f t="array" aca="1" ref="Z97" ca="1">SUM(($E$54:$V$54*E97:V97))/SUM(E97:V97)</f>
        <v>14.374727706246826</v>
      </c>
      <c r="AE97" s="10"/>
      <c r="AF97" s="46"/>
      <c r="AG97" s="53">
        <f t="shared" ca="1" si="26"/>
        <v>817567.35428264225</v>
      </c>
      <c r="AH97" s="53">
        <f t="shared" ca="1" si="27"/>
        <v>908021.73121708515</v>
      </c>
      <c r="AI97" s="53">
        <f t="shared" ca="1" si="28"/>
        <v>3594409.5956956428</v>
      </c>
      <c r="AJ97" s="53">
        <f t="shared" ca="1" si="29"/>
        <v>1403342.6037248296</v>
      </c>
      <c r="AK97" s="53">
        <f t="shared" ca="1" si="30"/>
        <v>593500.77001306368</v>
      </c>
      <c r="AL97" s="53">
        <f t="shared" ca="1" si="31"/>
        <v>528064.55713124259</v>
      </c>
      <c r="AM97" s="53">
        <f t="shared" ca="1" si="32"/>
        <v>128739.3435166367</v>
      </c>
      <c r="AN97" s="53">
        <f t="shared" ca="1" si="33"/>
        <v>38098.653423734329</v>
      </c>
      <c r="AO97" s="53">
        <f t="shared" ca="1" si="34"/>
        <v>19665.47672202441</v>
      </c>
      <c r="AP97" s="53">
        <f t="shared" ca="1" si="35"/>
        <v>6770.668711351097</v>
      </c>
      <c r="AQ97" s="53">
        <f t="shared" ca="1" si="36"/>
        <v>7260.7470580542276</v>
      </c>
      <c r="AR97" s="53">
        <f t="shared" ca="1" si="37"/>
        <v>4011.8688976998305</v>
      </c>
      <c r="AS97" s="53">
        <f t="shared" ca="1" si="38"/>
        <v>4899.4127785332694</v>
      </c>
      <c r="AT97" s="53">
        <f t="shared" ca="1" si="39"/>
        <v>4769.1441824818721</v>
      </c>
      <c r="AU97" s="53">
        <f t="shared" ca="1" si="40"/>
        <v>2921.3957194056275</v>
      </c>
      <c r="AV97" s="53">
        <f t="shared" ca="1" si="41"/>
        <v>1217.6123869051419</v>
      </c>
      <c r="AW97" s="53">
        <f t="shared" ca="1" si="42"/>
        <v>1101.6729253983708</v>
      </c>
      <c r="AX97" s="53">
        <f t="shared" ca="1" si="19"/>
        <v>6338773.5228870045</v>
      </c>
      <c r="AY97" s="53">
        <f t="shared" ca="1" si="20"/>
        <v>8064362.6083867308</v>
      </c>
      <c r="AZ97" s="41">
        <f t="array" aca="1" ref="AZ97" ca="1">SUM($E$54:$V$54*AF97:AW97)/1000000</f>
        <v>158.19179067403437</v>
      </c>
      <c r="BA97" s="43">
        <f t="array" aca="1" ref="BA97" ca="1">IF(AZ97=0,"",SUM(($E$54:$V$54*AF97:AW97))/SUM(AF97:AW97))</f>
        <v>19.616155467701681</v>
      </c>
      <c r="BB97" s="54">
        <f t="array" aca="1" ref="BB97" ca="1">SUM(AG97:AW97*AG$54:AW$54*AG$55:AW$55)/1000000</f>
        <v>308.59283971442659</v>
      </c>
      <c r="BG97" s="10"/>
      <c r="BH97" s="46"/>
      <c r="BI97" s="53">
        <f t="shared" si="43"/>
        <v>0</v>
      </c>
      <c r="BJ97" s="53">
        <f t="shared" si="44"/>
        <v>0</v>
      </c>
      <c r="BK97" s="53">
        <f t="shared" ca="1" si="45"/>
        <v>28236568.917928554</v>
      </c>
      <c r="BL97" s="53">
        <f t="shared" ca="1" si="46"/>
        <v>11024225.005684843</v>
      </c>
      <c r="BM97" s="53">
        <f t="shared" ca="1" si="47"/>
        <v>4662358.2953333957</v>
      </c>
      <c r="BN97" s="53">
        <f t="shared" ca="1" si="48"/>
        <v>4148311.6666524499</v>
      </c>
      <c r="BO97" s="53">
        <f t="shared" ca="1" si="49"/>
        <v>1011336.4236534267</v>
      </c>
      <c r="BP97" s="53">
        <f t="shared" ca="1" si="50"/>
        <v>299291.22556533496</v>
      </c>
      <c r="BQ97" s="53">
        <f t="shared" ca="1" si="51"/>
        <v>154485.89649613792</v>
      </c>
      <c r="BR97" s="53">
        <f t="shared" ca="1" si="52"/>
        <v>53188.277128313115</v>
      </c>
      <c r="BS97" s="53">
        <f t="shared" ca="1" si="53"/>
        <v>57038.180886760347</v>
      </c>
      <c r="BT97" s="53">
        <f t="shared" ca="1" si="54"/>
        <v>31515.999944817486</v>
      </c>
      <c r="BU97" s="53">
        <f t="shared" ca="1" si="55"/>
        <v>38488.269880010819</v>
      </c>
      <c r="BV97" s="53">
        <f t="shared" ca="1" si="56"/>
        <v>37464.92012191649</v>
      </c>
      <c r="BW97" s="53">
        <f t="shared" ca="1" si="57"/>
        <v>22949.580277751778</v>
      </c>
      <c r="BX97" s="53">
        <f t="shared" ca="1" si="58"/>
        <v>9565.185926318054</v>
      </c>
      <c r="BY97" s="53">
        <f t="shared" ca="1" si="59"/>
        <v>8654.401412760164</v>
      </c>
      <c r="BZ97" s="53">
        <f t="shared" ca="1" si="22"/>
        <v>49795442.246892795</v>
      </c>
      <c r="CA97" s="53">
        <f t="shared" ca="1" si="23"/>
        <v>49795442.246892795</v>
      </c>
      <c r="CB97" s="41">
        <f t="array" aca="1" ref="CB97" ca="1">SUM($E$54:$V$54*BH97:BY97)/1000000</f>
        <v>1111.6349771995506</v>
      </c>
      <c r="CC97" s="43">
        <f t="array" aca="1" ref="CC97" ca="1">IF(CB97=0,"",SUM(($E$54:$V$54*BH97:BY97))/SUM(BH97:BY97))</f>
        <v>22.324030614848411</v>
      </c>
      <c r="CD97" s="54">
        <f t="array" aca="1" ref="CD97" ca="1">SUM(BI97:BY97*BI$54:BY$54*BI$55:BY$55)/1000000</f>
        <v>5162.3479674373739</v>
      </c>
      <c r="CI97" s="10"/>
      <c r="CJ97" s="71"/>
      <c r="CK97" s="149" t="str">
        <f t="shared" ca="1" si="60"/>
        <v/>
      </c>
      <c r="CL97" s="149" t="str">
        <f t="shared" ca="1" si="61"/>
        <v/>
      </c>
      <c r="CM97" s="149" t="str">
        <f t="shared" ca="1" si="62"/>
        <v/>
      </c>
      <c r="CN97" s="149">
        <f t="shared" ca="1" si="63"/>
        <v>0.32699975935076198</v>
      </c>
      <c r="CO97" s="149">
        <f t="shared" ca="1" si="64"/>
        <v>0.27964941270078653</v>
      </c>
      <c r="CP97" s="149">
        <f t="shared" ca="1" si="65"/>
        <v>0.28432491622949374</v>
      </c>
      <c r="CQ97" s="149">
        <f t="shared" ca="1" si="66"/>
        <v>0.31172607493505117</v>
      </c>
      <c r="CR97" s="149">
        <f t="shared" ca="1" si="67"/>
        <v>0.27513062766055657</v>
      </c>
      <c r="CS97" s="149">
        <f t="shared" ca="1" si="68"/>
        <v>0.28917900287343123</v>
      </c>
      <c r="CT97" s="149">
        <f t="shared" ca="1" si="69"/>
        <v>0.3064801485739343</v>
      </c>
      <c r="CU97" s="149">
        <f t="shared" ca="1" si="70"/>
        <v>0.23872172010830678</v>
      </c>
      <c r="CV97" s="149">
        <f t="shared" ca="1" si="71"/>
        <v>0.27969758603429268</v>
      </c>
      <c r="CW97" s="149">
        <f t="shared" ca="1" si="72"/>
        <v>0.25563928931597402</v>
      </c>
      <c r="CX97" s="149">
        <f t="shared" ca="1" si="73"/>
        <v>0.32550600947659319</v>
      </c>
      <c r="CY97" s="149">
        <f t="shared" ca="1" si="74"/>
        <v>0.2844751364821661</v>
      </c>
      <c r="CZ97" s="149">
        <f t="shared" ca="1" si="75"/>
        <v>0.30316169237502494</v>
      </c>
      <c r="DA97" s="149">
        <f t="shared" ca="1" si="76"/>
        <v>0.29272929173032342</v>
      </c>
      <c r="DB97" s="53"/>
      <c r="DC97" s="53"/>
      <c r="DD97" s="41"/>
      <c r="DE97" s="43"/>
      <c r="DF97" s="54"/>
      <c r="DK97" s="10"/>
      <c r="DL97" s="46"/>
      <c r="DM97" s="72">
        <f t="shared" ca="1" si="77"/>
        <v>5.1771153358643324E-2</v>
      </c>
      <c r="DN97" s="72">
        <f t="shared" ca="1" si="78"/>
        <v>5.1771153358643324E-2</v>
      </c>
      <c r="DO97" s="72">
        <f t="shared" ca="1" si="79"/>
        <v>0.45846930526724994</v>
      </c>
      <c r="DP97" s="72">
        <f t="shared" ca="1" si="80"/>
        <v>0.45846930526724994</v>
      </c>
      <c r="DQ97" s="72">
        <f t="shared" ca="1" si="81"/>
        <v>0.45846930526724994</v>
      </c>
      <c r="DR97" s="72">
        <f t="shared" ca="1" si="82"/>
        <v>0.45846930526724994</v>
      </c>
      <c r="DS97" s="72">
        <f t="shared" ca="1" si="83"/>
        <v>0.45846930526724994</v>
      </c>
      <c r="DT97" s="72">
        <f t="shared" ca="1" si="84"/>
        <v>0.45846930526724994</v>
      </c>
      <c r="DU97" s="72">
        <f t="shared" ca="1" si="85"/>
        <v>0.45846930526724994</v>
      </c>
      <c r="DV97" s="72">
        <f t="shared" ca="1" si="86"/>
        <v>0.45846930526724994</v>
      </c>
      <c r="DW97" s="72">
        <f t="shared" ca="1" si="87"/>
        <v>0.45846930526724994</v>
      </c>
      <c r="DX97" s="72">
        <f t="shared" ca="1" si="88"/>
        <v>0.45846930526724994</v>
      </c>
      <c r="DY97" s="72">
        <f t="shared" ca="1" si="89"/>
        <v>0.45846930526724994</v>
      </c>
      <c r="DZ97" s="72">
        <f t="shared" ca="1" si="90"/>
        <v>0.45846930526724994</v>
      </c>
      <c r="EA97" s="72">
        <f t="shared" ca="1" si="91"/>
        <v>0.45846930526724994</v>
      </c>
      <c r="EB97" s="72">
        <f t="shared" ca="1" si="92"/>
        <v>0.45846930526724994</v>
      </c>
      <c r="EC97" s="72">
        <f t="shared" ca="1" si="93"/>
        <v>0.45846930526724994</v>
      </c>
      <c r="ED97" s="53"/>
      <c r="EE97" s="53"/>
      <c r="EF97" s="41"/>
      <c r="EG97" s="43"/>
      <c r="EH97" s="54"/>
    </row>
    <row r="98" spans="1:138" x14ac:dyDescent="0.2">
      <c r="A98" s="7">
        <v>4</v>
      </c>
      <c r="B98">
        <v>6</v>
      </c>
      <c r="C98" s="5">
        <f t="shared" ca="1" si="13"/>
        <v>0.46222771915430005</v>
      </c>
      <c r="D98" s="5">
        <f t="shared" ca="1" si="14"/>
        <v>6.6187281406359544E-2</v>
      </c>
      <c r="E98" s="30">
        <f t="shared" ca="1" si="15"/>
        <v>25922285.102469817</v>
      </c>
      <c r="F98" s="29">
        <f t="shared" ref="F98:O107" ca="1" si="101">E97*EXP(-M-(F$52*$C98)-(F$51*$D98))</f>
        <v>18672375.473502513</v>
      </c>
      <c r="G98" s="29">
        <f t="shared" ca="1" si="101"/>
        <v>30878362.543785788</v>
      </c>
      <c r="H98" s="29">
        <f t="shared" ca="1" si="101"/>
        <v>21601505.246511895</v>
      </c>
      <c r="I98" s="29">
        <f t="shared" ca="1" si="101"/>
        <v>24618241.29253203</v>
      </c>
      <c r="J98" s="29">
        <f t="shared" ca="1" si="101"/>
        <v>9611544.236905979</v>
      </c>
      <c r="K98" s="29">
        <f t="shared" ca="1" si="101"/>
        <v>4064908.2344377162</v>
      </c>
      <c r="L98" s="29">
        <f t="shared" ca="1" si="101"/>
        <v>3616733.2462774157</v>
      </c>
      <c r="M98" s="29">
        <f t="shared" ca="1" si="101"/>
        <v>881740.41887993424</v>
      </c>
      <c r="N98" s="29">
        <f t="shared" ca="1" si="101"/>
        <v>260939.05492273846</v>
      </c>
      <c r="O98" s="29">
        <f t="shared" ca="1" si="101"/>
        <v>134689.56116053686</v>
      </c>
      <c r="P98" s="29">
        <f t="shared" ref="P98:V107" ca="1" si="102">O97*EXP(-M-(P$52*$C98)-(P$51*$D98))</f>
        <v>46372.554827207859</v>
      </c>
      <c r="Q98" s="29">
        <f t="shared" ca="1" si="102"/>
        <v>49729.119144705415</v>
      </c>
      <c r="R98" s="29">
        <f t="shared" ca="1" si="102"/>
        <v>27477.435147027103</v>
      </c>
      <c r="S98" s="29">
        <f t="shared" ca="1" si="102"/>
        <v>33556.255279889345</v>
      </c>
      <c r="T98" s="29">
        <f t="shared" ca="1" si="102"/>
        <v>32664.040955102013</v>
      </c>
      <c r="U98" s="29">
        <f t="shared" ca="1" si="102"/>
        <v>20008.744918059067</v>
      </c>
      <c r="V98" s="29">
        <f t="shared" ca="1" si="102"/>
        <v>8339.4712660189634</v>
      </c>
      <c r="W98" s="31">
        <f t="shared" ca="1" si="16"/>
        <v>65008448.913166247</v>
      </c>
      <c r="X98" s="31">
        <f t="shared" ca="1" si="17"/>
        <v>140481472.03292435</v>
      </c>
      <c r="Y98" s="38">
        <f t="array" aca="1" ref="Y98" ca="1">SUM($E$54:$V$54*E98:V98)/1000000</f>
        <v>2107.8262789244268</v>
      </c>
      <c r="Z98" s="39">
        <f t="array" aca="1" ref="Z98" ca="1">SUM(($E$54:$V$54*E98:V98))/SUM(E98:V98)</f>
        <v>15.004300911869858</v>
      </c>
      <c r="AE98" s="10"/>
      <c r="AF98" s="46"/>
      <c r="AG98" s="53">
        <f t="shared" ca="1" si="26"/>
        <v>479227.99410895002</v>
      </c>
      <c r="AH98" s="53">
        <f t="shared" ca="1" si="27"/>
        <v>792495.61815134576</v>
      </c>
      <c r="AI98" s="53">
        <f t="shared" ca="1" si="28"/>
        <v>2074531.9401018254</v>
      </c>
      <c r="AJ98" s="53">
        <f t="shared" ca="1" si="29"/>
        <v>2364248.5691471938</v>
      </c>
      <c r="AK98" s="53">
        <f t="shared" ca="1" si="30"/>
        <v>923058.61492605042</v>
      </c>
      <c r="AL98" s="53">
        <f t="shared" ca="1" si="31"/>
        <v>390379.36799731333</v>
      </c>
      <c r="AM98" s="53">
        <f t="shared" ca="1" si="32"/>
        <v>347338.23187817947</v>
      </c>
      <c r="AN98" s="53">
        <f t="shared" ca="1" si="33"/>
        <v>84679.222163953411</v>
      </c>
      <c r="AO98" s="53">
        <f t="shared" ca="1" si="34"/>
        <v>25059.661244885519</v>
      </c>
      <c r="AP98" s="53">
        <f t="shared" ca="1" si="35"/>
        <v>12935.107689819488</v>
      </c>
      <c r="AQ98" s="53">
        <f t="shared" ca="1" si="36"/>
        <v>4453.4556752104072</v>
      </c>
      <c r="AR98" s="53">
        <f t="shared" ca="1" si="37"/>
        <v>4775.8082060267106</v>
      </c>
      <c r="AS98" s="53">
        <f t="shared" ca="1" si="38"/>
        <v>2638.8354049442346</v>
      </c>
      <c r="AT98" s="53">
        <f t="shared" ca="1" si="39"/>
        <v>3222.6237280192227</v>
      </c>
      <c r="AU98" s="53">
        <f t="shared" ca="1" si="40"/>
        <v>3136.9386290844354</v>
      </c>
      <c r="AV98" s="53">
        <f t="shared" ca="1" si="41"/>
        <v>1921.5688879165609</v>
      </c>
      <c r="AW98" s="53">
        <f t="shared" ca="1" si="42"/>
        <v>800.89323903533727</v>
      </c>
      <c r="AX98" s="53">
        <f t="shared" ca="1" si="19"/>
        <v>6243180.838919457</v>
      </c>
      <c r="AY98" s="53">
        <f t="shared" ca="1" si="20"/>
        <v>7514904.4511797531</v>
      </c>
      <c r="AZ98" s="41">
        <f t="array" aca="1" ref="AZ98" ca="1">SUM($E$54:$V$54*AF98:AW98)/1000000</f>
        <v>162.93295729826801</v>
      </c>
      <c r="BA98" s="43">
        <f t="array" aca="1" ref="BA98" ca="1">IF(AZ98=0,"",SUM(($E$54:$V$54*AF98:AW98))/SUM(AF98:AW98))</f>
        <v>21.681307907073847</v>
      </c>
      <c r="BB98" s="54">
        <f t="array" aca="1" ref="BB98" ca="1">SUM(AG98:AW98*AG$54:AW$54*AG$55:AW$55)/1000000</f>
        <v>337.29333786743643</v>
      </c>
      <c r="BG98" s="10"/>
      <c r="BH98" s="46"/>
      <c r="BI98" s="53">
        <f t="shared" si="43"/>
        <v>0</v>
      </c>
      <c r="BJ98" s="53">
        <f t="shared" si="44"/>
        <v>0</v>
      </c>
      <c r="BK98" s="53">
        <f t="shared" ca="1" si="45"/>
        <v>14487770.861878552</v>
      </c>
      <c r="BL98" s="53">
        <f t="shared" ca="1" si="46"/>
        <v>16511045.633092316</v>
      </c>
      <c r="BM98" s="53">
        <f t="shared" ca="1" si="47"/>
        <v>6446303.1137882657</v>
      </c>
      <c r="BN98" s="53">
        <f t="shared" ca="1" si="48"/>
        <v>2726266.4524087477</v>
      </c>
      <c r="BO98" s="53">
        <f t="shared" ca="1" si="49"/>
        <v>2425682.930084995</v>
      </c>
      <c r="BP98" s="53">
        <f t="shared" ca="1" si="50"/>
        <v>591368.65707319428</v>
      </c>
      <c r="BQ98" s="53">
        <f t="shared" ca="1" si="51"/>
        <v>175007.49107501301</v>
      </c>
      <c r="BR98" s="53">
        <f t="shared" ca="1" si="52"/>
        <v>90334.052063151015</v>
      </c>
      <c r="BS98" s="53">
        <f t="shared" ca="1" si="53"/>
        <v>31101.30247636202</v>
      </c>
      <c r="BT98" s="53">
        <f t="shared" ca="1" si="54"/>
        <v>33352.494426187593</v>
      </c>
      <c r="BU98" s="53">
        <f t="shared" ca="1" si="55"/>
        <v>18428.659472540137</v>
      </c>
      <c r="BV98" s="53">
        <f t="shared" ca="1" si="56"/>
        <v>22505.623192913426</v>
      </c>
      <c r="BW98" s="53">
        <f t="shared" ca="1" si="57"/>
        <v>21907.22986107412</v>
      </c>
      <c r="BX98" s="53">
        <f t="shared" ca="1" si="58"/>
        <v>13419.532958399992</v>
      </c>
      <c r="BY98" s="53">
        <f t="shared" ca="1" si="59"/>
        <v>5593.1448958082419</v>
      </c>
      <c r="BZ98" s="53">
        <f t="shared" ca="1" si="22"/>
        <v>43600087.178747527</v>
      </c>
      <c r="CA98" s="53">
        <f t="shared" ca="1" si="23"/>
        <v>43600087.178747527</v>
      </c>
      <c r="CB98" s="41">
        <f t="array" aca="1" ref="CB98" ca="1">SUM($E$54:$V$54*BH98:BY98)/1000000</f>
        <v>1046.5019284847981</v>
      </c>
      <c r="CC98" s="43">
        <f t="array" aca="1" ref="CC98" ca="1">IF(CB98=0,"",SUM(($E$54:$V$54*BH98:BY98))/SUM(BH98:BY98))</f>
        <v>24.002289816404453</v>
      </c>
      <c r="CD98" s="54">
        <f t="array" aca="1" ref="CD98" ca="1">SUM(BI98:BY98*BI$54:BY$54*BI$55:BY$55)/1000000</f>
        <v>4952.3848930552422</v>
      </c>
      <c r="CI98" s="10"/>
      <c r="CJ98" s="71"/>
      <c r="CK98" s="149" t="str">
        <f t="shared" ca="1" si="60"/>
        <v/>
      </c>
      <c r="CL98" s="149" t="str">
        <f t="shared" ca="1" si="61"/>
        <v/>
      </c>
      <c r="CM98" s="149" t="str">
        <f t="shared" ca="1" si="62"/>
        <v/>
      </c>
      <c r="CN98" s="149">
        <f t="shared" ca="1" si="63"/>
        <v>0.35700204239879862</v>
      </c>
      <c r="CO98" s="149">
        <f t="shared" ca="1" si="64"/>
        <v>0.29166260626705537</v>
      </c>
      <c r="CP98" s="149">
        <f t="shared" ca="1" si="65"/>
        <v>0.35867685646676684</v>
      </c>
      <c r="CQ98" s="149">
        <f t="shared" ca="1" si="66"/>
        <v>0.37531820903788349</v>
      </c>
      <c r="CR98" s="149">
        <f t="shared" ca="1" si="67"/>
        <v>0.33975154330093854</v>
      </c>
      <c r="CS98" s="149">
        <f t="shared" ca="1" si="68"/>
        <v>0.36893733889542957</v>
      </c>
      <c r="CT98" s="149">
        <f t="shared" ca="1" si="69"/>
        <v>0.34776416535464499</v>
      </c>
      <c r="CU98" s="149">
        <f t="shared" ca="1" si="70"/>
        <v>0.35479788529404832</v>
      </c>
      <c r="CV98" s="149">
        <f t="shared" ca="1" si="71"/>
        <v>0.41556257125655915</v>
      </c>
      <c r="CW98" s="149">
        <f t="shared" ca="1" si="72"/>
        <v>0.3888773556906544</v>
      </c>
      <c r="CX98" s="149">
        <f t="shared" ca="1" si="73"/>
        <v>0.37247521412279677</v>
      </c>
      <c r="CY98" s="149">
        <f t="shared" ca="1" si="74"/>
        <v>0.31929477676004742</v>
      </c>
      <c r="CZ98" s="149">
        <f t="shared" ca="1" si="75"/>
        <v>0.2731664510818117</v>
      </c>
      <c r="DA98" s="149">
        <f t="shared" ca="1" si="76"/>
        <v>0.34110367006501258</v>
      </c>
      <c r="DB98" s="53"/>
      <c r="DC98" s="53"/>
      <c r="DD98" s="41"/>
      <c r="DE98" s="43"/>
      <c r="DF98" s="54"/>
      <c r="DK98" s="10"/>
      <c r="DL98" s="46"/>
      <c r="DM98" s="72">
        <f t="shared" ca="1" si="77"/>
        <v>6.6187281406359516E-2</v>
      </c>
      <c r="DN98" s="72">
        <f t="shared" ca="1" si="78"/>
        <v>6.6187281406359516E-2</v>
      </c>
      <c r="DO98" s="72">
        <f t="shared" ca="1" si="79"/>
        <v>0.5284150005606596</v>
      </c>
      <c r="DP98" s="72">
        <f t="shared" ca="1" si="80"/>
        <v>0.52841500056065971</v>
      </c>
      <c r="DQ98" s="72">
        <f t="shared" ca="1" si="81"/>
        <v>0.5284150005606596</v>
      </c>
      <c r="DR98" s="72">
        <f t="shared" ca="1" si="82"/>
        <v>0.5284150005606596</v>
      </c>
      <c r="DS98" s="72">
        <f t="shared" ca="1" si="83"/>
        <v>0.5284150005606596</v>
      </c>
      <c r="DT98" s="72">
        <f t="shared" ca="1" si="84"/>
        <v>0.5284150005606596</v>
      </c>
      <c r="DU98" s="72">
        <f t="shared" ca="1" si="85"/>
        <v>0.5284150005606596</v>
      </c>
      <c r="DV98" s="72">
        <f t="shared" ca="1" si="86"/>
        <v>0.5284150005606596</v>
      </c>
      <c r="DW98" s="72">
        <f t="shared" ca="1" si="87"/>
        <v>0.5284150005606596</v>
      </c>
      <c r="DX98" s="72">
        <f t="shared" ca="1" si="88"/>
        <v>0.5284150005606596</v>
      </c>
      <c r="DY98" s="72">
        <f t="shared" ca="1" si="89"/>
        <v>0.5284150005606596</v>
      </c>
      <c r="DZ98" s="72">
        <f t="shared" ca="1" si="90"/>
        <v>0.5284150005606596</v>
      </c>
      <c r="EA98" s="72">
        <f t="shared" ca="1" si="91"/>
        <v>0.5284150005606596</v>
      </c>
      <c r="EB98" s="72">
        <f t="shared" ca="1" si="92"/>
        <v>0.52841500056065971</v>
      </c>
      <c r="EC98" s="72">
        <f t="shared" ca="1" si="93"/>
        <v>0.5284150005606596</v>
      </c>
      <c r="ED98" s="53"/>
      <c r="EE98" s="53"/>
      <c r="EF98" s="41"/>
      <c r="EG98" s="43"/>
      <c r="EH98" s="54"/>
    </row>
    <row r="99" spans="1:138" x14ac:dyDescent="0.2">
      <c r="A99" s="7">
        <v>4</v>
      </c>
      <c r="B99">
        <v>7</v>
      </c>
      <c r="C99" s="5">
        <f t="shared" ca="1" si="13"/>
        <v>0.36488312288736691</v>
      </c>
      <c r="D99" s="5">
        <f t="shared" ca="1" si="14"/>
        <v>8.876977716681525E-2</v>
      </c>
      <c r="E99" s="30">
        <f t="shared" ca="1" si="15"/>
        <v>24264603.107134204</v>
      </c>
      <c r="F99" s="29">
        <f t="shared" ca="1" si="101"/>
        <v>19912212.764513109</v>
      </c>
      <c r="G99" s="29">
        <f t="shared" ca="1" si="101"/>
        <v>14343192.036408596</v>
      </c>
      <c r="H99" s="29">
        <f t="shared" ca="1" si="101"/>
        <v>16467731.464392154</v>
      </c>
      <c r="I99" s="29">
        <f t="shared" ca="1" si="101"/>
        <v>11520293.121819235</v>
      </c>
      <c r="J99" s="29">
        <f t="shared" ca="1" si="101"/>
        <v>13129147.834706513</v>
      </c>
      <c r="K99" s="29">
        <f t="shared" ca="1" si="101"/>
        <v>5125930.1469451552</v>
      </c>
      <c r="L99" s="29">
        <f t="shared" ca="1" si="101"/>
        <v>2167855.1489637927</v>
      </c>
      <c r="M99" s="29">
        <f t="shared" ca="1" si="101"/>
        <v>1928839.0630681934</v>
      </c>
      <c r="N99" s="29">
        <f t="shared" ca="1" si="101"/>
        <v>470240.75252777891</v>
      </c>
      <c r="O99" s="29">
        <f t="shared" ca="1" si="101"/>
        <v>139161.33923703511</v>
      </c>
      <c r="P99" s="29">
        <f t="shared" ca="1" si="102"/>
        <v>71831.254688565692</v>
      </c>
      <c r="Q99" s="29">
        <f t="shared" ca="1" si="102"/>
        <v>24730.93510478082</v>
      </c>
      <c r="R99" s="29">
        <f t="shared" ca="1" si="102"/>
        <v>26521.023544384119</v>
      </c>
      <c r="S99" s="29">
        <f t="shared" ca="1" si="102"/>
        <v>14653.983762573447</v>
      </c>
      <c r="T99" s="29">
        <f t="shared" ca="1" si="102"/>
        <v>17895.8777401562</v>
      </c>
      <c r="U99" s="29">
        <f t="shared" ca="1" si="102"/>
        <v>17420.051151604192</v>
      </c>
      <c r="V99" s="29">
        <f t="shared" ca="1" si="102"/>
        <v>10670.858526998831</v>
      </c>
      <c r="W99" s="31">
        <f t="shared" ca="1" si="16"/>
        <v>51132922.856178932</v>
      </c>
      <c r="X99" s="31">
        <f t="shared" ca="1" si="17"/>
        <v>109652930.76423483</v>
      </c>
      <c r="Y99" s="38">
        <f t="array" aca="1" ref="Y99" ca="1">SUM($E$54:$V$54*E99:V99)/1000000</f>
        <v>1618.5488218858161</v>
      </c>
      <c r="Z99" s="39">
        <f t="array" aca="1" ref="Z99" ca="1">SUM(($E$54:$V$54*E99:V99))/SUM(E99:V99)</f>
        <v>14.760652639242847</v>
      </c>
      <c r="AE99" s="10"/>
      <c r="AF99" s="46"/>
      <c r="AG99" s="53">
        <f t="shared" ca="1" si="26"/>
        <v>848660.33728767512</v>
      </c>
      <c r="AH99" s="53">
        <f t="shared" ca="1" si="27"/>
        <v>611308.16224974452</v>
      </c>
      <c r="AI99" s="53">
        <f t="shared" ca="1" si="28"/>
        <v>2034872.5181108711</v>
      </c>
      <c r="AJ99" s="53">
        <f t="shared" ca="1" si="29"/>
        <v>1423531.0992810717</v>
      </c>
      <c r="AK99" s="53">
        <f t="shared" ca="1" si="30"/>
        <v>1622332.8740104192</v>
      </c>
      <c r="AL99" s="53">
        <f t="shared" ca="1" si="31"/>
        <v>633397.16270748188</v>
      </c>
      <c r="AM99" s="53">
        <f t="shared" ca="1" si="32"/>
        <v>267875.92908045987</v>
      </c>
      <c r="AN99" s="53">
        <f t="shared" ca="1" si="33"/>
        <v>238341.36534124389</v>
      </c>
      <c r="AO99" s="53">
        <f t="shared" ca="1" si="34"/>
        <v>58106.36311890286</v>
      </c>
      <c r="AP99" s="53">
        <f t="shared" ca="1" si="35"/>
        <v>17195.785916794412</v>
      </c>
      <c r="AQ99" s="53">
        <f t="shared" ca="1" si="36"/>
        <v>8875.9915974607629</v>
      </c>
      <c r="AR99" s="53">
        <f t="shared" ca="1" si="37"/>
        <v>3055.9339822073921</v>
      </c>
      <c r="AS99" s="53">
        <f t="shared" ca="1" si="38"/>
        <v>3277.130312656006</v>
      </c>
      <c r="AT99" s="53">
        <f t="shared" ca="1" si="39"/>
        <v>1810.7526773666823</v>
      </c>
      <c r="AU99" s="53">
        <f t="shared" ca="1" si="40"/>
        <v>2211.3446457186378</v>
      </c>
      <c r="AV99" s="53">
        <f t="shared" ca="1" si="41"/>
        <v>2152.5480561261643</v>
      </c>
      <c r="AW99" s="53">
        <f t="shared" ca="1" si="42"/>
        <v>1318.5687906188152</v>
      </c>
      <c r="AX99" s="53">
        <f t="shared" ca="1" si="19"/>
        <v>6318355.3676294014</v>
      </c>
      <c r="AY99" s="53">
        <f t="shared" ca="1" si="20"/>
        <v>7778323.8671668209</v>
      </c>
      <c r="AZ99" s="41">
        <f t="array" aca="1" ref="AZ99" ca="1">SUM($E$54:$V$54*AF99:AW99)/1000000</f>
        <v>170.72305287632815</v>
      </c>
      <c r="BA99" s="43">
        <f t="array" aca="1" ref="BA99" ca="1">IF(AZ99=0,"",SUM(($E$54:$V$54*AF99:AW99))/SUM(AF99:AW99))</f>
        <v>21.948565756816752</v>
      </c>
      <c r="BB99" s="54">
        <f t="array" aca="1" ref="BB99" ca="1">SUM(AG99:AW99*AG$54:AW$54*AG$55:AW$55)/1000000</f>
        <v>364.11916417345282</v>
      </c>
      <c r="BG99" s="10"/>
      <c r="BH99" s="46"/>
      <c r="BI99" s="53">
        <f t="shared" si="43"/>
        <v>0</v>
      </c>
      <c r="BJ99" s="53">
        <f t="shared" si="44"/>
        <v>0</v>
      </c>
      <c r="BK99" s="53">
        <f t="shared" ca="1" si="45"/>
        <v>8364227.8124760166</v>
      </c>
      <c r="BL99" s="53">
        <f t="shared" ca="1" si="46"/>
        <v>5851343.6623465931</v>
      </c>
      <c r="BM99" s="53">
        <f t="shared" ca="1" si="47"/>
        <v>6668507.0563976988</v>
      </c>
      <c r="BN99" s="53">
        <f t="shared" ca="1" si="48"/>
        <v>2603543.031570226</v>
      </c>
      <c r="BO99" s="53">
        <f t="shared" ca="1" si="49"/>
        <v>1101088.7789608235</v>
      </c>
      <c r="BP99" s="53">
        <f t="shared" ca="1" si="50"/>
        <v>979688.63361597597</v>
      </c>
      <c r="BQ99" s="53">
        <f t="shared" ca="1" si="51"/>
        <v>238842.9025186123</v>
      </c>
      <c r="BR99" s="53">
        <f t="shared" ca="1" si="52"/>
        <v>70682.30050900839</v>
      </c>
      <c r="BS99" s="53">
        <f t="shared" ca="1" si="53"/>
        <v>36484.258901736124</v>
      </c>
      <c r="BT99" s="53">
        <f t="shared" ca="1" si="54"/>
        <v>12561.24291795904</v>
      </c>
      <c r="BU99" s="53">
        <f t="shared" ca="1" si="55"/>
        <v>13470.457860265873</v>
      </c>
      <c r="BV99" s="53">
        <f t="shared" ca="1" si="56"/>
        <v>7442.9959472874471</v>
      </c>
      <c r="BW99" s="53">
        <f t="shared" ca="1" si="57"/>
        <v>9089.6064613724284</v>
      </c>
      <c r="BX99" s="53">
        <f t="shared" ca="1" si="58"/>
        <v>8847.926422170427</v>
      </c>
      <c r="BY99" s="53">
        <f t="shared" ca="1" si="59"/>
        <v>5419.9020592187535</v>
      </c>
      <c r="BZ99" s="53">
        <f t="shared" ca="1" si="22"/>
        <v>25971240.568964966</v>
      </c>
      <c r="CA99" s="53">
        <f t="shared" ca="1" si="23"/>
        <v>25971240.568964966</v>
      </c>
      <c r="CB99" s="41">
        <f t="array" aca="1" ref="CB99" ca="1">SUM($E$54:$V$54*BH99:BY99)/1000000</f>
        <v>647.83426464582806</v>
      </c>
      <c r="CC99" s="43">
        <f t="array" aca="1" ref="CC99" ca="1">IF(CB99=0,"",SUM(($E$54:$V$54*BH99:BY99))/SUM(BH99:BY99))</f>
        <v>24.944294167448245</v>
      </c>
      <c r="CD99" s="54">
        <f t="array" aca="1" ref="CD99" ca="1">SUM(BI99:BY99*BI$54:BY$54*BI$55:BY$55)/1000000</f>
        <v>3104.3985318703362</v>
      </c>
      <c r="CI99" s="10"/>
      <c r="CJ99" s="71"/>
      <c r="CK99" s="149" t="str">
        <f t="shared" ca="1" si="60"/>
        <v/>
      </c>
      <c r="CL99" s="149" t="str">
        <f t="shared" ca="1" si="61"/>
        <v/>
      </c>
      <c r="CM99" s="149" t="str">
        <f t="shared" ca="1" si="62"/>
        <v/>
      </c>
      <c r="CN99" s="149">
        <f t="shared" ca="1" si="63"/>
        <v>0.75493566153969704</v>
      </c>
      <c r="CO99" s="149">
        <f t="shared" ca="1" si="64"/>
        <v>0.76809453874516675</v>
      </c>
      <c r="CP99" s="149">
        <f t="shared" ca="1" si="65"/>
        <v>0.87657624812826629</v>
      </c>
      <c r="CQ99" s="149">
        <f t="shared" ca="1" si="66"/>
        <v>0.82658930583324619</v>
      </c>
      <c r="CR99" s="149">
        <f t="shared" ca="1" si="67"/>
        <v>0.76544403216832713</v>
      </c>
      <c r="CS99" s="149">
        <f t="shared" ca="1" si="68"/>
        <v>0.77968422150525674</v>
      </c>
      <c r="CT99" s="149">
        <f t="shared" ca="1" si="69"/>
        <v>0.66690402518716085</v>
      </c>
      <c r="CU99" s="149">
        <f t="shared" ca="1" si="70"/>
        <v>0.76708282464647348</v>
      </c>
      <c r="CV99" s="149">
        <f t="shared" ca="1" si="71"/>
        <v>0.73600736613205864</v>
      </c>
      <c r="CW99" s="149">
        <f t="shared" ca="1" si="72"/>
        <v>0.77602724606604701</v>
      </c>
      <c r="CX99" s="149">
        <f t="shared" ca="1" si="73"/>
        <v>0.735290316083687</v>
      </c>
      <c r="CY99" s="149">
        <f t="shared" ca="1" si="74"/>
        <v>0.7676335998426369</v>
      </c>
      <c r="CZ99" s="149">
        <f t="shared" ca="1" si="75"/>
        <v>0.84247406986533946</v>
      </c>
      <c r="DA99" s="149">
        <f t="shared" ca="1" si="76"/>
        <v>0.86421303046778553</v>
      </c>
      <c r="DB99" s="53"/>
      <c r="DC99" s="53"/>
      <c r="DD99" s="41"/>
      <c r="DE99" s="43"/>
      <c r="DF99" s="54"/>
      <c r="DK99" s="10"/>
      <c r="DL99" s="46"/>
      <c r="DM99" s="72">
        <f t="shared" ca="1" si="77"/>
        <v>8.8769777166815306E-2</v>
      </c>
      <c r="DN99" s="72">
        <f t="shared" ca="1" si="78"/>
        <v>8.8769777166815306E-2</v>
      </c>
      <c r="DO99" s="72">
        <f t="shared" ca="1" si="79"/>
        <v>0.45365290005418224</v>
      </c>
      <c r="DP99" s="72">
        <f t="shared" ca="1" si="80"/>
        <v>0.45365290005418224</v>
      </c>
      <c r="DQ99" s="72">
        <f t="shared" ca="1" si="81"/>
        <v>0.45365290005418224</v>
      </c>
      <c r="DR99" s="72">
        <f t="shared" ca="1" si="82"/>
        <v>0.45365290005418224</v>
      </c>
      <c r="DS99" s="72">
        <f t="shared" ca="1" si="83"/>
        <v>0.45365290005418224</v>
      </c>
      <c r="DT99" s="72">
        <f t="shared" ca="1" si="84"/>
        <v>0.45365290005418224</v>
      </c>
      <c r="DU99" s="72">
        <f t="shared" ca="1" si="85"/>
        <v>0.45365290005418224</v>
      </c>
      <c r="DV99" s="72">
        <f t="shared" ca="1" si="86"/>
        <v>0.45365290005418224</v>
      </c>
      <c r="DW99" s="72">
        <f t="shared" ca="1" si="87"/>
        <v>0.45365290005418224</v>
      </c>
      <c r="DX99" s="72">
        <f t="shared" ca="1" si="88"/>
        <v>0.45365290005418224</v>
      </c>
      <c r="DY99" s="72">
        <f t="shared" ca="1" si="89"/>
        <v>0.45365290005418224</v>
      </c>
      <c r="DZ99" s="72">
        <f t="shared" ca="1" si="90"/>
        <v>0.45365290005418224</v>
      </c>
      <c r="EA99" s="72">
        <f t="shared" ca="1" si="91"/>
        <v>0.45365290005418224</v>
      </c>
      <c r="EB99" s="72">
        <f t="shared" ca="1" si="92"/>
        <v>0.45365290005418224</v>
      </c>
      <c r="EC99" s="72">
        <f t="shared" ca="1" si="93"/>
        <v>0.45365290005418224</v>
      </c>
      <c r="ED99" s="53"/>
      <c r="EE99" s="53"/>
      <c r="EF99" s="41"/>
      <c r="EG99" s="43"/>
      <c r="EH99" s="54"/>
    </row>
    <row r="100" spans="1:138" x14ac:dyDescent="0.2">
      <c r="A100" s="7">
        <v>4</v>
      </c>
      <c r="B100">
        <v>8</v>
      </c>
      <c r="C100" s="5">
        <f t="shared" ca="1" si="13"/>
        <v>0.27248797219463256</v>
      </c>
      <c r="D100" s="5">
        <f t="shared" ca="1" si="14"/>
        <v>6.3760438748006576E-2</v>
      </c>
      <c r="E100" s="30">
        <f t="shared" ca="1" si="15"/>
        <v>18597058.098780945</v>
      </c>
      <c r="F100" s="29">
        <f t="shared" ca="1" si="101"/>
        <v>19110887.28116858</v>
      </c>
      <c r="G100" s="29">
        <f t="shared" ca="1" si="101"/>
        <v>15682929.24393109</v>
      </c>
      <c r="H100" s="29">
        <f t="shared" ca="1" si="101"/>
        <v>8602277.520287009</v>
      </c>
      <c r="I100" s="29">
        <f t="shared" ca="1" si="101"/>
        <v>9876462.3541730158</v>
      </c>
      <c r="J100" s="29">
        <f t="shared" ca="1" si="101"/>
        <v>6909254.1114548575</v>
      </c>
      <c r="K100" s="29">
        <f t="shared" ca="1" si="101"/>
        <v>7874158.9035643972</v>
      </c>
      <c r="L100" s="29">
        <f t="shared" ca="1" si="101"/>
        <v>3074258.056484106</v>
      </c>
      <c r="M100" s="29">
        <f t="shared" ca="1" si="101"/>
        <v>1300163.2807977861</v>
      </c>
      <c r="N100" s="29">
        <f t="shared" ca="1" si="101"/>
        <v>1156814.2482067447</v>
      </c>
      <c r="O100" s="29">
        <f t="shared" ca="1" si="101"/>
        <v>282025.18967356905</v>
      </c>
      <c r="P100" s="29">
        <f t="shared" ca="1" si="102"/>
        <v>83461.509625825638</v>
      </c>
      <c r="Q100" s="29">
        <f t="shared" ca="1" si="102"/>
        <v>43080.535064507094</v>
      </c>
      <c r="R100" s="29">
        <f t="shared" ca="1" si="102"/>
        <v>14832.288835533267</v>
      </c>
      <c r="S100" s="29">
        <f t="shared" ca="1" si="102"/>
        <v>15905.887899412275</v>
      </c>
      <c r="T100" s="29">
        <f t="shared" ca="1" si="102"/>
        <v>8788.6737333958263</v>
      </c>
      <c r="U100" s="29">
        <f t="shared" ca="1" si="102"/>
        <v>10732.987915045504</v>
      </c>
      <c r="V100" s="29">
        <f t="shared" ca="1" si="102"/>
        <v>10447.612640429805</v>
      </c>
      <c r="W100" s="31">
        <f t="shared" ca="1" si="16"/>
        <v>39262663.160355635</v>
      </c>
      <c r="X100" s="31">
        <f t="shared" ca="1" si="17"/>
        <v>92653537.784236237</v>
      </c>
      <c r="Y100" s="38">
        <f t="array" aca="1" ref="Y100" ca="1">SUM($E$54:$V$54*E100:V100)/1000000</f>
        <v>1383.7163821723814</v>
      </c>
      <c r="Z100" s="39">
        <f t="array" aca="1" ref="Z100" ca="1">SUM(($E$54:$V$54*E100:V100))/SUM(E100:V100)</f>
        <v>14.934307046047866</v>
      </c>
      <c r="AE100" s="10"/>
      <c r="AF100" s="46"/>
      <c r="AG100" s="53">
        <f t="shared" ca="1" si="26"/>
        <v>642746.60852291971</v>
      </c>
      <c r="AH100" s="53">
        <f t="shared" ca="1" si="27"/>
        <v>527455.86507510673</v>
      </c>
      <c r="AI100" s="53">
        <f t="shared" ca="1" si="28"/>
        <v>715979.20018529193</v>
      </c>
      <c r="AJ100" s="53">
        <f t="shared" ca="1" si="29"/>
        <v>822031.32836907252</v>
      </c>
      <c r="AK100" s="53">
        <f t="shared" ca="1" si="30"/>
        <v>575066.57055994857</v>
      </c>
      <c r="AL100" s="53">
        <f t="shared" ca="1" si="31"/>
        <v>655376.90229247941</v>
      </c>
      <c r="AM100" s="53">
        <f t="shared" ca="1" si="32"/>
        <v>255874.65868820768</v>
      </c>
      <c r="AN100" s="53">
        <f t="shared" ca="1" si="33"/>
        <v>108214.34947902328</v>
      </c>
      <c r="AO100" s="53">
        <f t="shared" ca="1" si="34"/>
        <v>96283.215490399642</v>
      </c>
      <c r="AP100" s="53">
        <f t="shared" ca="1" si="35"/>
        <v>23473.338224485706</v>
      </c>
      <c r="AQ100" s="53">
        <f t="shared" ca="1" si="36"/>
        <v>6946.6144015035143</v>
      </c>
      <c r="AR100" s="53">
        <f t="shared" ca="1" si="37"/>
        <v>3585.6512378609127</v>
      </c>
      <c r="AS100" s="53">
        <f t="shared" ca="1" si="38"/>
        <v>1234.5114735414893</v>
      </c>
      <c r="AT100" s="53">
        <f t="shared" ca="1" si="39"/>
        <v>1323.8685766183178</v>
      </c>
      <c r="AU100" s="53">
        <f t="shared" ca="1" si="40"/>
        <v>731.49320926771043</v>
      </c>
      <c r="AV100" s="53">
        <f t="shared" ca="1" si="41"/>
        <v>893.3211100071893</v>
      </c>
      <c r="AW100" s="53">
        <f t="shared" ca="1" si="42"/>
        <v>869.56893967902397</v>
      </c>
      <c r="AX100" s="53">
        <f t="shared" ca="1" si="19"/>
        <v>3267884.5922373869</v>
      </c>
      <c r="AY100" s="53">
        <f t="shared" ca="1" si="20"/>
        <v>4438087.0658354135</v>
      </c>
      <c r="AZ100" s="41">
        <f t="array" aca="1" ref="AZ100" ca="1">SUM($E$54:$V$54*AF100:AW100)/1000000</f>
        <v>97.058914761942546</v>
      </c>
      <c r="BA100" s="43">
        <f t="array" aca="1" ref="BA100" ca="1">IF(AZ100=0,"",SUM(($E$54:$V$54*AF100:AW100))/SUM(AF100:AW100))</f>
        <v>21.869538231709395</v>
      </c>
      <c r="BB100" s="54">
        <f t="array" aca="1" ref="BB100" ca="1">SUM(AG100:AW100*AG$54:AW$54*AG$55:AW$55)/1000000</f>
        <v>211.94644539155345</v>
      </c>
      <c r="BG100" s="10"/>
      <c r="BH100" s="46"/>
      <c r="BI100" s="53">
        <f t="shared" si="43"/>
        <v>0</v>
      </c>
      <c r="BJ100" s="53">
        <f t="shared" si="44"/>
        <v>0</v>
      </c>
      <c r="BK100" s="53">
        <f t="shared" ca="1" si="45"/>
        <v>3059823.9946729443</v>
      </c>
      <c r="BL100" s="53">
        <f t="shared" ca="1" si="46"/>
        <v>3513050.6336854789</v>
      </c>
      <c r="BM100" s="53">
        <f t="shared" ca="1" si="47"/>
        <v>2457616.7724959548</v>
      </c>
      <c r="BN100" s="53">
        <f t="shared" ca="1" si="48"/>
        <v>2800832.7206572243</v>
      </c>
      <c r="BO100" s="53">
        <f t="shared" ca="1" si="49"/>
        <v>1093511.403795402</v>
      </c>
      <c r="BP100" s="53">
        <f t="shared" ca="1" si="50"/>
        <v>462467.15409909619</v>
      </c>
      <c r="BQ100" s="53">
        <f t="shared" ca="1" si="51"/>
        <v>411478.00517884735</v>
      </c>
      <c r="BR100" s="53">
        <f t="shared" ca="1" si="52"/>
        <v>100316.15934620336</v>
      </c>
      <c r="BS100" s="53">
        <f t="shared" ca="1" si="53"/>
        <v>29687.199602949764</v>
      </c>
      <c r="BT100" s="53">
        <f t="shared" ca="1" si="54"/>
        <v>15323.715676790898</v>
      </c>
      <c r="BU100" s="53">
        <f t="shared" ca="1" si="55"/>
        <v>5275.8345877418415</v>
      </c>
      <c r="BV100" s="53">
        <f t="shared" ca="1" si="56"/>
        <v>5657.7130110510443</v>
      </c>
      <c r="BW100" s="53">
        <f t="shared" ca="1" si="57"/>
        <v>3126.1249950814381</v>
      </c>
      <c r="BX100" s="53">
        <f t="shared" ca="1" si="58"/>
        <v>3817.7161663920892</v>
      </c>
      <c r="BY100" s="53">
        <f t="shared" ca="1" si="59"/>
        <v>3716.2083842150782</v>
      </c>
      <c r="BZ100" s="53">
        <f t="shared" ca="1" si="22"/>
        <v>13965701.356355375</v>
      </c>
      <c r="CA100" s="53">
        <f t="shared" ca="1" si="23"/>
        <v>13965701.356355375</v>
      </c>
      <c r="CB100" s="41">
        <f t="array" aca="1" ref="CB100" ca="1">SUM($E$54:$V$54*BH100:BY100)/1000000</f>
        <v>368.84389742394023</v>
      </c>
      <c r="CC100" s="43">
        <f t="array" aca="1" ref="CC100" ca="1">IF(CB100=0,"",SUM(($E$54:$V$54*BH100:BY100))/SUM(BH100:BY100))</f>
        <v>26.410696320388549</v>
      </c>
      <c r="CD100" s="54">
        <f t="array" aca="1" ref="CD100" ca="1">SUM(BI100:BY100*BI$54:BY$54*BI$55:BY$55)/1000000</f>
        <v>1797.0451584182986</v>
      </c>
      <c r="CI100" s="10"/>
      <c r="CJ100" s="71"/>
      <c r="CK100" s="149" t="str">
        <f t="shared" ca="1" si="60"/>
        <v/>
      </c>
      <c r="CL100" s="149" t="str">
        <f t="shared" ca="1" si="61"/>
        <v/>
      </c>
      <c r="CM100" s="149" t="str">
        <f t="shared" ca="1" si="62"/>
        <v/>
      </c>
      <c r="CN100" s="149">
        <f t="shared" ca="1" si="63"/>
        <v>0.70721448768161865</v>
      </c>
      <c r="CO100" s="149">
        <f t="shared" ca="1" si="64"/>
        <v>0.62133575085348036</v>
      </c>
      <c r="CP100" s="149">
        <f t="shared" ca="1" si="65"/>
        <v>0.77498863254313111</v>
      </c>
      <c r="CQ100" s="149">
        <f t="shared" ca="1" si="66"/>
        <v>0.94173537240667216</v>
      </c>
      <c r="CR100" s="149">
        <f t="shared" ca="1" si="67"/>
        <v>0.65969030317084376</v>
      </c>
      <c r="CS100" s="149">
        <f t="shared" ca="1" si="68"/>
        <v>0.70924621367672669</v>
      </c>
      <c r="CT100" s="149">
        <f t="shared" ca="1" si="69"/>
        <v>0.79217213782898976</v>
      </c>
      <c r="CU100" s="149">
        <f t="shared" ca="1" si="70"/>
        <v>0.62218493022640986</v>
      </c>
      <c r="CV100" s="149">
        <f t="shared" ca="1" si="71"/>
        <v>0.78812689390937152</v>
      </c>
      <c r="CW100" s="149">
        <f t="shared" ca="1" si="72"/>
        <v>0.6979551009174475</v>
      </c>
      <c r="CX100" s="149">
        <f t="shared" ca="1" si="73"/>
        <v>0.65440676907560558</v>
      </c>
      <c r="CY100" s="149">
        <f t="shared" ca="1" si="74"/>
        <v>0.67452926059399709</v>
      </c>
      <c r="CZ100" s="149">
        <f t="shared" ca="1" si="75"/>
        <v>0.7415723547940396</v>
      </c>
      <c r="DA100" s="149">
        <f t="shared" ca="1" si="76"/>
        <v>0.76863338772762524</v>
      </c>
      <c r="DB100" s="53"/>
      <c r="DC100" s="53"/>
      <c r="DD100" s="41"/>
      <c r="DE100" s="43"/>
      <c r="DF100" s="54"/>
      <c r="DK100" s="10"/>
      <c r="DL100" s="46"/>
      <c r="DM100" s="72">
        <f t="shared" ca="1" si="77"/>
        <v>6.3760438748006576E-2</v>
      </c>
      <c r="DN100" s="72">
        <f t="shared" ca="1" si="78"/>
        <v>6.3760438748006576E-2</v>
      </c>
      <c r="DO100" s="72">
        <f t="shared" ca="1" si="79"/>
        <v>0.33624841094263913</v>
      </c>
      <c r="DP100" s="72">
        <f t="shared" ca="1" si="80"/>
        <v>0.33624841094263913</v>
      </c>
      <c r="DQ100" s="72">
        <f t="shared" ca="1" si="81"/>
        <v>0.33624841094263913</v>
      </c>
      <c r="DR100" s="72">
        <f t="shared" ca="1" si="82"/>
        <v>0.33624841094263913</v>
      </c>
      <c r="DS100" s="72">
        <f t="shared" ca="1" si="83"/>
        <v>0.33624841094263913</v>
      </c>
      <c r="DT100" s="72">
        <f t="shared" ca="1" si="84"/>
        <v>0.33624841094263913</v>
      </c>
      <c r="DU100" s="72">
        <f t="shared" ca="1" si="85"/>
        <v>0.33624841094263913</v>
      </c>
      <c r="DV100" s="72">
        <f t="shared" ca="1" si="86"/>
        <v>0.33624841094263902</v>
      </c>
      <c r="DW100" s="72">
        <f t="shared" ca="1" si="87"/>
        <v>0.33624841094263913</v>
      </c>
      <c r="DX100" s="72">
        <f t="shared" ca="1" si="88"/>
        <v>0.33624841094263913</v>
      </c>
      <c r="DY100" s="72">
        <f t="shared" ca="1" si="89"/>
        <v>0.33624841094263913</v>
      </c>
      <c r="DZ100" s="72">
        <f t="shared" ca="1" si="90"/>
        <v>0.33624841094263913</v>
      </c>
      <c r="EA100" s="72">
        <f t="shared" ca="1" si="91"/>
        <v>0.33624841094263913</v>
      </c>
      <c r="EB100" s="72">
        <f t="shared" ca="1" si="92"/>
        <v>0.33624841094263913</v>
      </c>
      <c r="EC100" s="72">
        <f t="shared" ca="1" si="93"/>
        <v>0.33624841094263913</v>
      </c>
      <c r="ED100" s="53"/>
      <c r="EE100" s="53"/>
      <c r="EF100" s="41"/>
      <c r="EG100" s="43"/>
      <c r="EH100" s="54"/>
    </row>
    <row r="101" spans="1:138" x14ac:dyDescent="0.2">
      <c r="A101" s="7">
        <v>4</v>
      </c>
      <c r="B101">
        <v>9</v>
      </c>
      <c r="C101" s="5">
        <f t="shared" ca="1" si="13"/>
        <v>0.47603727188072359</v>
      </c>
      <c r="D101" s="5">
        <f t="shared" ca="1" si="14"/>
        <v>7.3084480209126224E-2</v>
      </c>
      <c r="E101" s="30">
        <f t="shared" ca="1" si="15"/>
        <v>53276270.081631772</v>
      </c>
      <c r="F101" s="29">
        <f t="shared" ca="1" si="101"/>
        <v>14511173.244368758</v>
      </c>
      <c r="G101" s="29">
        <f t="shared" ca="1" si="101"/>
        <v>14912111.083248129</v>
      </c>
      <c r="H101" s="29">
        <f t="shared" ca="1" si="101"/>
        <v>7602301.720579559</v>
      </c>
      <c r="I101" s="29">
        <f t="shared" ca="1" si="101"/>
        <v>4169954.9985974636</v>
      </c>
      <c r="J101" s="29">
        <f t="shared" ca="1" si="101"/>
        <v>4787616.2405964034</v>
      </c>
      <c r="K101" s="29">
        <f t="shared" ca="1" si="101"/>
        <v>3349261.7101337127</v>
      </c>
      <c r="L101" s="29">
        <f t="shared" ca="1" si="101"/>
        <v>3816999.4169838838</v>
      </c>
      <c r="M101" s="29">
        <f t="shared" ca="1" si="101"/>
        <v>1490246.9397647041</v>
      </c>
      <c r="N101" s="29">
        <f t="shared" ca="1" si="101"/>
        <v>630254.29707070382</v>
      </c>
      <c r="O101" s="29">
        <f t="shared" ca="1" si="101"/>
        <v>560765.83734740259</v>
      </c>
      <c r="P101" s="29">
        <f t="shared" ca="1" si="102"/>
        <v>136711.74251658641</v>
      </c>
      <c r="Q101" s="29">
        <f t="shared" ca="1" si="102"/>
        <v>40457.97620850183</v>
      </c>
      <c r="R101" s="29">
        <f t="shared" ca="1" si="102"/>
        <v>20883.294233513752</v>
      </c>
      <c r="S101" s="29">
        <f t="shared" ca="1" si="102"/>
        <v>7189.953686626669</v>
      </c>
      <c r="T101" s="29">
        <f t="shared" ca="1" si="102"/>
        <v>7710.3809539816129</v>
      </c>
      <c r="U101" s="29">
        <f t="shared" ca="1" si="102"/>
        <v>4260.3105839339869</v>
      </c>
      <c r="V101" s="29">
        <f t="shared" ca="1" si="102"/>
        <v>5202.8171028754386</v>
      </c>
      <c r="W101" s="31">
        <f t="shared" ca="1" si="16"/>
        <v>26629817.636359852</v>
      </c>
      <c r="X101" s="31">
        <f t="shared" ca="1" si="17"/>
        <v>109329372.04560852</v>
      </c>
      <c r="Y101" s="38">
        <f t="array" aca="1" ref="Y101" ca="1">SUM($E$54:$V$54*E101:V101)/1000000</f>
        <v>1065.132585174523</v>
      </c>
      <c r="Z101" s="39">
        <f t="array" aca="1" ref="Z101" ca="1">SUM(($E$54:$V$54*E101:V101))/SUM(E101:V101)</f>
        <v>9.7424193082366344</v>
      </c>
      <c r="AE101" s="10"/>
      <c r="AF101" s="46"/>
      <c r="AG101" s="53">
        <f t="shared" ca="1" si="26"/>
        <v>412381.99227856309</v>
      </c>
      <c r="AH101" s="53">
        <f t="shared" ca="1" si="27"/>
        <v>423775.93968671613</v>
      </c>
      <c r="AI101" s="53">
        <f t="shared" ca="1" si="28"/>
        <v>815565.14578287001</v>
      </c>
      <c r="AJ101" s="53">
        <f t="shared" ca="1" si="29"/>
        <v>447347.40626420226</v>
      </c>
      <c r="AK101" s="53">
        <f t="shared" ca="1" si="30"/>
        <v>513609.30948643992</v>
      </c>
      <c r="AL101" s="53">
        <f t="shared" ca="1" si="31"/>
        <v>359304.48636310472</v>
      </c>
      <c r="AM101" s="53">
        <f t="shared" ca="1" si="32"/>
        <v>409482.78565932414</v>
      </c>
      <c r="AN101" s="53">
        <f t="shared" ca="1" si="33"/>
        <v>159871.77401701722</v>
      </c>
      <c r="AO101" s="53">
        <f t="shared" ca="1" si="34"/>
        <v>67612.86996532981</v>
      </c>
      <c r="AP101" s="53">
        <f t="shared" ca="1" si="35"/>
        <v>60158.237425417807</v>
      </c>
      <c r="AQ101" s="53">
        <f t="shared" ca="1" si="36"/>
        <v>14666.259813648914</v>
      </c>
      <c r="AR101" s="53">
        <f t="shared" ca="1" si="37"/>
        <v>4340.2796254778523</v>
      </c>
      <c r="AS101" s="53">
        <f t="shared" ca="1" si="38"/>
        <v>2240.3329323114267</v>
      </c>
      <c r="AT101" s="53">
        <f t="shared" ca="1" si="39"/>
        <v>771.32897931848095</v>
      </c>
      <c r="AU101" s="53">
        <f t="shared" ca="1" si="40"/>
        <v>827.15974686362335</v>
      </c>
      <c r="AV101" s="53">
        <f t="shared" ca="1" si="41"/>
        <v>457.04063718764695</v>
      </c>
      <c r="AW101" s="53">
        <f t="shared" ca="1" si="42"/>
        <v>558.15152370257863</v>
      </c>
      <c r="AX101" s="53">
        <f t="shared" ca="1" si="19"/>
        <v>2856812.5682222168</v>
      </c>
      <c r="AY101" s="53">
        <f t="shared" ca="1" si="20"/>
        <v>3692970.5001874953</v>
      </c>
      <c r="AZ101" s="41">
        <f t="array" aca="1" ref="AZ101" ca="1">SUM($E$54:$V$54*AF101:AW101)/1000000</f>
        <v>83.795980333630354</v>
      </c>
      <c r="BA101" s="43">
        <f t="array" aca="1" ref="BA101" ca="1">IF(AZ101=0,"",SUM(($E$54:$V$54*AF101:AW101))/SUM(AF101:AW101))</f>
        <v>22.690671460650975</v>
      </c>
      <c r="BB101" s="54">
        <f t="array" aca="1" ref="BB101" ca="1">SUM(AG101:AW101*AG$54:AW$54*AG$55:AW$55)/1000000</f>
        <v>186.51976809837743</v>
      </c>
      <c r="BG101" s="10"/>
      <c r="BH101" s="46"/>
      <c r="BI101" s="53">
        <f t="shared" si="43"/>
        <v>0</v>
      </c>
      <c r="BJ101" s="53">
        <f t="shared" si="44"/>
        <v>0</v>
      </c>
      <c r="BK101" s="53">
        <f t="shared" ca="1" si="45"/>
        <v>5312200.4278960684</v>
      </c>
      <c r="BL101" s="53">
        <f t="shared" ca="1" si="46"/>
        <v>2913806.5735923033</v>
      </c>
      <c r="BM101" s="53">
        <f t="shared" ca="1" si="47"/>
        <v>3345404.8493039184</v>
      </c>
      <c r="BN101" s="53">
        <f t="shared" ca="1" si="48"/>
        <v>2340337.1957133873</v>
      </c>
      <c r="BO101" s="53">
        <f t="shared" ca="1" si="49"/>
        <v>2667174.5849407096</v>
      </c>
      <c r="BP101" s="53">
        <f t="shared" ca="1" si="50"/>
        <v>1041328.1032583583</v>
      </c>
      <c r="BQ101" s="53">
        <f t="shared" ca="1" si="51"/>
        <v>440397.82550581166</v>
      </c>
      <c r="BR101" s="53">
        <f t="shared" ca="1" si="52"/>
        <v>391841.92243283824</v>
      </c>
      <c r="BS101" s="53">
        <f t="shared" ca="1" si="53"/>
        <v>95528.9863238502</v>
      </c>
      <c r="BT101" s="53">
        <f t="shared" ca="1" si="54"/>
        <v>28270.501017450802</v>
      </c>
      <c r="BU101" s="53">
        <f t="shared" ca="1" si="55"/>
        <v>14592.454843359472</v>
      </c>
      <c r="BV101" s="53">
        <f t="shared" ca="1" si="56"/>
        <v>5024.067243642543</v>
      </c>
      <c r="BW101" s="53">
        <f t="shared" ca="1" si="57"/>
        <v>5387.7221015979758</v>
      </c>
      <c r="BX101" s="53">
        <f t="shared" ca="1" si="58"/>
        <v>2976.9436334893271</v>
      </c>
      <c r="BY101" s="53">
        <f t="shared" ca="1" si="59"/>
        <v>3635.5314819118862</v>
      </c>
      <c r="BZ101" s="53">
        <f t="shared" ca="1" si="22"/>
        <v>18607907.689288702</v>
      </c>
      <c r="CA101" s="53">
        <f t="shared" ca="1" si="23"/>
        <v>18607907.689288702</v>
      </c>
      <c r="CB101" s="41">
        <f t="array" aca="1" ref="CB101" ca="1">SUM($E$54:$V$54*BH101:BY101)/1000000</f>
        <v>493.81933201685513</v>
      </c>
      <c r="CC101" s="43">
        <f t="array" aca="1" ref="CC101" ca="1">IF(CB101=0,"",SUM(($E$54:$V$54*BH101:BY101))/SUM(BH101:BY101))</f>
        <v>26.538143904331225</v>
      </c>
      <c r="CD101" s="54">
        <f t="array" aca="1" ref="CD101" ca="1">SUM(BI101:BY101*BI$54:BY$54*BI$55:BY$55)/1000000</f>
        <v>2416.4945754060377</v>
      </c>
      <c r="CI101" s="10"/>
      <c r="CJ101" s="71"/>
      <c r="CK101" s="149" t="str">
        <f t="shared" ca="1" si="60"/>
        <v/>
      </c>
      <c r="CL101" s="149" t="str">
        <f t="shared" ca="1" si="61"/>
        <v/>
      </c>
      <c r="CM101" s="149" t="str">
        <f t="shared" ca="1" si="62"/>
        <v/>
      </c>
      <c r="CN101" s="149">
        <f t="shared" ca="1" si="63"/>
        <v>-0.12239247756851609</v>
      </c>
      <c r="CO101" s="149">
        <f t="shared" ca="1" si="64"/>
        <v>-0.10956690335497923</v>
      </c>
      <c r="CP101" s="149">
        <f t="shared" ca="1" si="65"/>
        <v>-0.11444250302095901</v>
      </c>
      <c r="CQ101" s="149">
        <f t="shared" ca="1" si="66"/>
        <v>-0.13570461760040348</v>
      </c>
      <c r="CR101" s="149">
        <f t="shared" ca="1" si="67"/>
        <v>-0.13109462373256689</v>
      </c>
      <c r="CS101" s="149">
        <f t="shared" ca="1" si="68"/>
        <v>-0.14570769712614096</v>
      </c>
      <c r="CT101" s="149">
        <f t="shared" ca="1" si="69"/>
        <v>-0.11509975881037678</v>
      </c>
      <c r="CU101" s="149">
        <f t="shared" ca="1" si="70"/>
        <v>-0.13227482184562162</v>
      </c>
      <c r="CV101" s="149">
        <f t="shared" ca="1" si="71"/>
        <v>-0.14485843456748979</v>
      </c>
      <c r="CW101" s="149">
        <f t="shared" ca="1" si="72"/>
        <v>-0.11055458973330698</v>
      </c>
      <c r="CX101" s="149">
        <f t="shared" ca="1" si="73"/>
        <v>-0.12656422934071135</v>
      </c>
      <c r="CY101" s="149">
        <f t="shared" ca="1" si="74"/>
        <v>-0.11783312050037868</v>
      </c>
      <c r="CZ101" s="149">
        <f t="shared" ca="1" si="75"/>
        <v>-0.112951496767889</v>
      </c>
      <c r="DA101" s="149">
        <f t="shared" ca="1" si="76"/>
        <v>-0.12117089913102803</v>
      </c>
      <c r="DB101" s="53"/>
      <c r="DC101" s="53"/>
      <c r="DD101" s="41"/>
      <c r="DE101" s="43"/>
      <c r="DF101" s="54"/>
      <c r="DK101" s="10"/>
      <c r="DL101" s="46"/>
      <c r="DM101" s="72">
        <f t="shared" ca="1" si="77"/>
        <v>7.3084480209126251E-2</v>
      </c>
      <c r="DN101" s="72">
        <f t="shared" ca="1" si="78"/>
        <v>7.3084480209126251E-2</v>
      </c>
      <c r="DO101" s="72">
        <f t="shared" ca="1" si="79"/>
        <v>0.5491217520898497</v>
      </c>
      <c r="DP101" s="72">
        <f t="shared" ca="1" si="80"/>
        <v>0.5491217520898497</v>
      </c>
      <c r="DQ101" s="72">
        <f t="shared" ca="1" si="81"/>
        <v>0.5491217520898497</v>
      </c>
      <c r="DR101" s="72">
        <f t="shared" ca="1" si="82"/>
        <v>0.5491217520898497</v>
      </c>
      <c r="DS101" s="72">
        <f t="shared" ca="1" si="83"/>
        <v>0.5491217520898497</v>
      </c>
      <c r="DT101" s="72">
        <f t="shared" ca="1" si="84"/>
        <v>0.5491217520898497</v>
      </c>
      <c r="DU101" s="72">
        <f t="shared" ca="1" si="85"/>
        <v>0.5491217520898497</v>
      </c>
      <c r="DV101" s="72">
        <f t="shared" ca="1" si="86"/>
        <v>0.54912175208984959</v>
      </c>
      <c r="DW101" s="72">
        <f t="shared" ca="1" si="87"/>
        <v>0.54912175208984981</v>
      </c>
      <c r="DX101" s="72">
        <f t="shared" ca="1" si="88"/>
        <v>0.54912175208984981</v>
      </c>
      <c r="DY101" s="72">
        <f t="shared" ca="1" si="89"/>
        <v>0.5491217520898497</v>
      </c>
      <c r="DZ101" s="72">
        <f t="shared" ca="1" si="90"/>
        <v>0.5491217520898497</v>
      </c>
      <c r="EA101" s="72">
        <f t="shared" ca="1" si="91"/>
        <v>0.5491217520898497</v>
      </c>
      <c r="EB101" s="72">
        <f t="shared" ca="1" si="92"/>
        <v>0.54912175208984981</v>
      </c>
      <c r="EC101" s="72">
        <f t="shared" ca="1" si="93"/>
        <v>0.5491217520898497</v>
      </c>
      <c r="ED101" s="53"/>
      <c r="EE101" s="53"/>
      <c r="EF101" s="41"/>
      <c r="EG101" s="43"/>
      <c r="EH101" s="54"/>
    </row>
    <row r="102" spans="1:138" x14ac:dyDescent="0.2">
      <c r="A102" s="7">
        <v>4</v>
      </c>
      <c r="B102">
        <v>10</v>
      </c>
      <c r="C102" s="5">
        <f t="shared" ca="1" si="13"/>
        <v>0.34737558027737975</v>
      </c>
      <c r="D102" s="5">
        <f t="shared" ca="1" si="14"/>
        <v>6.3907630347892042E-2</v>
      </c>
      <c r="E102" s="30">
        <f t="shared" ca="1" si="15"/>
        <v>41678309.194665767</v>
      </c>
      <c r="F102" s="29">
        <f t="shared" ca="1" si="101"/>
        <v>41954403.074224822</v>
      </c>
      <c r="G102" s="29">
        <f t="shared" ca="1" si="101"/>
        <v>11427369.266679466</v>
      </c>
      <c r="H102" s="29">
        <f t="shared" ca="1" si="101"/>
        <v>8296970.9013123084</v>
      </c>
      <c r="I102" s="29">
        <f t="shared" ca="1" si="101"/>
        <v>4229855.5721934699</v>
      </c>
      <c r="J102" s="29">
        <f t="shared" ca="1" si="101"/>
        <v>2320127.2502597864</v>
      </c>
      <c r="K102" s="29">
        <f t="shared" ca="1" si="101"/>
        <v>2663788.67573633</v>
      </c>
      <c r="L102" s="29">
        <f t="shared" ca="1" si="101"/>
        <v>1863500.5328706298</v>
      </c>
      <c r="M102" s="29">
        <f t="shared" ca="1" si="101"/>
        <v>2123745.7873163274</v>
      </c>
      <c r="N102" s="29">
        <f t="shared" ca="1" si="101"/>
        <v>829160.63500140223</v>
      </c>
      <c r="O102" s="29">
        <f t="shared" ca="1" si="101"/>
        <v>350668.09347316489</v>
      </c>
      <c r="P102" s="29">
        <f t="shared" ca="1" si="102"/>
        <v>312005.30957337777</v>
      </c>
      <c r="Q102" s="29">
        <f t="shared" ca="1" si="102"/>
        <v>76065.242754398016</v>
      </c>
      <c r="R102" s="29">
        <f t="shared" ca="1" si="102"/>
        <v>22510.471485490601</v>
      </c>
      <c r="S102" s="29">
        <f t="shared" ca="1" si="102"/>
        <v>11619.286069673362</v>
      </c>
      <c r="T102" s="29">
        <f t="shared" ca="1" si="102"/>
        <v>4000.4286573977638</v>
      </c>
      <c r="U102" s="29">
        <f t="shared" ca="1" si="102"/>
        <v>4289.9899320816776</v>
      </c>
      <c r="V102" s="29">
        <f t="shared" ca="1" si="102"/>
        <v>2370.4003241473824</v>
      </c>
      <c r="W102" s="31">
        <f t="shared" ca="1" si="16"/>
        <v>23110678.57695999</v>
      </c>
      <c r="X102" s="31">
        <f t="shared" ca="1" si="17"/>
        <v>118170760.11253005</v>
      </c>
      <c r="Y102" s="38">
        <f t="array" aca="1" ref="Y102" ca="1">SUM($E$54:$V$54*E102:V102)/1000000</f>
        <v>1066.6388818380813</v>
      </c>
      <c r="Z102" s="39">
        <f t="array" aca="1" ref="Z102" ca="1">SUM(($E$54:$V$54*E102:V102))/SUM(E102:V102)</f>
        <v>9.0262504939661614</v>
      </c>
      <c r="AE102" s="10"/>
      <c r="AF102" s="46"/>
      <c r="AG102" s="53">
        <f t="shared" ca="1" si="26"/>
        <v>1234136.8104088928</v>
      </c>
      <c r="AH102" s="53">
        <f t="shared" ca="1" si="27"/>
        <v>336149.15300293494</v>
      </c>
      <c r="AI102" s="53">
        <f t="shared" ca="1" si="28"/>
        <v>721081.4258108635</v>
      </c>
      <c r="AJ102" s="53">
        <f t="shared" ca="1" si="29"/>
        <v>367612.50861912407</v>
      </c>
      <c r="AK102" s="53">
        <f t="shared" ca="1" si="30"/>
        <v>201639.93408912048</v>
      </c>
      <c r="AL102" s="53">
        <f t="shared" ca="1" si="31"/>
        <v>231507.20415989117</v>
      </c>
      <c r="AM102" s="53">
        <f t="shared" ca="1" si="32"/>
        <v>161954.9637120124</v>
      </c>
      <c r="AN102" s="53">
        <f t="shared" ca="1" si="33"/>
        <v>184572.6179581582</v>
      </c>
      <c r="AO102" s="53">
        <f t="shared" ca="1" si="34"/>
        <v>72061.519803388132</v>
      </c>
      <c r="AP102" s="53">
        <f t="shared" ca="1" si="35"/>
        <v>30476.212564276037</v>
      </c>
      <c r="AQ102" s="53">
        <f t="shared" ca="1" si="36"/>
        <v>27116.068763378022</v>
      </c>
      <c r="AR102" s="53">
        <f t="shared" ca="1" si="37"/>
        <v>6610.7540152172205</v>
      </c>
      <c r="AS102" s="53">
        <f t="shared" ca="1" si="38"/>
        <v>1956.3625168150218</v>
      </c>
      <c r="AT102" s="53">
        <f t="shared" ca="1" si="39"/>
        <v>1009.8205074696808</v>
      </c>
      <c r="AU102" s="53">
        <f t="shared" ca="1" si="40"/>
        <v>347.6732453858267</v>
      </c>
      <c r="AV102" s="53">
        <f t="shared" ca="1" si="41"/>
        <v>372.83872557036767</v>
      </c>
      <c r="AW102" s="53">
        <f t="shared" ca="1" si="42"/>
        <v>206.00911655702924</v>
      </c>
      <c r="AX102" s="53">
        <f t="shared" ca="1" si="19"/>
        <v>2008525.9136072272</v>
      </c>
      <c r="AY102" s="53">
        <f t="shared" ca="1" si="20"/>
        <v>3578811.8770190547</v>
      </c>
      <c r="AZ102" s="41">
        <f t="array" aca="1" ref="AZ102" ca="1">SUM($E$54:$V$54*AF102:AW102)/1000000</f>
        <v>63.858017297670074</v>
      </c>
      <c r="BA102" s="43">
        <f t="array" aca="1" ref="BA102" ca="1">IF(AZ102=0,"",SUM(($E$54:$V$54*AF102:AW102))/SUM(AF102:AW102))</f>
        <v>17.843356815631267</v>
      </c>
      <c r="BB102" s="54">
        <f t="array" aca="1" ref="BB102" ca="1">SUM(AG102:AW102*AG$54:AW$54*AG$55:AW$55)/1000000</f>
        <v>132.11295198186403</v>
      </c>
      <c r="BG102" s="10"/>
      <c r="BH102" s="46"/>
      <c r="BI102" s="53">
        <f t="shared" si="43"/>
        <v>0</v>
      </c>
      <c r="BJ102" s="53">
        <f t="shared" si="44"/>
        <v>0</v>
      </c>
      <c r="BK102" s="53">
        <f t="shared" ca="1" si="45"/>
        <v>3919501.9022724759</v>
      </c>
      <c r="BL102" s="53">
        <f t="shared" ca="1" si="46"/>
        <v>1998190.3225583078</v>
      </c>
      <c r="BM102" s="53">
        <f t="shared" ca="1" si="47"/>
        <v>1096031.7059168073</v>
      </c>
      <c r="BN102" s="53">
        <f t="shared" ca="1" si="48"/>
        <v>1258377.8954978674</v>
      </c>
      <c r="BO102" s="53">
        <f t="shared" ca="1" si="49"/>
        <v>880320.53750085516</v>
      </c>
      <c r="BP102" s="53">
        <f t="shared" ca="1" si="50"/>
        <v>1003260.7987106371</v>
      </c>
      <c r="BQ102" s="53">
        <f t="shared" ca="1" si="51"/>
        <v>391696.76799317478</v>
      </c>
      <c r="BR102" s="53">
        <f t="shared" ca="1" si="52"/>
        <v>165656.15039302356</v>
      </c>
      <c r="BS102" s="53">
        <f t="shared" ca="1" si="53"/>
        <v>147391.79140649308</v>
      </c>
      <c r="BT102" s="53">
        <f t="shared" ca="1" si="54"/>
        <v>35933.338470010196</v>
      </c>
      <c r="BU102" s="53">
        <f t="shared" ca="1" si="55"/>
        <v>10633.981588928516</v>
      </c>
      <c r="BV102" s="53">
        <f t="shared" ca="1" si="56"/>
        <v>5488.9687326647845</v>
      </c>
      <c r="BW102" s="53">
        <f t="shared" ca="1" si="57"/>
        <v>1889.8086927237325</v>
      </c>
      <c r="BX102" s="53">
        <f t="shared" ca="1" si="58"/>
        <v>2026.5978872921426</v>
      </c>
      <c r="BY102" s="53">
        <f t="shared" ca="1" si="59"/>
        <v>1119.7807838729987</v>
      </c>
      <c r="BZ102" s="53">
        <f t="shared" ca="1" si="22"/>
        <v>10917520.348405134</v>
      </c>
      <c r="CA102" s="53">
        <f t="shared" ca="1" si="23"/>
        <v>10917520.348405134</v>
      </c>
      <c r="CB102" s="41">
        <f t="array" aca="1" ref="CB102" ca="1">SUM($E$54:$V$54*BH102:BY102)/1000000</f>
        <v>281.55891909472672</v>
      </c>
      <c r="CC102" s="43">
        <f t="array" aca="1" ref="CC102" ca="1">IF(CB102=0,"",SUM(($E$54:$V$54*BH102:BY102))/SUM(BH102:BY102))</f>
        <v>25.789639964889808</v>
      </c>
      <c r="CD102" s="54">
        <f t="array" aca="1" ref="CD102" ca="1">SUM(BI102:BY102*BI$54:BY$54*BI$55:BY$55)/1000000</f>
        <v>1369.7100809629223</v>
      </c>
      <c r="CI102" s="10"/>
      <c r="CJ102" s="71"/>
      <c r="CK102" s="149" t="str">
        <f t="shared" ca="1" si="60"/>
        <v/>
      </c>
      <c r="CL102" s="149" t="str">
        <f t="shared" ca="1" si="61"/>
        <v/>
      </c>
      <c r="CM102" s="149" t="str">
        <f t="shared" ca="1" si="62"/>
        <v/>
      </c>
      <c r="CN102" s="149">
        <f t="shared" ca="1" si="63"/>
        <v>0.82558170679908149</v>
      </c>
      <c r="CO102" s="149">
        <f t="shared" ca="1" si="64"/>
        <v>0.81291833771061861</v>
      </c>
      <c r="CP102" s="149">
        <f t="shared" ca="1" si="65"/>
        <v>0.66201631375664238</v>
      </c>
      <c r="CQ102" s="149">
        <f t="shared" ca="1" si="66"/>
        <v>0.83327249798759284</v>
      </c>
      <c r="CR102" s="149">
        <f t="shared" ca="1" si="67"/>
        <v>0.89433705937973496</v>
      </c>
      <c r="CS102" s="149">
        <f t="shared" ca="1" si="68"/>
        <v>0.64240720817153341</v>
      </c>
      <c r="CT102" s="149">
        <f t="shared" ca="1" si="69"/>
        <v>0.8259699223252831</v>
      </c>
      <c r="CU102" s="149">
        <f t="shared" ca="1" si="70"/>
        <v>0.7423187561712824</v>
      </c>
      <c r="CV102" s="149">
        <f t="shared" ca="1" si="71"/>
        <v>0.86523262094669751</v>
      </c>
      <c r="CW102" s="149">
        <f t="shared" ca="1" si="72"/>
        <v>0.77463990531202942</v>
      </c>
      <c r="CX102" s="149">
        <f t="shared" ca="1" si="73"/>
        <v>0.87555691863658058</v>
      </c>
      <c r="CY102" s="149">
        <f t="shared" ca="1" si="74"/>
        <v>0.75566373049900404</v>
      </c>
      <c r="CZ102" s="149">
        <f t="shared" ca="1" si="75"/>
        <v>0.940544197227422</v>
      </c>
      <c r="DA102" s="149">
        <f t="shared" ca="1" si="76"/>
        <v>0.8431262871926033</v>
      </c>
      <c r="DB102" s="53"/>
      <c r="DC102" s="53"/>
      <c r="DD102" s="41"/>
      <c r="DE102" s="43"/>
      <c r="DF102" s="54"/>
      <c r="DK102" s="10"/>
      <c r="DL102" s="46"/>
      <c r="DM102" s="72">
        <f t="shared" ca="1" si="77"/>
        <v>6.3907630347892014E-2</v>
      </c>
      <c r="DN102" s="72">
        <f t="shared" ca="1" si="78"/>
        <v>6.3907630347892014E-2</v>
      </c>
      <c r="DO102" s="72">
        <f t="shared" ca="1" si="79"/>
        <v>0.41128321062527173</v>
      </c>
      <c r="DP102" s="72">
        <f t="shared" ca="1" si="80"/>
        <v>0.41128321062527173</v>
      </c>
      <c r="DQ102" s="72">
        <f t="shared" ca="1" si="81"/>
        <v>0.41128321062527173</v>
      </c>
      <c r="DR102" s="72">
        <f t="shared" ca="1" si="82"/>
        <v>0.41128321062527173</v>
      </c>
      <c r="DS102" s="72">
        <f t="shared" ca="1" si="83"/>
        <v>0.41128321062527173</v>
      </c>
      <c r="DT102" s="72">
        <f t="shared" ca="1" si="84"/>
        <v>0.41128321062527173</v>
      </c>
      <c r="DU102" s="72">
        <f t="shared" ca="1" si="85"/>
        <v>0.41128321062527173</v>
      </c>
      <c r="DV102" s="72">
        <f t="shared" ca="1" si="86"/>
        <v>0.41128321062527173</v>
      </c>
      <c r="DW102" s="72">
        <f t="shared" ca="1" si="87"/>
        <v>0.41128321062527173</v>
      </c>
      <c r="DX102" s="72">
        <f t="shared" ca="1" si="88"/>
        <v>0.41128321062527173</v>
      </c>
      <c r="DY102" s="72">
        <f t="shared" ca="1" si="89"/>
        <v>0.41128321062527173</v>
      </c>
      <c r="DZ102" s="72">
        <f t="shared" ca="1" si="90"/>
        <v>0.41128321062527173</v>
      </c>
      <c r="EA102" s="72">
        <f t="shared" ca="1" si="91"/>
        <v>0.41128321062527173</v>
      </c>
      <c r="EB102" s="72">
        <f t="shared" ca="1" si="92"/>
        <v>0.41128321062527173</v>
      </c>
      <c r="EC102" s="72">
        <f t="shared" ca="1" si="93"/>
        <v>0.41128321062527173</v>
      </c>
      <c r="ED102" s="53"/>
      <c r="EE102" s="53"/>
      <c r="EF102" s="41"/>
      <c r="EG102" s="43"/>
      <c r="EH102" s="54"/>
    </row>
    <row r="103" spans="1:138" x14ac:dyDescent="0.2">
      <c r="A103" s="7">
        <v>4</v>
      </c>
      <c r="B103">
        <v>11</v>
      </c>
      <c r="C103" s="5">
        <f t="shared" ca="1" si="13"/>
        <v>0.30821845078228227</v>
      </c>
      <c r="D103" s="5">
        <f t="shared" ca="1" si="14"/>
        <v>5.9533871053113342E-2</v>
      </c>
      <c r="E103" s="30">
        <f t="shared" ca="1" si="15"/>
        <v>68025770.149209738</v>
      </c>
      <c r="F103" s="29">
        <f t="shared" ca="1" si="101"/>
        <v>32965018.679856859</v>
      </c>
      <c r="G103" s="29">
        <f t="shared" ca="1" si="101"/>
        <v>33183392.219305128</v>
      </c>
      <c r="H103" s="29">
        <f t="shared" ca="1" si="101"/>
        <v>6640976.1889117183</v>
      </c>
      <c r="I103" s="29">
        <f t="shared" ca="1" si="101"/>
        <v>4821755.9886134006</v>
      </c>
      <c r="J103" s="29">
        <f t="shared" ca="1" si="101"/>
        <v>2458165.9594548843</v>
      </c>
      <c r="K103" s="29">
        <f t="shared" ca="1" si="101"/>
        <v>1348333.9397412902</v>
      </c>
      <c r="L103" s="29">
        <f t="shared" ca="1" si="101"/>
        <v>1548051.590442566</v>
      </c>
      <c r="M103" s="29">
        <f t="shared" ca="1" si="101"/>
        <v>1082966.8997310859</v>
      </c>
      <c r="N103" s="29">
        <f t="shared" ca="1" si="101"/>
        <v>1234207.5306863284</v>
      </c>
      <c r="O103" s="29">
        <f t="shared" ca="1" si="101"/>
        <v>481863.83981510019</v>
      </c>
      <c r="P103" s="29">
        <f t="shared" ca="1" si="102"/>
        <v>203789.5516124375</v>
      </c>
      <c r="Q103" s="29">
        <f t="shared" ca="1" si="102"/>
        <v>181320.80825746461</v>
      </c>
      <c r="R103" s="29">
        <f t="shared" ca="1" si="102"/>
        <v>44205.053162032913</v>
      </c>
      <c r="S103" s="29">
        <f t="shared" ca="1" si="102"/>
        <v>13081.88277176048</v>
      </c>
      <c r="T103" s="29">
        <f t="shared" ca="1" si="102"/>
        <v>6752.5079762541327</v>
      </c>
      <c r="U103" s="29">
        <f t="shared" ca="1" si="102"/>
        <v>2324.8353001668879</v>
      </c>
      <c r="V103" s="29">
        <f t="shared" ca="1" si="102"/>
        <v>2493.1128350509575</v>
      </c>
      <c r="W103" s="31">
        <f t="shared" ca="1" si="16"/>
        <v>20070289.689311534</v>
      </c>
      <c r="X103" s="31">
        <f t="shared" ca="1" si="17"/>
        <v>154244470.7376833</v>
      </c>
      <c r="Y103" s="38">
        <f t="array" aca="1" ref="Y103" ca="1">SUM($E$54:$V$54*E103:V103)/1000000</f>
        <v>1244.4214497062444</v>
      </c>
      <c r="Z103" s="39">
        <f t="array" aca="1" ref="Z103" ca="1">SUM(($E$54:$V$54*E103:V103))/SUM(E103:V103)</f>
        <v>8.0678512737262178</v>
      </c>
      <c r="AE103" s="10"/>
      <c r="AF103" s="46"/>
      <c r="AG103" s="53">
        <f t="shared" ca="1" si="26"/>
        <v>955750.70448850107</v>
      </c>
      <c r="AH103" s="53">
        <f t="shared" ca="1" si="27"/>
        <v>962081.98147627513</v>
      </c>
      <c r="AI103" s="53">
        <f t="shared" ca="1" si="28"/>
        <v>525013.89093598188</v>
      </c>
      <c r="AJ103" s="53">
        <f t="shared" ca="1" si="29"/>
        <v>381192.28268768091</v>
      </c>
      <c r="AK103" s="53">
        <f t="shared" ca="1" si="30"/>
        <v>194334.57344638975</v>
      </c>
      <c r="AL103" s="53">
        <f t="shared" ca="1" si="31"/>
        <v>106594.87819976984</v>
      </c>
      <c r="AM103" s="53">
        <f t="shared" ca="1" si="32"/>
        <v>122383.90347264214</v>
      </c>
      <c r="AN103" s="53">
        <f t="shared" ca="1" si="33"/>
        <v>85615.826590679091</v>
      </c>
      <c r="AO103" s="53">
        <f t="shared" ca="1" si="34"/>
        <v>97572.416987434728</v>
      </c>
      <c r="AP103" s="53">
        <f t="shared" ca="1" si="35"/>
        <v>38094.581616642725</v>
      </c>
      <c r="AQ103" s="53">
        <f t="shared" ca="1" si="36"/>
        <v>16110.936461839374</v>
      </c>
      <c r="AR103" s="53">
        <f t="shared" ca="1" si="37"/>
        <v>14334.630985404678</v>
      </c>
      <c r="AS103" s="53">
        <f t="shared" ca="1" si="38"/>
        <v>3494.7071483829627</v>
      </c>
      <c r="AT103" s="53">
        <f t="shared" ca="1" si="39"/>
        <v>1034.210932157531</v>
      </c>
      <c r="AU103" s="53">
        <f t="shared" ca="1" si="40"/>
        <v>533.83122982863654</v>
      </c>
      <c r="AV103" s="53">
        <f t="shared" ca="1" si="41"/>
        <v>183.79388692341607</v>
      </c>
      <c r="AW103" s="53">
        <f t="shared" ca="1" si="42"/>
        <v>197.09735930961637</v>
      </c>
      <c r="AX103" s="53">
        <f t="shared" ca="1" si="19"/>
        <v>1586691.5619410672</v>
      </c>
      <c r="AY103" s="53">
        <f t="shared" ca="1" si="20"/>
        <v>3504524.247905843</v>
      </c>
      <c r="AZ103" s="41">
        <f t="array" aca="1" ref="AZ103" ca="1">SUM($E$54:$V$54*AF103:AW103)/1000000</f>
        <v>59.047742260918504</v>
      </c>
      <c r="BA103" s="43">
        <f t="array" aca="1" ref="BA103" ca="1">IF(AZ103=0,"",SUM(($E$54:$V$54*AF103:AW103))/SUM(AF103:AW103))</f>
        <v>16.849003768829096</v>
      </c>
      <c r="BB103" s="54">
        <f t="array" aca="1" ref="BB103" ca="1">SUM(AG103:AW103*AG$54:AW$54*AG$55:AW$55)/1000000</f>
        <v>115.5958877129752</v>
      </c>
      <c r="BG103" s="10"/>
      <c r="BH103" s="46"/>
      <c r="BI103" s="53">
        <f t="shared" si="43"/>
        <v>0</v>
      </c>
      <c r="BJ103" s="53">
        <f t="shared" si="44"/>
        <v>0</v>
      </c>
      <c r="BK103" s="53">
        <f t="shared" ca="1" si="45"/>
        <v>2718099.2137920805</v>
      </c>
      <c r="BL103" s="53">
        <f t="shared" ca="1" si="46"/>
        <v>1973506.7238503487</v>
      </c>
      <c r="BM103" s="53">
        <f t="shared" ca="1" si="47"/>
        <v>1006107.9533639622</v>
      </c>
      <c r="BN103" s="53">
        <f t="shared" ca="1" si="48"/>
        <v>551862.45474862331</v>
      </c>
      <c r="BO103" s="53">
        <f t="shared" ca="1" si="49"/>
        <v>633605.31512176059</v>
      </c>
      <c r="BP103" s="53">
        <f t="shared" ca="1" si="50"/>
        <v>443249.81674182013</v>
      </c>
      <c r="BQ103" s="53">
        <f t="shared" ca="1" si="51"/>
        <v>505151.41500070941</v>
      </c>
      <c r="BR103" s="53">
        <f t="shared" ca="1" si="52"/>
        <v>197223.07186451316</v>
      </c>
      <c r="BS103" s="53">
        <f t="shared" ca="1" si="53"/>
        <v>83409.457323710085</v>
      </c>
      <c r="BT103" s="53">
        <f t="shared" ca="1" si="54"/>
        <v>74213.177754146382</v>
      </c>
      <c r="BU103" s="53">
        <f t="shared" ca="1" si="55"/>
        <v>18092.77986058384</v>
      </c>
      <c r="BV103" s="53">
        <f t="shared" ca="1" si="56"/>
        <v>5354.3115146553946</v>
      </c>
      <c r="BW103" s="53">
        <f t="shared" ca="1" si="57"/>
        <v>2763.7482953223539</v>
      </c>
      <c r="BX103" s="53">
        <f t="shared" ca="1" si="58"/>
        <v>951.53676535244915</v>
      </c>
      <c r="BY103" s="53">
        <f t="shared" ca="1" si="59"/>
        <v>1020.4114341143941</v>
      </c>
      <c r="BZ103" s="53">
        <f t="shared" ca="1" si="22"/>
        <v>8214611.3874317026</v>
      </c>
      <c r="CA103" s="53">
        <f t="shared" ca="1" si="23"/>
        <v>8214611.3874317026</v>
      </c>
      <c r="CB103" s="41">
        <f t="array" aca="1" ref="CB103" ca="1">SUM($E$54:$V$54*BH103:BY103)/1000000</f>
        <v>211.25201135019</v>
      </c>
      <c r="CC103" s="43">
        <f t="array" aca="1" ref="CC103" ca="1">IF(CB103=0,"",SUM(($E$54:$V$54*BH103:BY103))/SUM(BH103:BY103))</f>
        <v>25.716616573415038</v>
      </c>
      <c r="CD103" s="54">
        <f t="array" aca="1" ref="CD103" ca="1">SUM(BI103:BY103*BI$54:BY$54*BI$55:BY$55)/1000000</f>
        <v>1026.2400987871933</v>
      </c>
      <c r="CI103" s="10"/>
      <c r="CJ103" s="71"/>
      <c r="CK103" s="149" t="str">
        <f t="shared" ca="1" si="60"/>
        <v/>
      </c>
      <c r="CL103" s="149" t="str">
        <f t="shared" ca="1" si="61"/>
        <v/>
      </c>
      <c r="CM103" s="149" t="str">
        <f t="shared" ca="1" si="62"/>
        <v/>
      </c>
      <c r="CN103" s="149">
        <f t="shared" ca="1" si="63"/>
        <v>0.51574235024338555</v>
      </c>
      <c r="CO103" s="149">
        <f t="shared" ca="1" si="64"/>
        <v>0.49438600683762002</v>
      </c>
      <c r="CP103" s="149">
        <f t="shared" ca="1" si="65"/>
        <v>0.5151752407064687</v>
      </c>
      <c r="CQ103" s="149">
        <f t="shared" ca="1" si="66"/>
        <v>0.4655963352076179</v>
      </c>
      <c r="CR103" s="149">
        <f t="shared" ca="1" si="67"/>
        <v>0.47623581473387333</v>
      </c>
      <c r="CS103" s="149">
        <f t="shared" ca="1" si="68"/>
        <v>0.46493360579181942</v>
      </c>
      <c r="CT103" s="149">
        <f t="shared" ca="1" si="69"/>
        <v>0.44079293943586179</v>
      </c>
      <c r="CU103" s="149">
        <f t="shared" ca="1" si="70"/>
        <v>0.52105404009639356</v>
      </c>
      <c r="CV103" s="149">
        <f t="shared" ca="1" si="71"/>
        <v>0.39972585500702157</v>
      </c>
      <c r="CW103" s="149">
        <f t="shared" ca="1" si="72"/>
        <v>0.53768548195403176</v>
      </c>
      <c r="CX103" s="149">
        <f t="shared" ca="1" si="73"/>
        <v>0.50195123788645724</v>
      </c>
      <c r="CY103" s="149">
        <f t="shared" ca="1" si="74"/>
        <v>0.46897372888752792</v>
      </c>
      <c r="CZ103" s="149" t="str">
        <f t="shared" ca="1" si="75"/>
        <v/>
      </c>
      <c r="DA103" s="149">
        <f t="shared" ca="1" si="76"/>
        <v>0.58069250996965815</v>
      </c>
      <c r="DB103" s="53"/>
      <c r="DC103" s="53"/>
      <c r="DD103" s="41"/>
      <c r="DE103" s="43"/>
      <c r="DF103" s="54"/>
      <c r="DK103" s="10"/>
      <c r="DL103" s="46"/>
      <c r="DM103" s="72">
        <f t="shared" ca="1" si="77"/>
        <v>5.9533871053113308E-2</v>
      </c>
      <c r="DN103" s="72">
        <f t="shared" ca="1" si="78"/>
        <v>5.9533871053113308E-2</v>
      </c>
      <c r="DO103" s="72">
        <f t="shared" ca="1" si="79"/>
        <v>0.36775232183539575</v>
      </c>
      <c r="DP103" s="72">
        <f t="shared" ca="1" si="80"/>
        <v>0.36775232183539575</v>
      </c>
      <c r="DQ103" s="72">
        <f t="shared" ca="1" si="81"/>
        <v>0.36775232183539575</v>
      </c>
      <c r="DR103" s="72">
        <f t="shared" ca="1" si="82"/>
        <v>0.36775232183539575</v>
      </c>
      <c r="DS103" s="72">
        <f t="shared" ca="1" si="83"/>
        <v>0.36775232183539575</v>
      </c>
      <c r="DT103" s="72">
        <f t="shared" ca="1" si="84"/>
        <v>0.36775232183539575</v>
      </c>
      <c r="DU103" s="72">
        <f t="shared" ca="1" si="85"/>
        <v>0.36775232183539575</v>
      </c>
      <c r="DV103" s="72">
        <f t="shared" ca="1" si="86"/>
        <v>0.36775232183539575</v>
      </c>
      <c r="DW103" s="72">
        <f t="shared" ca="1" si="87"/>
        <v>0.36775232183539575</v>
      </c>
      <c r="DX103" s="72">
        <f t="shared" ca="1" si="88"/>
        <v>0.36775232183539575</v>
      </c>
      <c r="DY103" s="72">
        <f t="shared" ca="1" si="89"/>
        <v>0.36775232183539575</v>
      </c>
      <c r="DZ103" s="72">
        <f t="shared" ca="1" si="90"/>
        <v>0.36775232183539575</v>
      </c>
      <c r="EA103" s="72">
        <f t="shared" ca="1" si="91"/>
        <v>0.36775232183539575</v>
      </c>
      <c r="EB103" s="72">
        <f t="shared" ca="1" si="92"/>
        <v>0.36775232183539575</v>
      </c>
      <c r="EC103" s="72">
        <f t="shared" ca="1" si="93"/>
        <v>0.36775232183539575</v>
      </c>
      <c r="ED103" s="53"/>
      <c r="EE103" s="53"/>
      <c r="EF103" s="41"/>
      <c r="EG103" s="43"/>
      <c r="EH103" s="54"/>
    </row>
    <row r="104" spans="1:138" s="56" customFormat="1" x14ac:dyDescent="0.2">
      <c r="A104" s="63">
        <v>4</v>
      </c>
      <c r="B104" s="56">
        <v>12</v>
      </c>
      <c r="C104" s="60">
        <f t="shared" ca="1" si="13"/>
        <v>0.37638747555908614</v>
      </c>
      <c r="D104" s="60">
        <f t="shared" ca="1" si="14"/>
        <v>5.7438780142655126E-2</v>
      </c>
      <c r="E104" s="61">
        <f t="shared" ca="1" si="15"/>
        <v>104983456.49800642</v>
      </c>
      <c r="F104" s="62">
        <f t="shared" ca="1" si="101"/>
        <v>53917107.777489185</v>
      </c>
      <c r="G104" s="62">
        <f t="shared" ca="1" si="101"/>
        <v>26128016.796432175</v>
      </c>
      <c r="H104" s="62">
        <f t="shared" ca="1" si="101"/>
        <v>18051400.299752824</v>
      </c>
      <c r="I104" s="62">
        <f t="shared" ca="1" si="101"/>
        <v>3612617.9859764404</v>
      </c>
      <c r="J104" s="62">
        <f t="shared" ca="1" si="101"/>
        <v>2622982.211190389</v>
      </c>
      <c r="K104" s="62">
        <f t="shared" ca="1" si="101"/>
        <v>1337215.2383966031</v>
      </c>
      <c r="L104" s="62">
        <f t="shared" ca="1" si="101"/>
        <v>733478.82950474636</v>
      </c>
      <c r="M104" s="62">
        <f t="shared" ca="1" si="101"/>
        <v>842123.03428973968</v>
      </c>
      <c r="N104" s="62">
        <f t="shared" ca="1" si="101"/>
        <v>589122.0791783618</v>
      </c>
      <c r="O104" s="62">
        <f t="shared" ca="1" si="101"/>
        <v>671395.31854211737</v>
      </c>
      <c r="P104" s="62">
        <f t="shared" ca="1" si="102"/>
        <v>262128.62762770589</v>
      </c>
      <c r="Q104" s="62">
        <f t="shared" ca="1" si="102"/>
        <v>110859.27408359099</v>
      </c>
      <c r="R104" s="62">
        <f t="shared" ca="1" si="102"/>
        <v>98636.524888677013</v>
      </c>
      <c r="S104" s="62">
        <f t="shared" ca="1" si="102"/>
        <v>24047.062597641205</v>
      </c>
      <c r="T104" s="62">
        <f t="shared" ca="1" si="102"/>
        <v>7116.4003073231743</v>
      </c>
      <c r="U104" s="62">
        <f t="shared" ca="1" si="102"/>
        <v>3673.2900512722103</v>
      </c>
      <c r="V104" s="62">
        <f t="shared" ca="1" si="102"/>
        <v>1264.6848265830281</v>
      </c>
      <c r="W104" s="57">
        <f t="shared" ca="1" si="16"/>
        <v>28968060.861214016</v>
      </c>
      <c r="X104" s="57">
        <f t="shared" ca="1" si="17"/>
        <v>213996641.9331418</v>
      </c>
      <c r="Y104" s="42">
        <f t="array" aca="1" ref="Y104" ca="1">SUM($E$54:$V$54*E104:V104)/1000000</f>
        <v>1482.1095784844558</v>
      </c>
      <c r="Z104" s="44">
        <f t="array" aca="1" ref="Z104" ca="1">SUM(($E$54:$V$54*E104:V104))/SUM(E104:V104)</f>
        <v>6.9258543736752003</v>
      </c>
      <c r="AE104" s="11"/>
      <c r="AG104" s="57">
        <f t="shared" ca="1" si="26"/>
        <v>1331060.1316662142</v>
      </c>
      <c r="AH104" s="57">
        <f t="shared" ca="1" si="27"/>
        <v>645026.465825308</v>
      </c>
      <c r="AI104" s="57">
        <f t="shared" ca="1" si="28"/>
        <v>1427604.5897294453</v>
      </c>
      <c r="AJ104" s="57">
        <f t="shared" ca="1" si="29"/>
        <v>285705.81406860327</v>
      </c>
      <c r="AK104" s="57">
        <f t="shared" ca="1" si="30"/>
        <v>207439.94267997937</v>
      </c>
      <c r="AL104" s="57">
        <f t="shared" ca="1" si="31"/>
        <v>105754.3780588193</v>
      </c>
      <c r="AM104" s="57">
        <f t="shared" ca="1" si="32"/>
        <v>58007.563185261315</v>
      </c>
      <c r="AN104" s="57">
        <f t="shared" ca="1" si="33"/>
        <v>66599.747881353062</v>
      </c>
      <c r="AO104" s="57">
        <f t="shared" ca="1" si="34"/>
        <v>46591.032838460684</v>
      </c>
      <c r="AP104" s="57">
        <f t="shared" ca="1" si="35"/>
        <v>53097.655714095141</v>
      </c>
      <c r="AQ104" s="57">
        <f t="shared" ca="1" si="36"/>
        <v>20730.581876571516</v>
      </c>
      <c r="AR104" s="57">
        <f t="shared" ca="1" si="37"/>
        <v>8767.3646292125104</v>
      </c>
      <c r="AS104" s="57">
        <f t="shared" ca="1" si="38"/>
        <v>7800.7220109104819</v>
      </c>
      <c r="AT104" s="57">
        <f t="shared" ca="1" si="39"/>
        <v>1901.7747301506536</v>
      </c>
      <c r="AU104" s="57">
        <f t="shared" ca="1" si="40"/>
        <v>562.80430173750608</v>
      </c>
      <c r="AV104" s="57">
        <f t="shared" ca="1" si="41"/>
        <v>290.50409660881104</v>
      </c>
      <c r="AW104" s="57">
        <f t="shared" ca="1" si="42"/>
        <v>100.01827187976328</v>
      </c>
      <c r="AX104" s="57">
        <f t="shared" ca="1" si="19"/>
        <v>2290954.4940730878</v>
      </c>
      <c r="AY104" s="57">
        <f t="shared" ca="1" si="20"/>
        <v>4267041.0915646106</v>
      </c>
      <c r="AZ104" s="42">
        <f t="array" aca="1" ref="AZ104" ca="1">SUM($E$54:$V$54*AF104:AW104)/1000000</f>
        <v>68.568058385726118</v>
      </c>
      <c r="BA104" s="44">
        <f t="array" aca="1" ref="BA104" ca="1">IF(AZ104=0,"",SUM(($E$54:$V$54*AF104:AW104))/SUM(AF104:AW104))</f>
        <v>16.069228515581049</v>
      </c>
      <c r="BB104" s="55">
        <f t="array" aca="1" ref="BB104" ca="1">SUM(AG104:AW104*AG$54:AW$54*AG$55:AW$55)/1000000</f>
        <v>127.63862909201679</v>
      </c>
      <c r="BG104" s="11"/>
      <c r="BI104" s="57">
        <f t="shared" si="43"/>
        <v>0</v>
      </c>
      <c r="BJ104" s="57">
        <f t="shared" si="44"/>
        <v>0</v>
      </c>
      <c r="BK104" s="57">
        <f t="shared" ca="1" si="45"/>
        <v>9354872.8975495342</v>
      </c>
      <c r="BL104" s="57">
        <f t="shared" ca="1" si="46"/>
        <v>1872186.1753114928</v>
      </c>
      <c r="BM104" s="57">
        <f t="shared" ca="1" si="47"/>
        <v>1359321.9800546726</v>
      </c>
      <c r="BN104" s="57">
        <f t="shared" ca="1" si="48"/>
        <v>692992.14377501281</v>
      </c>
      <c r="BO104" s="57">
        <f t="shared" ca="1" si="49"/>
        <v>380114.62319376197</v>
      </c>
      <c r="BP104" s="57">
        <f t="shared" ca="1" si="50"/>
        <v>436417.88554138556</v>
      </c>
      <c r="BQ104" s="57">
        <f t="shared" ca="1" si="51"/>
        <v>305303.85899919079</v>
      </c>
      <c r="BR104" s="57">
        <f t="shared" ca="1" si="52"/>
        <v>347940.75610063836</v>
      </c>
      <c r="BS104" s="57">
        <f t="shared" ca="1" si="53"/>
        <v>135844.30867115926</v>
      </c>
      <c r="BT104" s="57">
        <f t="shared" ca="1" si="54"/>
        <v>57451.189455967098</v>
      </c>
      <c r="BU104" s="57">
        <f t="shared" ca="1" si="55"/>
        <v>51116.929327759091</v>
      </c>
      <c r="BV104" s="57">
        <f t="shared" ca="1" si="56"/>
        <v>12462.036763066579</v>
      </c>
      <c r="BW104" s="57">
        <f t="shared" ca="1" si="57"/>
        <v>3687.9698670247931</v>
      </c>
      <c r="BX104" s="57">
        <f t="shared" ca="1" si="58"/>
        <v>1903.6285814322816</v>
      </c>
      <c r="BY104" s="57">
        <f t="shared" ca="1" si="59"/>
        <v>655.40432385767326</v>
      </c>
      <c r="BZ104" s="57">
        <f t="shared" ca="1" si="22"/>
        <v>15012271.787515955</v>
      </c>
      <c r="CA104" s="57">
        <f t="shared" ca="1" si="23"/>
        <v>15012271.787515955</v>
      </c>
      <c r="CB104" s="42">
        <f t="array" aca="1" ref="CB104" ca="1">SUM($E$54:$V$54*BH104:BY104)/1000000</f>
        <v>340.60230414990752</v>
      </c>
      <c r="CC104" s="44">
        <f t="array" aca="1" ref="CC104" ca="1">IF(CB104=0,"",SUM(($E$54:$V$54*BH104:BY104))/SUM(BH104:BY104))</f>
        <v>22.688258577435878</v>
      </c>
      <c r="CD104" s="55">
        <f t="array" aca="1" ref="CD104" ca="1">SUM(BI104:BY104*BI$54:BY$54*BI$55:BY$55)/1000000</f>
        <v>1597.456442296455</v>
      </c>
      <c r="CI104" s="11"/>
      <c r="CJ104" s="72"/>
      <c r="CK104" s="149" t="str">
        <f t="shared" ca="1" si="60"/>
        <v/>
      </c>
      <c r="CL104" s="149" t="str">
        <f t="shared" ca="1" si="61"/>
        <v/>
      </c>
      <c r="CM104" s="149" t="str">
        <f t="shared" ca="1" si="62"/>
        <v/>
      </c>
      <c r="CN104" s="149">
        <f t="shared" ca="1" si="63"/>
        <v>0.19365674217204845</v>
      </c>
      <c r="CO104" s="149">
        <f t="shared" ca="1" si="64"/>
        <v>0.16945688716398596</v>
      </c>
      <c r="CP104" s="149">
        <f t="shared" ca="1" si="65"/>
        <v>0.18616862819261526</v>
      </c>
      <c r="CQ104" s="149">
        <f t="shared" ca="1" si="66"/>
        <v>0.19068356036673992</v>
      </c>
      <c r="CR104" s="149">
        <f t="shared" ca="1" si="67"/>
        <v>0.16951190132484734</v>
      </c>
      <c r="CS104" s="149">
        <f t="shared" ca="1" si="68"/>
        <v>0.17062059506027411</v>
      </c>
      <c r="CT104" s="149">
        <f t="shared" ca="1" si="69"/>
        <v>0.19612054882309538</v>
      </c>
      <c r="CU104" s="149">
        <f t="shared" ca="1" si="70"/>
        <v>0.19078167586837813</v>
      </c>
      <c r="CV104" s="149">
        <f t="shared" ca="1" si="71"/>
        <v>0.17983989755466898</v>
      </c>
      <c r="CW104" s="149">
        <f t="shared" ca="1" si="72"/>
        <v>0.18652043148429465</v>
      </c>
      <c r="CX104" s="149">
        <f t="shared" ca="1" si="73"/>
        <v>0.18828154293239874</v>
      </c>
      <c r="CY104" s="149">
        <f t="shared" ca="1" si="74"/>
        <v>0.21719358581773152</v>
      </c>
      <c r="CZ104" s="149">
        <f t="shared" ca="1" si="75"/>
        <v>0.20372481634387204</v>
      </c>
      <c r="DA104" s="149" t="str">
        <f t="shared" ca="1" si="76"/>
        <v/>
      </c>
      <c r="DB104" s="57"/>
      <c r="DC104" s="72">
        <f ca="1">AVERAGE(CJ93:DA104)</f>
        <v>0.41006599087408502</v>
      </c>
      <c r="DD104" s="74">
        <f ca="1">STDEV(CJ93:DA104)</f>
        <v>0.26299323371377797</v>
      </c>
      <c r="DE104" s="44"/>
      <c r="DF104" s="55"/>
      <c r="DK104" s="11"/>
      <c r="DM104" s="72">
        <f t="shared" ca="1" si="77"/>
        <v>5.7438780142655133E-2</v>
      </c>
      <c r="DN104" s="72">
        <f t="shared" ca="1" si="78"/>
        <v>5.7438780142655133E-2</v>
      </c>
      <c r="DO104" s="72">
        <f t="shared" ca="1" si="79"/>
        <v>0.43382625570174138</v>
      </c>
      <c r="DP104" s="72">
        <f t="shared" ca="1" si="80"/>
        <v>0.43382625570174138</v>
      </c>
      <c r="DQ104" s="72">
        <f t="shared" ca="1" si="81"/>
        <v>0.43382625570174138</v>
      </c>
      <c r="DR104" s="72">
        <f t="shared" ca="1" si="82"/>
        <v>0.43382625570174138</v>
      </c>
      <c r="DS104" s="72">
        <f t="shared" ca="1" si="83"/>
        <v>0.43382625570174138</v>
      </c>
      <c r="DT104" s="72">
        <f t="shared" ca="1" si="84"/>
        <v>0.43382625570174138</v>
      </c>
      <c r="DU104" s="72">
        <f t="shared" ca="1" si="85"/>
        <v>0.43382625570174138</v>
      </c>
      <c r="DV104" s="72">
        <f t="shared" ca="1" si="86"/>
        <v>0.43382625570174138</v>
      </c>
      <c r="DW104" s="72">
        <f t="shared" ca="1" si="87"/>
        <v>0.43382625570174138</v>
      </c>
      <c r="DX104" s="72">
        <f t="shared" ca="1" si="88"/>
        <v>0.43382625570174138</v>
      </c>
      <c r="DY104" s="72">
        <f t="shared" ca="1" si="89"/>
        <v>0.43382625570174138</v>
      </c>
      <c r="DZ104" s="72">
        <f t="shared" ca="1" si="90"/>
        <v>0.43382625570174138</v>
      </c>
      <c r="EA104" s="72">
        <f t="shared" ca="1" si="91"/>
        <v>0.43382625570174138</v>
      </c>
      <c r="EB104" s="72">
        <f t="shared" ca="1" si="92"/>
        <v>0.43382625570174138</v>
      </c>
      <c r="EC104" s="72">
        <f t="shared" ca="1" si="93"/>
        <v>0.43382625570174138</v>
      </c>
      <c r="ED104" s="57"/>
      <c r="EE104" s="72">
        <f ca="1">AVERAGE(DL93:EC104)</f>
        <v>0.3808777264145054</v>
      </c>
      <c r="EF104" s="74">
        <f ca="1">STDEV(DL93:EC104)</f>
        <v>0.13009370231325693</v>
      </c>
      <c r="EG104" s="44"/>
      <c r="EH104" s="55"/>
    </row>
    <row r="105" spans="1:138" x14ac:dyDescent="0.2">
      <c r="A105" s="6">
        <v>5</v>
      </c>
      <c r="B105">
        <v>1</v>
      </c>
      <c r="C105" s="5">
        <f t="shared" ca="1" si="13"/>
        <v>0.31052850042583746</v>
      </c>
      <c r="D105" s="5">
        <f t="shared" ca="1" si="14"/>
        <v>7.016219671234343E-2</v>
      </c>
      <c r="E105" s="30">
        <f t="shared" ca="1" si="15"/>
        <v>128264299.53222725</v>
      </c>
      <c r="F105" s="29">
        <f t="shared" ca="1" si="101"/>
        <v>82157701.051551595</v>
      </c>
      <c r="G105" s="29">
        <f t="shared" ca="1" si="101"/>
        <v>42194320.611184694</v>
      </c>
      <c r="H105" s="29">
        <f t="shared" ca="1" si="101"/>
        <v>14989013.238186862</v>
      </c>
      <c r="I105" s="29">
        <f t="shared" ca="1" si="101"/>
        <v>10355653.097167043</v>
      </c>
      <c r="J105" s="29">
        <f t="shared" ca="1" si="101"/>
        <v>2072471.8312224541</v>
      </c>
      <c r="K105" s="29">
        <f t="shared" ca="1" si="101"/>
        <v>1504741.6492946395</v>
      </c>
      <c r="L105" s="29">
        <f t="shared" ca="1" si="101"/>
        <v>767128.13937599992</v>
      </c>
      <c r="M105" s="29">
        <f t="shared" ca="1" si="101"/>
        <v>420779.11886820721</v>
      </c>
      <c r="N105" s="29">
        <f t="shared" ca="1" si="101"/>
        <v>483105.67952767981</v>
      </c>
      <c r="O105" s="29">
        <f t="shared" ca="1" si="101"/>
        <v>337965.13193142292</v>
      </c>
      <c r="P105" s="29">
        <f t="shared" ca="1" si="102"/>
        <v>385163.30558462738</v>
      </c>
      <c r="Q105" s="29">
        <f t="shared" ca="1" si="102"/>
        <v>150376.87323271917</v>
      </c>
      <c r="R105" s="29">
        <f t="shared" ca="1" si="102"/>
        <v>63597.292506396247</v>
      </c>
      <c r="S105" s="29">
        <f t="shared" ca="1" si="102"/>
        <v>56585.396007821553</v>
      </c>
      <c r="T105" s="29">
        <f t="shared" ca="1" si="102"/>
        <v>13795.219990243237</v>
      </c>
      <c r="U105" s="29">
        <f t="shared" ca="1" si="102"/>
        <v>4082.5072658889976</v>
      </c>
      <c r="V105" s="29">
        <f t="shared" ca="1" si="102"/>
        <v>2107.2779321596909</v>
      </c>
      <c r="W105" s="31">
        <f t="shared" ca="1" si="16"/>
        <v>31606565.758094162</v>
      </c>
      <c r="X105" s="31">
        <f t="shared" ca="1" si="17"/>
        <v>284222886.95305771</v>
      </c>
      <c r="Y105" s="38">
        <f t="array" aca="1" ref="Y105" ca="1">SUM($E$54:$V$54*E105:V105)/1000000</f>
        <v>1968.8400820946179</v>
      </c>
      <c r="Z105" s="39">
        <f t="array" aca="1" ref="Z105" ca="1">SUM(($E$54:$V$54*E105:V105))/SUM(E105:V105)</f>
        <v>6.9270990214795463</v>
      </c>
      <c r="AE105" s="10"/>
      <c r="AF105" s="46"/>
      <c r="AG105" s="53">
        <f t="shared" ca="1" si="26"/>
        <v>2882008.1962678051</v>
      </c>
      <c r="AH105" s="53">
        <f t="shared" ca="1" si="27"/>
        <v>1480133.6488357021</v>
      </c>
      <c r="AI105" s="53">
        <f t="shared" ca="1" si="28"/>
        <v>1406424.4063433728</v>
      </c>
      <c r="AJ105" s="53">
        <f t="shared" ca="1" si="29"/>
        <v>971674.58778246085</v>
      </c>
      <c r="AK105" s="53">
        <f t="shared" ca="1" si="30"/>
        <v>194460.76393238187</v>
      </c>
      <c r="AL105" s="53">
        <f t="shared" ca="1" si="31"/>
        <v>141190.44043658194</v>
      </c>
      <c r="AM105" s="53">
        <f t="shared" ca="1" si="32"/>
        <v>71979.904271650099</v>
      </c>
      <c r="AN105" s="53">
        <f t="shared" ca="1" si="33"/>
        <v>39481.853344969873</v>
      </c>
      <c r="AO105" s="53">
        <f t="shared" ca="1" si="34"/>
        <v>45329.976545742131</v>
      </c>
      <c r="AP105" s="53">
        <f t="shared" ca="1" si="35"/>
        <v>31711.387700322579</v>
      </c>
      <c r="AQ105" s="53">
        <f t="shared" ca="1" si="36"/>
        <v>36140.009004864783</v>
      </c>
      <c r="AR105" s="53">
        <f t="shared" ca="1" si="37"/>
        <v>14109.915129388655</v>
      </c>
      <c r="AS105" s="53">
        <f t="shared" ca="1" si="38"/>
        <v>5967.356418798774</v>
      </c>
      <c r="AT105" s="53">
        <f t="shared" ca="1" si="39"/>
        <v>5309.4276936959868</v>
      </c>
      <c r="AU105" s="53">
        <f t="shared" ca="1" si="40"/>
        <v>1294.4103642342914</v>
      </c>
      <c r="AV105" s="53">
        <f t="shared" ca="1" si="41"/>
        <v>383.06309872303405</v>
      </c>
      <c r="AW105" s="53">
        <f t="shared" ca="1" si="42"/>
        <v>197.72663267703462</v>
      </c>
      <c r="AX105" s="53">
        <f t="shared" ca="1" si="19"/>
        <v>2965655.2286998648</v>
      </c>
      <c r="AY105" s="53">
        <f t="shared" ca="1" si="20"/>
        <v>7327797.0738033708</v>
      </c>
      <c r="AZ105" s="41">
        <f t="array" aca="1" ref="AZ105" ca="1">SUM($E$54:$V$54*AF105:AW105)/1000000</f>
        <v>105.2770301098444</v>
      </c>
      <c r="BA105" s="43">
        <f t="array" aca="1" ref="BA105" ca="1">IF(AZ105=0,"",SUM(($E$54:$V$54*AF105:AW105))/SUM(AF105:AW105))</f>
        <v>14.366804791334392</v>
      </c>
      <c r="BB105" s="54">
        <f t="array" aca="1" ref="BB105" ca="1">SUM(AG105:AW105*AG$54:AW$54*AG$55:AW$55)/1000000</f>
        <v>185.31199549393148</v>
      </c>
      <c r="BG105" s="10"/>
      <c r="BH105" s="46"/>
      <c r="BI105" s="53">
        <f t="shared" si="43"/>
        <v>0</v>
      </c>
      <c r="BJ105" s="53">
        <f t="shared" si="44"/>
        <v>0</v>
      </c>
      <c r="BK105" s="53">
        <f t="shared" ca="1" si="45"/>
        <v>6224646.3527170718</v>
      </c>
      <c r="BL105" s="53">
        <f t="shared" ca="1" si="46"/>
        <v>4300501.7913428359</v>
      </c>
      <c r="BM105" s="53">
        <f t="shared" ca="1" si="47"/>
        <v>860657.33749983727</v>
      </c>
      <c r="BN105" s="53">
        <f t="shared" ca="1" si="48"/>
        <v>624890.0091168615</v>
      </c>
      <c r="BO105" s="53">
        <f t="shared" ca="1" si="49"/>
        <v>318573.43101600115</v>
      </c>
      <c r="BP105" s="53">
        <f t="shared" ca="1" si="50"/>
        <v>174741.40331597434</v>
      </c>
      <c r="BQ105" s="53">
        <f t="shared" ca="1" si="51"/>
        <v>200624.41458038462</v>
      </c>
      <c r="BR105" s="53">
        <f t="shared" ca="1" si="52"/>
        <v>140350.36145427744</v>
      </c>
      <c r="BS105" s="53">
        <f t="shared" ca="1" si="53"/>
        <v>159950.84714447919</v>
      </c>
      <c r="BT105" s="53">
        <f t="shared" ca="1" si="54"/>
        <v>62448.597557865032</v>
      </c>
      <c r="BU105" s="53">
        <f t="shared" ca="1" si="55"/>
        <v>26410.721543301966</v>
      </c>
      <c r="BV105" s="53">
        <f t="shared" ca="1" si="56"/>
        <v>23498.816985483176</v>
      </c>
      <c r="BW105" s="53">
        <f t="shared" ca="1" si="57"/>
        <v>5728.8871810740002</v>
      </c>
      <c r="BX105" s="53">
        <f t="shared" ca="1" si="58"/>
        <v>1695.3860510187167</v>
      </c>
      <c r="BY105" s="53">
        <f t="shared" ca="1" si="59"/>
        <v>875.11163584546205</v>
      </c>
      <c r="BZ105" s="53">
        <f t="shared" ca="1" si="22"/>
        <v>13125593.46914231</v>
      </c>
      <c r="CA105" s="53">
        <f t="shared" ca="1" si="23"/>
        <v>13125593.46914231</v>
      </c>
      <c r="CB105" s="41">
        <f t="array" aca="1" ref="CB105" ca="1">SUM($E$54:$V$54*BH105:BY105)/1000000</f>
        <v>302.26865523329718</v>
      </c>
      <c r="CC105" s="43">
        <f t="array" aca="1" ref="CC105" ca="1">IF(CB105=0,"",SUM(($E$54:$V$54*BH105:BY105))/SUM(BH105:BY105))</f>
        <v>23.028951486568392</v>
      </c>
      <c r="CD105" s="54">
        <f t="array" aca="1" ref="CD105" ca="1">SUM(BI105:BY105*BI$54:BY$54*BI$55:BY$55)/1000000</f>
        <v>1417.8422529810753</v>
      </c>
      <c r="CI105" s="10"/>
      <c r="CJ105" s="71"/>
      <c r="CK105" s="149" t="str">
        <f t="shared" ca="1" si="60"/>
        <v/>
      </c>
      <c r="CL105" s="149" t="str">
        <f t="shared" ca="1" si="61"/>
        <v/>
      </c>
      <c r="CM105" s="149" t="str">
        <f t="shared" ca="1" si="62"/>
        <v/>
      </c>
      <c r="CN105" s="149">
        <f t="shared" ca="1" si="63"/>
        <v>0.64708690608514052</v>
      </c>
      <c r="CO105" s="149">
        <f t="shared" ca="1" si="64"/>
        <v>0.57669433787808921</v>
      </c>
      <c r="CP105" s="149">
        <f t="shared" ca="1" si="65"/>
        <v>0.51647585294847864</v>
      </c>
      <c r="CQ105" s="149">
        <f t="shared" ca="1" si="66"/>
        <v>0.77846352236606731</v>
      </c>
      <c r="CR105" s="149">
        <f t="shared" ca="1" si="67"/>
        <v>0.56401738341383245</v>
      </c>
      <c r="CS105" s="149">
        <f t="shared" ca="1" si="68"/>
        <v>0.57552615662469719</v>
      </c>
      <c r="CT105" s="149">
        <f t="shared" ca="1" si="69"/>
        <v>0.60054100891901241</v>
      </c>
      <c r="CU105" s="149">
        <f t="shared" ca="1" si="70"/>
        <v>0.52901432998108033</v>
      </c>
      <c r="CV105" s="149">
        <f t="shared" ca="1" si="71"/>
        <v>0.60958131791388726</v>
      </c>
      <c r="CW105" s="149">
        <f t="shared" ca="1" si="72"/>
        <v>0.57740730629069559</v>
      </c>
      <c r="CX105" s="149">
        <f t="shared" ca="1" si="73"/>
        <v>0.70258731261849716</v>
      </c>
      <c r="CY105" s="149">
        <f t="shared" ca="1" si="74"/>
        <v>0.70348409694719527</v>
      </c>
      <c r="CZ105" s="149">
        <f t="shared" ca="1" si="75"/>
        <v>0.67189098090493071</v>
      </c>
      <c r="DA105" s="149" t="str">
        <f t="shared" ca="1" si="76"/>
        <v/>
      </c>
      <c r="DB105" s="53"/>
      <c r="DC105" s="53"/>
      <c r="DD105" s="41"/>
      <c r="DE105" s="43"/>
      <c r="DF105" s="54"/>
      <c r="DK105" s="10"/>
      <c r="DL105" s="46"/>
      <c r="DM105" s="72">
        <f t="shared" ca="1" si="77"/>
        <v>7.016219671234325E-2</v>
      </c>
      <c r="DN105" s="72">
        <f t="shared" ca="1" si="78"/>
        <v>7.016219671234325E-2</v>
      </c>
      <c r="DO105" s="72">
        <f t="shared" ca="1" si="79"/>
        <v>0.38069069713818104</v>
      </c>
      <c r="DP105" s="72">
        <f t="shared" ca="1" si="80"/>
        <v>0.38069069713818104</v>
      </c>
      <c r="DQ105" s="72">
        <f t="shared" ca="1" si="81"/>
        <v>0.38069069713818104</v>
      </c>
      <c r="DR105" s="72">
        <f t="shared" ca="1" si="82"/>
        <v>0.38069069713818104</v>
      </c>
      <c r="DS105" s="72">
        <f t="shared" ca="1" si="83"/>
        <v>0.38069069713818104</v>
      </c>
      <c r="DT105" s="72">
        <f t="shared" ca="1" si="84"/>
        <v>0.38069069713818104</v>
      </c>
      <c r="DU105" s="72">
        <f t="shared" ca="1" si="85"/>
        <v>0.38069069713818104</v>
      </c>
      <c r="DV105" s="72">
        <f t="shared" ca="1" si="86"/>
        <v>0.38069069713818104</v>
      </c>
      <c r="DW105" s="72">
        <f t="shared" ca="1" si="87"/>
        <v>0.38069069713818104</v>
      </c>
      <c r="DX105" s="72">
        <f t="shared" ca="1" si="88"/>
        <v>0.38069069713818104</v>
      </c>
      <c r="DY105" s="72">
        <f t="shared" ca="1" si="89"/>
        <v>0.38069069713818104</v>
      </c>
      <c r="DZ105" s="72">
        <f t="shared" ca="1" si="90"/>
        <v>0.38069069713818104</v>
      </c>
      <c r="EA105" s="72">
        <f t="shared" ca="1" si="91"/>
        <v>0.38069069713818104</v>
      </c>
      <c r="EB105" s="72">
        <f t="shared" ca="1" si="92"/>
        <v>0.38069069713818104</v>
      </c>
      <c r="EC105" s="72">
        <f t="shared" ca="1" si="93"/>
        <v>0.38069069713818104</v>
      </c>
      <c r="ED105" s="53"/>
      <c r="EE105" s="53"/>
      <c r="EF105" s="41"/>
      <c r="EG105" s="43"/>
      <c r="EH105" s="54"/>
    </row>
    <row r="106" spans="1:138" x14ac:dyDescent="0.2">
      <c r="A106" s="6">
        <v>5</v>
      </c>
      <c r="B106">
        <v>2</v>
      </c>
      <c r="C106" s="5">
        <f t="shared" ca="1" si="13"/>
        <v>0.38511669205775667</v>
      </c>
      <c r="D106" s="5">
        <f t="shared" ca="1" si="14"/>
        <v>6.7774391920350979E-2</v>
      </c>
      <c r="E106" s="30">
        <f t="shared" ca="1" si="15"/>
        <v>74335682.763579518</v>
      </c>
      <c r="F106" s="29">
        <f t="shared" ca="1" si="101"/>
        <v>100616733.7446156</v>
      </c>
      <c r="G106" s="29">
        <f t="shared" ca="1" si="101"/>
        <v>64448483.030125573</v>
      </c>
      <c r="H106" s="29">
        <f t="shared" ca="1" si="101"/>
        <v>22519791.512200419</v>
      </c>
      <c r="I106" s="29">
        <f t="shared" ca="1" si="101"/>
        <v>7999878.8511860529</v>
      </c>
      <c r="J106" s="29">
        <f t="shared" ca="1" si="101"/>
        <v>5526979.5873678969</v>
      </c>
      <c r="K106" s="29">
        <f t="shared" ca="1" si="101"/>
        <v>1106111.7439029545</v>
      </c>
      <c r="L106" s="29">
        <f t="shared" ca="1" si="101"/>
        <v>803104.96130745602</v>
      </c>
      <c r="M106" s="29">
        <f t="shared" ca="1" si="101"/>
        <v>409428.69826206914</v>
      </c>
      <c r="N106" s="29">
        <f t="shared" ca="1" si="101"/>
        <v>224576.62292795876</v>
      </c>
      <c r="O106" s="29">
        <f t="shared" ca="1" si="101"/>
        <v>257841.31664486101</v>
      </c>
      <c r="P106" s="29">
        <f t="shared" ca="1" si="102"/>
        <v>180377.45836987087</v>
      </c>
      <c r="Q106" s="29">
        <f t="shared" ca="1" si="102"/>
        <v>205567.88720083178</v>
      </c>
      <c r="R106" s="29">
        <f t="shared" ca="1" si="102"/>
        <v>80258.569978248677</v>
      </c>
      <c r="S106" s="29">
        <f t="shared" ca="1" si="102"/>
        <v>33942.90386097195</v>
      </c>
      <c r="T106" s="29">
        <f t="shared" ca="1" si="102"/>
        <v>30200.54126416377</v>
      </c>
      <c r="U106" s="29">
        <f t="shared" ca="1" si="102"/>
        <v>7362.7320820723744</v>
      </c>
      <c r="V106" s="29">
        <f t="shared" ca="1" si="102"/>
        <v>2178.9001728941985</v>
      </c>
      <c r="W106" s="31">
        <f t="shared" ca="1" si="16"/>
        <v>39387602.286728717</v>
      </c>
      <c r="X106" s="31">
        <f t="shared" ca="1" si="17"/>
        <v>278788501.8250494</v>
      </c>
      <c r="Y106" s="38">
        <f t="array" aca="1" ref="Y106" ca="1">SUM($E$54:$V$54*E106:V106)/1000000</f>
        <v>2442.5361504500938</v>
      </c>
      <c r="Z106" s="39">
        <f t="array" aca="1" ref="Z106" ca="1">SUM(($E$54:$V$54*E106:V106))/SUM(E106:V106)</f>
        <v>8.7612513947324846</v>
      </c>
      <c r="AE106" s="10"/>
      <c r="AF106" s="46"/>
      <c r="AG106" s="53">
        <f t="shared" ca="1" si="26"/>
        <v>2984270.6914414661</v>
      </c>
      <c r="AH106" s="53">
        <f t="shared" ca="1" si="27"/>
        <v>1911528.1510016115</v>
      </c>
      <c r="AI106" s="53">
        <f t="shared" ca="1" si="28"/>
        <v>2123663.2913382826</v>
      </c>
      <c r="AJ106" s="53">
        <f t="shared" ca="1" si="29"/>
        <v>754405.25469399802</v>
      </c>
      <c r="AK106" s="53">
        <f t="shared" ca="1" si="30"/>
        <v>521205.69834362296</v>
      </c>
      <c r="AL106" s="53">
        <f t="shared" ca="1" si="31"/>
        <v>104308.64359344832</v>
      </c>
      <c r="AM106" s="53">
        <f t="shared" ca="1" si="32"/>
        <v>75734.472252831649</v>
      </c>
      <c r="AN106" s="53">
        <f t="shared" ca="1" si="33"/>
        <v>38609.979868086979</v>
      </c>
      <c r="AO106" s="53">
        <f t="shared" ca="1" si="34"/>
        <v>21178.043764146056</v>
      </c>
      <c r="AP106" s="53">
        <f t="shared" ca="1" si="35"/>
        <v>24314.973735541425</v>
      </c>
      <c r="AQ106" s="53">
        <f t="shared" ca="1" si="36"/>
        <v>17009.97039503964</v>
      </c>
      <c r="AR106" s="53">
        <f t="shared" ca="1" si="37"/>
        <v>19385.480353575404</v>
      </c>
      <c r="AS106" s="53">
        <f t="shared" ca="1" si="38"/>
        <v>7568.5504808413516</v>
      </c>
      <c r="AT106" s="53">
        <f t="shared" ca="1" si="39"/>
        <v>3200.8866019882312</v>
      </c>
      <c r="AU106" s="53">
        <f t="shared" ca="1" si="40"/>
        <v>2847.9740066201402</v>
      </c>
      <c r="AV106" s="53">
        <f t="shared" ca="1" si="41"/>
        <v>694.32098597292861</v>
      </c>
      <c r="AW106" s="53">
        <f t="shared" ca="1" si="42"/>
        <v>205.47482911461097</v>
      </c>
      <c r="AX106" s="53">
        <f t="shared" ca="1" si="19"/>
        <v>3714333.0152431102</v>
      </c>
      <c r="AY106" s="53">
        <f t="shared" ca="1" si="20"/>
        <v>8610131.8576861862</v>
      </c>
      <c r="AZ106" s="41">
        <f t="array" aca="1" ref="AZ106" ca="1">SUM($E$54:$V$54*AF106:AW106)/1000000</f>
        <v>126.19320350142807</v>
      </c>
      <c r="BA106" s="43">
        <f t="array" aca="1" ref="BA106" ca="1">IF(AZ106=0,"",SUM(($E$54:$V$54*AF106:AW106))/SUM(AF106:AW106))</f>
        <v>14.656361317948521</v>
      </c>
      <c r="BB106" s="54">
        <f t="array" aca="1" ref="BB106" ca="1">SUM(AG106:AW106*AG$54:AW$54*AG$55:AW$55)/1000000</f>
        <v>220.28907045605311</v>
      </c>
      <c r="BG106" s="10"/>
      <c r="BH106" s="46"/>
      <c r="BI106" s="53">
        <f t="shared" si="43"/>
        <v>0</v>
      </c>
      <c r="BJ106" s="53">
        <f t="shared" si="44"/>
        <v>0</v>
      </c>
      <c r="BK106" s="53">
        <f t="shared" ca="1" si="45"/>
        <v>12067362.887827028</v>
      </c>
      <c r="BL106" s="53">
        <f t="shared" ca="1" si="46"/>
        <v>4286782.1890630899</v>
      </c>
      <c r="BM106" s="53">
        <f t="shared" ca="1" si="47"/>
        <v>2961664.5570740462</v>
      </c>
      <c r="BN106" s="53">
        <f t="shared" ca="1" si="48"/>
        <v>592716.49122207717</v>
      </c>
      <c r="BO106" s="53">
        <f t="shared" ca="1" si="49"/>
        <v>430348.52253676177</v>
      </c>
      <c r="BP106" s="53">
        <f t="shared" ca="1" si="50"/>
        <v>219394.778852296</v>
      </c>
      <c r="BQ106" s="53">
        <f t="shared" ca="1" si="51"/>
        <v>120340.70579766101</v>
      </c>
      <c r="BR106" s="53">
        <f t="shared" ca="1" si="52"/>
        <v>138165.78780238589</v>
      </c>
      <c r="BS106" s="53">
        <f t="shared" ca="1" si="53"/>
        <v>96656.323205918554</v>
      </c>
      <c r="BT106" s="53">
        <f t="shared" ca="1" si="54"/>
        <v>110154.76282684041</v>
      </c>
      <c r="BU106" s="53">
        <f t="shared" ca="1" si="55"/>
        <v>43007.027319097644</v>
      </c>
      <c r="BV106" s="53">
        <f t="shared" ca="1" si="56"/>
        <v>18188.504904011497</v>
      </c>
      <c r="BW106" s="53">
        <f t="shared" ca="1" si="57"/>
        <v>16183.137869905127</v>
      </c>
      <c r="BX106" s="53">
        <f t="shared" ca="1" si="58"/>
        <v>3945.3633410450761</v>
      </c>
      <c r="BY106" s="53">
        <f t="shared" ca="1" si="59"/>
        <v>1167.5764879270055</v>
      </c>
      <c r="BZ106" s="53">
        <f t="shared" ca="1" si="22"/>
        <v>21106078.616130095</v>
      </c>
      <c r="CA106" s="53">
        <f t="shared" ca="1" si="23"/>
        <v>21106078.616130095</v>
      </c>
      <c r="CB106" s="41">
        <f t="array" aca="1" ref="CB106" ca="1">SUM($E$54:$V$54*BH106:BY106)/1000000</f>
        <v>472.15827687075421</v>
      </c>
      <c r="CC106" s="43">
        <f t="array" aca="1" ref="CC106" ca="1">IF(CB106=0,"",SUM(($E$54:$V$54*BH106:BY106))/SUM(BH106:BY106))</f>
        <v>22.37072482568658</v>
      </c>
      <c r="CD106" s="54">
        <f t="array" aca="1" ref="CD106" ca="1">SUM(BI106:BY106*BI$54:BY$54*BI$55:BY$55)/1000000</f>
        <v>2195.663946344243</v>
      </c>
      <c r="CI106" s="10"/>
      <c r="CJ106" s="71"/>
      <c r="CK106" s="149" t="str">
        <f t="shared" ca="1" si="60"/>
        <v/>
      </c>
      <c r="CL106" s="149" t="str">
        <f t="shared" ca="1" si="61"/>
        <v/>
      </c>
      <c r="CM106" s="149" t="str">
        <f t="shared" ca="1" si="62"/>
        <v/>
      </c>
      <c r="CN106" s="149">
        <f t="shared" ca="1" si="63"/>
        <v>0.23180939657511723</v>
      </c>
      <c r="CO106" s="149">
        <f t="shared" ca="1" si="64"/>
        <v>0.20373880225687679</v>
      </c>
      <c r="CP106" s="149">
        <f t="shared" ca="1" si="65"/>
        <v>0.18841984640056622</v>
      </c>
      <c r="CQ106" s="149">
        <f t="shared" ca="1" si="66"/>
        <v>0.17194136638650886</v>
      </c>
      <c r="CR106" s="149">
        <f t="shared" ca="1" si="67"/>
        <v>0.18732013597927702</v>
      </c>
      <c r="CS106" s="149">
        <f t="shared" ca="1" si="68"/>
        <v>0.18964790596516162</v>
      </c>
      <c r="CT106" s="149">
        <f t="shared" ca="1" si="69"/>
        <v>0.20121714887563308</v>
      </c>
      <c r="CU106" s="149">
        <f t="shared" ca="1" si="70"/>
        <v>0.23883240259781172</v>
      </c>
      <c r="CV106" s="149">
        <f t="shared" ca="1" si="71"/>
        <v>0.18532991317554987</v>
      </c>
      <c r="CW106" s="149">
        <f t="shared" ca="1" si="72"/>
        <v>0.19663915511431421</v>
      </c>
      <c r="CX106" s="149">
        <f t="shared" ca="1" si="73"/>
        <v>0.19927525005061475</v>
      </c>
      <c r="CY106" s="149">
        <f t="shared" ca="1" si="74"/>
        <v>0.2231949670865476</v>
      </c>
      <c r="CZ106" s="149">
        <f t="shared" ca="1" si="75"/>
        <v>0.21081247367997644</v>
      </c>
      <c r="DA106" s="149">
        <f t="shared" ca="1" si="76"/>
        <v>0.18051231539663531</v>
      </c>
      <c r="DB106" s="53"/>
      <c r="DC106" s="53"/>
      <c r="DD106" s="41"/>
      <c r="DE106" s="43"/>
      <c r="DF106" s="54"/>
      <c r="DK106" s="10"/>
      <c r="DL106" s="46"/>
      <c r="DM106" s="72">
        <f t="shared" ca="1" si="77"/>
        <v>6.7774391920350924E-2</v>
      </c>
      <c r="DN106" s="72">
        <f t="shared" ca="1" si="78"/>
        <v>6.7774391920350924E-2</v>
      </c>
      <c r="DO106" s="72">
        <f t="shared" ca="1" si="79"/>
        <v>0.45289108397810762</v>
      </c>
      <c r="DP106" s="72">
        <f t="shared" ca="1" si="80"/>
        <v>0.45289108397810762</v>
      </c>
      <c r="DQ106" s="72">
        <f t="shared" ca="1" si="81"/>
        <v>0.45289108397810762</v>
      </c>
      <c r="DR106" s="72">
        <f t="shared" ca="1" si="82"/>
        <v>0.45289108397810762</v>
      </c>
      <c r="DS106" s="72">
        <f t="shared" ca="1" si="83"/>
        <v>0.45289108397810762</v>
      </c>
      <c r="DT106" s="72">
        <f t="shared" ca="1" si="84"/>
        <v>0.45289108397810762</v>
      </c>
      <c r="DU106" s="72">
        <f t="shared" ca="1" si="85"/>
        <v>0.45289108397810762</v>
      </c>
      <c r="DV106" s="72">
        <f t="shared" ca="1" si="86"/>
        <v>0.45289108397810762</v>
      </c>
      <c r="DW106" s="72">
        <f t="shared" ca="1" si="87"/>
        <v>0.45289108397810762</v>
      </c>
      <c r="DX106" s="72">
        <f t="shared" ca="1" si="88"/>
        <v>0.45289108397810762</v>
      </c>
      <c r="DY106" s="72">
        <f t="shared" ca="1" si="89"/>
        <v>0.45289108397810762</v>
      </c>
      <c r="DZ106" s="72">
        <f t="shared" ca="1" si="90"/>
        <v>0.45289108397810762</v>
      </c>
      <c r="EA106" s="72">
        <f t="shared" ca="1" si="91"/>
        <v>0.45289108397810762</v>
      </c>
      <c r="EB106" s="72">
        <f t="shared" ca="1" si="92"/>
        <v>0.45289108397810762</v>
      </c>
      <c r="EC106" s="72">
        <f t="shared" ca="1" si="93"/>
        <v>0.45289108397810762</v>
      </c>
      <c r="ED106" s="53"/>
      <c r="EE106" s="53"/>
      <c r="EF106" s="41"/>
      <c r="EG106" s="43"/>
      <c r="EH106" s="54"/>
    </row>
    <row r="107" spans="1:138" x14ac:dyDescent="0.2">
      <c r="A107" s="6">
        <v>5</v>
      </c>
      <c r="B107">
        <v>3</v>
      </c>
      <c r="C107" s="5">
        <f t="shared" ca="1" si="13"/>
        <v>0.35803364091683038</v>
      </c>
      <c r="D107" s="5">
        <f t="shared" ca="1" si="14"/>
        <v>8.3715622214007843E-2</v>
      </c>
      <c r="E107" s="30">
        <f t="shared" ca="1" si="15"/>
        <v>45737507.759472005</v>
      </c>
      <c r="F107" s="29">
        <f t="shared" ca="1" si="101"/>
        <v>57390309.599406928</v>
      </c>
      <c r="G107" s="29">
        <f t="shared" ca="1" si="101"/>
        <v>77680399.046711132</v>
      </c>
      <c r="H107" s="29">
        <f t="shared" ca="1" si="101"/>
        <v>34782588.420177601</v>
      </c>
      <c r="I107" s="29">
        <f t="shared" ca="1" si="101"/>
        <v>12153841.372975912</v>
      </c>
      <c r="J107" s="29">
        <f t="shared" ca="1" si="101"/>
        <v>4317502.6068809172</v>
      </c>
      <c r="K107" s="29">
        <f t="shared" ca="1" si="101"/>
        <v>2982888.7687593726</v>
      </c>
      <c r="L107" s="29">
        <f t="shared" ca="1" si="101"/>
        <v>596964.08241164451</v>
      </c>
      <c r="M107" s="29">
        <f t="shared" ca="1" si="101"/>
        <v>433432.53423517349</v>
      </c>
      <c r="N107" s="29">
        <f t="shared" ca="1" si="101"/>
        <v>220967.03024649745</v>
      </c>
      <c r="O107" s="29">
        <f t="shared" ca="1" si="101"/>
        <v>121203.10481854627</v>
      </c>
      <c r="P107" s="29">
        <f t="shared" ca="1" si="102"/>
        <v>139155.92691891192</v>
      </c>
      <c r="Q107" s="29">
        <f t="shared" ca="1" si="102"/>
        <v>97348.992556182333</v>
      </c>
      <c r="R107" s="29">
        <f t="shared" ca="1" si="102"/>
        <v>110944.16620434294</v>
      </c>
      <c r="S107" s="29">
        <f t="shared" ca="1" si="102"/>
        <v>43315.229086781612</v>
      </c>
      <c r="T107" s="29">
        <f t="shared" ca="1" si="102"/>
        <v>18318.849401466574</v>
      </c>
      <c r="U107" s="29">
        <f t="shared" ca="1" si="102"/>
        <v>16299.111281905247</v>
      </c>
      <c r="V107" s="29">
        <f t="shared" ca="1" si="102"/>
        <v>3973.637044941036</v>
      </c>
      <c r="W107" s="31">
        <f t="shared" ca="1" si="16"/>
        <v>56038743.833000183</v>
      </c>
      <c r="X107" s="31">
        <f t="shared" ca="1" si="17"/>
        <v>236846960.23859027</v>
      </c>
      <c r="Y107" s="38">
        <f t="array" aca="1" ref="Y107" ca="1">SUM($E$54:$V$54*E107:V107)/1000000</f>
        <v>2635.126785543227</v>
      </c>
      <c r="Z107" s="39">
        <f t="array" aca="1" ref="Z107" ca="1">SUM(($E$54:$V$54*E107:V107))/SUM(E107:V107)</f>
        <v>11.125862805622265</v>
      </c>
      <c r="AE107" s="10"/>
      <c r="AF107" s="46"/>
      <c r="AG107" s="53">
        <f t="shared" ca="1" si="26"/>
        <v>2300112.1247976529</v>
      </c>
      <c r="AH107" s="53">
        <f t="shared" ca="1" si="27"/>
        <v>3113306.5661020018</v>
      </c>
      <c r="AI107" s="53">
        <f t="shared" ca="1" si="28"/>
        <v>4026756.0486409892</v>
      </c>
      <c r="AJ107" s="53">
        <f t="shared" ca="1" si="29"/>
        <v>1407041.7552496791</v>
      </c>
      <c r="AK107" s="53">
        <f t="shared" ca="1" si="30"/>
        <v>499834.27131016826</v>
      </c>
      <c r="AL107" s="53">
        <f t="shared" ca="1" si="31"/>
        <v>345326.95631867368</v>
      </c>
      <c r="AM107" s="53">
        <f t="shared" ca="1" si="32"/>
        <v>69110.11626374624</v>
      </c>
      <c r="AN107" s="53">
        <f t="shared" ca="1" si="33"/>
        <v>50178.182768502702</v>
      </c>
      <c r="AO107" s="53">
        <f t="shared" ca="1" si="34"/>
        <v>25581.199272655416</v>
      </c>
      <c r="AP107" s="53">
        <f t="shared" ca="1" si="35"/>
        <v>14031.599073260026</v>
      </c>
      <c r="AQ107" s="53">
        <f t="shared" ca="1" si="36"/>
        <v>16109.984790548569</v>
      </c>
      <c r="AR107" s="53">
        <f t="shared" ca="1" si="37"/>
        <v>11270.02510190736</v>
      </c>
      <c r="AS107" s="53">
        <f t="shared" ca="1" si="38"/>
        <v>12843.928891318779</v>
      </c>
      <c r="AT107" s="53">
        <f t="shared" ca="1" si="39"/>
        <v>5014.5739188946</v>
      </c>
      <c r="AU107" s="53">
        <f t="shared" ca="1" si="40"/>
        <v>2120.7604431390459</v>
      </c>
      <c r="AV107" s="53">
        <f t="shared" ca="1" si="41"/>
        <v>1886.9367670121605</v>
      </c>
      <c r="AW107" s="53">
        <f t="shared" ca="1" si="42"/>
        <v>460.02519457516905</v>
      </c>
      <c r="AX107" s="53">
        <f t="shared" ca="1" si="19"/>
        <v>6487566.3640050692</v>
      </c>
      <c r="AY107" s="53">
        <f t="shared" ca="1" si="20"/>
        <v>11900985.054904724</v>
      </c>
      <c r="AZ107" s="41">
        <f t="array" aca="1" ref="AZ107" ca="1">SUM($E$54:$V$54*AF107:AW107)/1000000</f>
        <v>195.31795286630228</v>
      </c>
      <c r="BA107" s="43">
        <f t="array" aca="1" ref="BA107" ca="1">IF(AZ107=0,"",SUM(($E$54:$V$54*AF107:AW107))/SUM(AF107:AW107))</f>
        <v>16.41191480917005</v>
      </c>
      <c r="BB107" s="54">
        <f t="array" aca="1" ref="BB107" ca="1">SUM(AG107:AW107*AG$54:AW$54*AG$55:AW$55)/1000000</f>
        <v>349.08614751180579</v>
      </c>
      <c r="BG107" s="10"/>
      <c r="BH107" s="46"/>
      <c r="BI107" s="53">
        <f t="shared" si="43"/>
        <v>0</v>
      </c>
      <c r="BJ107" s="53">
        <f t="shared" si="44"/>
        <v>0</v>
      </c>
      <c r="BK107" s="53">
        <f t="shared" ca="1" si="45"/>
        <v>17221566.190994225</v>
      </c>
      <c r="BL107" s="53">
        <f t="shared" ca="1" si="46"/>
        <v>6017613.7885738192</v>
      </c>
      <c r="BM107" s="53">
        <f t="shared" ca="1" si="47"/>
        <v>2137683.2576685557</v>
      </c>
      <c r="BN107" s="53">
        <f t="shared" ca="1" si="48"/>
        <v>1476888.8315903118</v>
      </c>
      <c r="BO107" s="53">
        <f t="shared" ca="1" si="49"/>
        <v>295569.04548640194</v>
      </c>
      <c r="BP107" s="53">
        <f t="shared" ca="1" si="50"/>
        <v>214601.25357810556</v>
      </c>
      <c r="BQ107" s="53">
        <f t="shared" ca="1" si="51"/>
        <v>109405.26597525858</v>
      </c>
      <c r="BR107" s="53">
        <f t="shared" ca="1" si="52"/>
        <v>60010.119631457485</v>
      </c>
      <c r="BS107" s="53">
        <f t="shared" ca="1" si="53"/>
        <v>68898.926593771888</v>
      </c>
      <c r="BT107" s="53">
        <f t="shared" ca="1" si="54"/>
        <v>48199.464015747282</v>
      </c>
      <c r="BU107" s="53">
        <f t="shared" ca="1" si="55"/>
        <v>54930.710696745809</v>
      </c>
      <c r="BV107" s="53">
        <f t="shared" ca="1" si="56"/>
        <v>21446.249939333266</v>
      </c>
      <c r="BW107" s="53">
        <f t="shared" ca="1" si="57"/>
        <v>9070.0345155221421</v>
      </c>
      <c r="BX107" s="53">
        <f t="shared" ca="1" si="58"/>
        <v>8070.0211383025853</v>
      </c>
      <c r="BY107" s="53">
        <f t="shared" ca="1" si="59"/>
        <v>1967.428431770787</v>
      </c>
      <c r="BZ107" s="53">
        <f t="shared" ca="1" si="22"/>
        <v>27745920.588829335</v>
      </c>
      <c r="CA107" s="53">
        <f t="shared" ca="1" si="23"/>
        <v>27745920.588829335</v>
      </c>
      <c r="CB107" s="41">
        <f t="array" aca="1" ref="CB107" ca="1">SUM($E$54:$V$54*BH107:BY107)/1000000</f>
        <v>604.25813982593206</v>
      </c>
      <c r="CC107" s="43">
        <f t="array" aca="1" ref="CC107" ca="1">IF(CB107=0,"",SUM(($E$54:$V$54*BH107:BY107))/SUM(BH107:BY107))</f>
        <v>21.778269633958722</v>
      </c>
      <c r="CD107" s="54">
        <f t="array" aca="1" ref="CD107" ca="1">SUM(BI107:BY107*BI$54:BY$54*BI$55:BY$55)/1000000</f>
        <v>2785.7482395248571</v>
      </c>
      <c r="CI107" s="10"/>
      <c r="CJ107" s="71"/>
      <c r="CK107" s="149" t="str">
        <f t="shared" ca="1" si="60"/>
        <v/>
      </c>
      <c r="CL107" s="149" t="str">
        <f t="shared" ca="1" si="61"/>
        <v/>
      </c>
      <c r="CM107" s="149" t="str">
        <f t="shared" ca="1" si="62"/>
        <v/>
      </c>
      <c r="CN107" s="149">
        <f t="shared" ca="1" si="63"/>
        <v>0.48703399365230376</v>
      </c>
      <c r="CO107" s="149">
        <f t="shared" ca="1" si="64"/>
        <v>0.55918404285004264</v>
      </c>
      <c r="CP107" s="149">
        <f t="shared" ca="1" si="65"/>
        <v>0.51084920003272383</v>
      </c>
      <c r="CQ107" s="149">
        <f t="shared" ca="1" si="66"/>
        <v>0.46563504290164048</v>
      </c>
      <c r="CR107" s="149">
        <f t="shared" ca="1" si="67"/>
        <v>0.42878808030966237</v>
      </c>
      <c r="CS107" s="149">
        <f t="shared" ca="1" si="68"/>
        <v>0.49669197129366061</v>
      </c>
      <c r="CT107" s="149">
        <f t="shared" ca="1" si="69"/>
        <v>0.60185923434439803</v>
      </c>
      <c r="CU107" s="149">
        <f t="shared" ca="1" si="70"/>
        <v>0.53117852400566823</v>
      </c>
      <c r="CV107" s="149">
        <f t="shared" ca="1" si="71"/>
        <v>0.54690521575777173</v>
      </c>
      <c r="CW107" s="149">
        <f t="shared" ca="1" si="72"/>
        <v>0.5417521241135328</v>
      </c>
      <c r="CX107" s="149">
        <f t="shared" ca="1" si="73"/>
        <v>0.55388243681507088</v>
      </c>
      <c r="CY107" s="149">
        <f t="shared" ca="1" si="74"/>
        <v>0.52592736760618974</v>
      </c>
      <c r="CZ107" s="149">
        <f t="shared" ca="1" si="75"/>
        <v>0.64404851862854506</v>
      </c>
      <c r="DA107" s="149">
        <f t="shared" ca="1" si="76"/>
        <v>0.51784139674226404</v>
      </c>
      <c r="DB107" s="53"/>
      <c r="DC107" s="53"/>
      <c r="DD107" s="41"/>
      <c r="DE107" s="43"/>
      <c r="DF107" s="54"/>
      <c r="DK107" s="10"/>
      <c r="DL107" s="46"/>
      <c r="DM107" s="72">
        <f t="shared" ca="1" si="77"/>
        <v>8.3715622214007829E-2</v>
      </c>
      <c r="DN107" s="72">
        <f t="shared" ca="1" si="78"/>
        <v>8.3715622214007829E-2</v>
      </c>
      <c r="DO107" s="72">
        <f t="shared" ca="1" si="79"/>
        <v>0.44174926313083807</v>
      </c>
      <c r="DP107" s="72">
        <f t="shared" ca="1" si="80"/>
        <v>0.44174926313083807</v>
      </c>
      <c r="DQ107" s="72">
        <f t="shared" ca="1" si="81"/>
        <v>0.44174926313083807</v>
      </c>
      <c r="DR107" s="72">
        <f t="shared" ca="1" si="82"/>
        <v>0.44174926313083807</v>
      </c>
      <c r="DS107" s="72">
        <f t="shared" ca="1" si="83"/>
        <v>0.44174926313083807</v>
      </c>
      <c r="DT107" s="72">
        <f t="shared" ca="1" si="84"/>
        <v>0.44174926313083807</v>
      </c>
      <c r="DU107" s="72">
        <f t="shared" ca="1" si="85"/>
        <v>0.44174926313083807</v>
      </c>
      <c r="DV107" s="72">
        <f t="shared" ca="1" si="86"/>
        <v>0.44174926313083807</v>
      </c>
      <c r="DW107" s="72">
        <f t="shared" ca="1" si="87"/>
        <v>0.44174926313083807</v>
      </c>
      <c r="DX107" s="72">
        <f t="shared" ca="1" si="88"/>
        <v>0.44174926313083807</v>
      </c>
      <c r="DY107" s="72">
        <f t="shared" ca="1" si="89"/>
        <v>0.44174926313083807</v>
      </c>
      <c r="DZ107" s="72">
        <f t="shared" ca="1" si="90"/>
        <v>0.44174926313083807</v>
      </c>
      <c r="EA107" s="72">
        <f t="shared" ca="1" si="91"/>
        <v>0.44174926313083807</v>
      </c>
      <c r="EB107" s="72">
        <f t="shared" ca="1" si="92"/>
        <v>0.44174926313083807</v>
      </c>
      <c r="EC107" s="72">
        <f t="shared" ca="1" si="93"/>
        <v>0.44174926313083807</v>
      </c>
      <c r="ED107" s="53"/>
      <c r="EE107" s="53"/>
      <c r="EF107" s="41"/>
      <c r="EG107" s="43"/>
      <c r="EH107" s="54"/>
    </row>
    <row r="108" spans="1:138" x14ac:dyDescent="0.2">
      <c r="A108" s="6">
        <v>5</v>
      </c>
      <c r="B108">
        <v>4</v>
      </c>
      <c r="C108" s="5">
        <f t="shared" ca="1" si="13"/>
        <v>0.33565645000186534</v>
      </c>
      <c r="D108" s="5">
        <f t="shared" ca="1" si="14"/>
        <v>6.5964224494844403E-2</v>
      </c>
      <c r="E108" s="30">
        <f t="shared" ca="1" si="15"/>
        <v>55100405.588470325</v>
      </c>
      <c r="F108" s="29">
        <f t="shared" ref="F108:O117" ca="1" si="103">E107*EXP(-M-(F$52*$C108)-(F$51*$D108))</f>
        <v>35943723.366511993</v>
      </c>
      <c r="G108" s="29">
        <f t="shared" ca="1" si="103"/>
        <v>45101307.727733821</v>
      </c>
      <c r="H108" s="29">
        <f t="shared" ca="1" si="103"/>
        <v>43640354.601179451</v>
      </c>
      <c r="I108" s="29">
        <f t="shared" ca="1" si="103"/>
        <v>19540637.164990146</v>
      </c>
      <c r="J108" s="29">
        <f t="shared" ca="1" si="103"/>
        <v>6827950.8575157188</v>
      </c>
      <c r="K108" s="29">
        <f t="shared" ca="1" si="103"/>
        <v>2425545.5310225678</v>
      </c>
      <c r="L108" s="29">
        <f t="shared" ca="1" si="103"/>
        <v>1675767.9569366989</v>
      </c>
      <c r="M108" s="29">
        <f t="shared" ca="1" si="103"/>
        <v>335370.62837365625</v>
      </c>
      <c r="N108" s="29">
        <f t="shared" ca="1" si="103"/>
        <v>243499.64369179771</v>
      </c>
      <c r="O108" s="29">
        <f t="shared" ca="1" si="103"/>
        <v>124137.87356226213</v>
      </c>
      <c r="P108" s="29">
        <f t="shared" ref="P108:V117" ca="1" si="104">O107*EXP(-M-(P$52*$C108)-(P$51*$D108))</f>
        <v>68091.134159399298</v>
      </c>
      <c r="Q108" s="29">
        <f t="shared" ca="1" si="104"/>
        <v>78176.915542689181</v>
      </c>
      <c r="R108" s="29">
        <f t="shared" ca="1" si="104"/>
        <v>54690.045460048961</v>
      </c>
      <c r="S108" s="29">
        <f t="shared" ca="1" si="104"/>
        <v>62327.727631500922</v>
      </c>
      <c r="T108" s="29">
        <f t="shared" ca="1" si="104"/>
        <v>24334.220474868995</v>
      </c>
      <c r="U108" s="29">
        <f t="shared" ca="1" si="104"/>
        <v>10291.413195301451</v>
      </c>
      <c r="V108" s="29">
        <f t="shared" ca="1" si="104"/>
        <v>9156.7371532001016</v>
      </c>
      <c r="W108" s="31">
        <f t="shared" ca="1" si="16"/>
        <v>75120332.450889289</v>
      </c>
      <c r="X108" s="31">
        <f t="shared" ca="1" si="17"/>
        <v>211265769.13360548</v>
      </c>
      <c r="Y108" s="38">
        <f t="array" aca="1" ref="Y108" ca="1">SUM($E$54:$V$54*E108:V108)/1000000</f>
        <v>2524.8535869343305</v>
      </c>
      <c r="Z108" s="39">
        <f t="array" aca="1" ref="Z108" ca="1">SUM(($E$54:$V$54*E108:V108))/SUM(E108:V108)</f>
        <v>11.951077532762069</v>
      </c>
      <c r="AE108" s="10"/>
      <c r="AF108" s="46"/>
      <c r="AG108" s="53">
        <f t="shared" ca="1" si="26"/>
        <v>1120388.8811569209</v>
      </c>
      <c r="AH108" s="53">
        <f t="shared" ca="1" si="27"/>
        <v>1405836.6516048906</v>
      </c>
      <c r="AI108" s="53">
        <f t="shared" ca="1" si="28"/>
        <v>3894111.3854084429</v>
      </c>
      <c r="AJ108" s="53">
        <f t="shared" ca="1" si="29"/>
        <v>1743648.0147268772</v>
      </c>
      <c r="AK108" s="53">
        <f t="shared" ca="1" si="30"/>
        <v>609270.96986839559</v>
      </c>
      <c r="AL108" s="53">
        <f t="shared" ca="1" si="31"/>
        <v>216436.01557550754</v>
      </c>
      <c r="AM108" s="53">
        <f t="shared" ca="1" si="32"/>
        <v>149531.9444593486</v>
      </c>
      <c r="AN108" s="53">
        <f t="shared" ca="1" si="33"/>
        <v>29925.755512677311</v>
      </c>
      <c r="AO108" s="53">
        <f t="shared" ca="1" si="34"/>
        <v>21727.933778464339</v>
      </c>
      <c r="AP108" s="53">
        <f t="shared" ca="1" si="35"/>
        <v>11077.057260807267</v>
      </c>
      <c r="AQ108" s="53">
        <f t="shared" ca="1" si="36"/>
        <v>6075.9006932616521</v>
      </c>
      <c r="AR108" s="53">
        <f t="shared" ca="1" si="37"/>
        <v>6975.874043027884</v>
      </c>
      <c r="AS108" s="53">
        <f t="shared" ca="1" si="38"/>
        <v>4880.0962008848146</v>
      </c>
      <c r="AT108" s="53">
        <f t="shared" ca="1" si="39"/>
        <v>5561.6210274768137</v>
      </c>
      <c r="AU108" s="53">
        <f t="shared" ca="1" si="40"/>
        <v>2171.3885203780069</v>
      </c>
      <c r="AV108" s="53">
        <f t="shared" ca="1" si="41"/>
        <v>918.3222652980678</v>
      </c>
      <c r="AW108" s="53">
        <f t="shared" ca="1" si="42"/>
        <v>817.07297585765514</v>
      </c>
      <c r="AX108" s="53">
        <f t="shared" ca="1" si="19"/>
        <v>6703129.3523167074</v>
      </c>
      <c r="AY108" s="53">
        <f t="shared" ca="1" si="20"/>
        <v>9229354.8850785196</v>
      </c>
      <c r="AZ108" s="41">
        <f t="array" aca="1" ref="AZ108" ca="1">SUM($E$54:$V$54*AF108:AW108)/1000000</f>
        <v>171.73191487812306</v>
      </c>
      <c r="BA108" s="43">
        <f t="array" aca="1" ref="BA108" ca="1">IF(AZ108=0,"",SUM(($E$54:$V$54*AF108:AW108))/SUM(AF108:AW108))</f>
        <v>18.607141779299134</v>
      </c>
      <c r="BB108" s="54">
        <f t="array" aca="1" ref="BB108" ca="1">SUM(AG108:AW108*AG$54:AW$54*AG$55:AW$55)/1000000</f>
        <v>324.37410867157723</v>
      </c>
      <c r="BG108" s="10"/>
      <c r="BH108" s="46"/>
      <c r="BI108" s="53">
        <f t="shared" si="43"/>
        <v>0</v>
      </c>
      <c r="BJ108" s="53">
        <f t="shared" si="44"/>
        <v>0</v>
      </c>
      <c r="BK108" s="53">
        <f t="shared" ca="1" si="45"/>
        <v>19815037.826150779</v>
      </c>
      <c r="BL108" s="53">
        <f t="shared" ca="1" si="46"/>
        <v>8872486.6722531803</v>
      </c>
      <c r="BM108" s="53">
        <f t="shared" ca="1" si="47"/>
        <v>3100252.1806529048</v>
      </c>
      <c r="BN108" s="53">
        <f t="shared" ca="1" si="48"/>
        <v>1101326.4416729598</v>
      </c>
      <c r="BO108" s="53">
        <f t="shared" ca="1" si="49"/>
        <v>760887.61784842738</v>
      </c>
      <c r="BP108" s="53">
        <f t="shared" ca="1" si="50"/>
        <v>152276.0698838215</v>
      </c>
      <c r="BQ108" s="53">
        <f t="shared" ca="1" si="51"/>
        <v>110561.7654691744</v>
      </c>
      <c r="BR108" s="53">
        <f t="shared" ca="1" si="52"/>
        <v>56365.184993883311</v>
      </c>
      <c r="BS108" s="53">
        <f t="shared" ca="1" si="53"/>
        <v>30916.989821103318</v>
      </c>
      <c r="BT108" s="53">
        <f t="shared" ca="1" si="54"/>
        <v>35496.47001649969</v>
      </c>
      <c r="BU108" s="53">
        <f t="shared" ca="1" si="55"/>
        <v>24832.184096769171</v>
      </c>
      <c r="BV108" s="53">
        <f t="shared" ca="1" si="56"/>
        <v>28300.097282042596</v>
      </c>
      <c r="BW108" s="53">
        <f t="shared" ca="1" si="57"/>
        <v>11049.027983067535</v>
      </c>
      <c r="BX108" s="53">
        <f t="shared" ca="1" si="58"/>
        <v>4672.847954904888</v>
      </c>
      <c r="BY108" s="53">
        <f t="shared" ca="1" si="59"/>
        <v>4157.6447925992888</v>
      </c>
      <c r="BZ108" s="53">
        <f t="shared" ca="1" si="22"/>
        <v>34108619.020872131</v>
      </c>
      <c r="CA108" s="53">
        <f t="shared" ca="1" si="23"/>
        <v>34108619.020872131</v>
      </c>
      <c r="CB108" s="41">
        <f t="array" aca="1" ref="CB108" ca="1">SUM($E$54:$V$54*BH108:BY108)/1000000</f>
        <v>747.07778777398562</v>
      </c>
      <c r="CC108" s="43">
        <f t="array" aca="1" ref="CC108" ca="1">IF(CB108=0,"",SUM(($E$54:$V$54*BH108:BY108))/SUM(BH108:BY108))</f>
        <v>21.902903407400498</v>
      </c>
      <c r="CD108" s="54">
        <f t="array" aca="1" ref="CD108" ca="1">SUM(BI108:BY108*BI$54:BY$54*BI$55:BY$55)/1000000</f>
        <v>3446.3400201258542</v>
      </c>
      <c r="CI108" s="10"/>
      <c r="CJ108" s="71"/>
      <c r="CK108" s="149" t="str">
        <f t="shared" ca="1" si="60"/>
        <v/>
      </c>
      <c r="CL108" s="149" t="str">
        <f t="shared" ca="1" si="61"/>
        <v/>
      </c>
      <c r="CM108" s="149" t="str">
        <f t="shared" ca="1" si="62"/>
        <v/>
      </c>
      <c r="CN108" s="149">
        <f t="shared" ca="1" si="63"/>
        <v>0.49068580884302815</v>
      </c>
      <c r="CO108" s="149">
        <f t="shared" ca="1" si="64"/>
        <v>0.56259497454899055</v>
      </c>
      <c r="CP108" s="149">
        <f t="shared" ca="1" si="65"/>
        <v>0.41986993637725739</v>
      </c>
      <c r="CQ108" s="149">
        <f t="shared" ca="1" si="66"/>
        <v>0.4530719192082332</v>
      </c>
      <c r="CR108" s="149">
        <f t="shared" ca="1" si="67"/>
        <v>0.47759493518163842</v>
      </c>
      <c r="CS108" s="149">
        <f t="shared" ca="1" si="68"/>
        <v>0.5007246239567763</v>
      </c>
      <c r="CT108" s="149">
        <f t="shared" ca="1" si="69"/>
        <v>0.49389245483665434</v>
      </c>
      <c r="CU108" s="149">
        <f t="shared" ca="1" si="70"/>
        <v>0.53871497121875156</v>
      </c>
      <c r="CV108" s="149">
        <f t="shared" ca="1" si="71"/>
        <v>0.49212664867475264</v>
      </c>
      <c r="CW108" s="149">
        <f t="shared" ca="1" si="72"/>
        <v>0.4031795888861433</v>
      </c>
      <c r="CX108" s="149">
        <f t="shared" ca="1" si="73"/>
        <v>0.42759580331299019</v>
      </c>
      <c r="CY108" s="149">
        <f t="shared" ca="1" si="74"/>
        <v>0.53174911140004522</v>
      </c>
      <c r="CZ108" s="149">
        <f t="shared" ca="1" si="75"/>
        <v>0.42784618205523944</v>
      </c>
      <c r="DA108" s="149">
        <f t="shared" ca="1" si="76"/>
        <v>0.5197481621947655</v>
      </c>
      <c r="DB108" s="53"/>
      <c r="DC108" s="53"/>
      <c r="DD108" s="41"/>
      <c r="DE108" s="43"/>
      <c r="DF108" s="54"/>
      <c r="DK108" s="10"/>
      <c r="DL108" s="46"/>
      <c r="DM108" s="72">
        <f t="shared" ca="1" si="77"/>
        <v>6.5964224494844237E-2</v>
      </c>
      <c r="DN108" s="72">
        <f t="shared" ca="1" si="78"/>
        <v>6.5964224494844237E-2</v>
      </c>
      <c r="DO108" s="72">
        <f t="shared" ca="1" si="79"/>
        <v>0.40162067449670968</v>
      </c>
      <c r="DP108" s="72">
        <f t="shared" ca="1" si="80"/>
        <v>0.40162067449670968</v>
      </c>
      <c r="DQ108" s="72">
        <f t="shared" ca="1" si="81"/>
        <v>0.40162067449670968</v>
      </c>
      <c r="DR108" s="72">
        <f t="shared" ca="1" si="82"/>
        <v>0.40162067449670968</v>
      </c>
      <c r="DS108" s="72">
        <f t="shared" ca="1" si="83"/>
        <v>0.40162067449670968</v>
      </c>
      <c r="DT108" s="72">
        <f t="shared" ca="1" si="84"/>
        <v>0.40162067449670968</v>
      </c>
      <c r="DU108" s="72">
        <f t="shared" ca="1" si="85"/>
        <v>0.40162067449670968</v>
      </c>
      <c r="DV108" s="72">
        <f t="shared" ca="1" si="86"/>
        <v>0.40162067449670968</v>
      </c>
      <c r="DW108" s="72">
        <f t="shared" ca="1" si="87"/>
        <v>0.40162067449670968</v>
      </c>
      <c r="DX108" s="72">
        <f t="shared" ca="1" si="88"/>
        <v>0.40162067449670968</v>
      </c>
      <c r="DY108" s="72">
        <f t="shared" ca="1" si="89"/>
        <v>0.40162067449670968</v>
      </c>
      <c r="DZ108" s="72">
        <f t="shared" ca="1" si="90"/>
        <v>0.40162067449670968</v>
      </c>
      <c r="EA108" s="72">
        <f t="shared" ca="1" si="91"/>
        <v>0.40162067449670968</v>
      </c>
      <c r="EB108" s="72">
        <f t="shared" ca="1" si="92"/>
        <v>0.40162067449670968</v>
      </c>
      <c r="EC108" s="72">
        <f t="shared" ca="1" si="93"/>
        <v>0.40162067449670968</v>
      </c>
      <c r="ED108" s="53"/>
      <c r="EE108" s="53"/>
      <c r="EF108" s="41"/>
      <c r="EG108" s="43"/>
      <c r="EH108" s="54"/>
    </row>
    <row r="109" spans="1:138" x14ac:dyDescent="0.2">
      <c r="A109" s="6">
        <v>5</v>
      </c>
      <c r="B109">
        <v>5</v>
      </c>
      <c r="C109" s="5">
        <f t="shared" ca="1" si="13"/>
        <v>0.38578968161442928</v>
      </c>
      <c r="D109" s="5">
        <f t="shared" ca="1" si="14"/>
        <v>5.8762054470514878E-2</v>
      </c>
      <c r="E109" s="30">
        <f t="shared" ca="1" si="15"/>
        <v>24713905.803270068</v>
      </c>
      <c r="F109" s="29">
        <f t="shared" ca="1" si="103"/>
        <v>43614733.719390057</v>
      </c>
      <c r="G109" s="29">
        <f t="shared" ca="1" si="103"/>
        <v>28451259.237951469</v>
      </c>
      <c r="H109" s="29">
        <f t="shared" ca="1" si="103"/>
        <v>24272875.836394198</v>
      </c>
      <c r="I109" s="29">
        <f t="shared" ca="1" si="103"/>
        <v>23486611.85359088</v>
      </c>
      <c r="J109" s="29">
        <f t="shared" ca="1" si="103"/>
        <v>10516490.176584687</v>
      </c>
      <c r="K109" s="29">
        <f t="shared" ca="1" si="103"/>
        <v>3674705.0525004342</v>
      </c>
      <c r="L109" s="29">
        <f t="shared" ca="1" si="103"/>
        <v>1305393.7563284461</v>
      </c>
      <c r="M109" s="29">
        <f t="shared" ca="1" si="103"/>
        <v>901874.23821238906</v>
      </c>
      <c r="N109" s="29">
        <f t="shared" ca="1" si="103"/>
        <v>180491.65383028431</v>
      </c>
      <c r="O109" s="29">
        <f t="shared" ca="1" si="103"/>
        <v>131048.00980976371</v>
      </c>
      <c r="P109" s="29">
        <f t="shared" ca="1" si="104"/>
        <v>66809.220028844444</v>
      </c>
      <c r="Q109" s="29">
        <f t="shared" ca="1" si="104"/>
        <v>36645.670120869567</v>
      </c>
      <c r="R109" s="29">
        <f t="shared" ca="1" si="104"/>
        <v>42073.692756210396</v>
      </c>
      <c r="S109" s="29">
        <f t="shared" ca="1" si="104"/>
        <v>29433.396719940833</v>
      </c>
      <c r="T109" s="29">
        <f t="shared" ca="1" si="104"/>
        <v>33543.887531973218</v>
      </c>
      <c r="U109" s="29">
        <f t="shared" ca="1" si="104"/>
        <v>13096.327843255094</v>
      </c>
      <c r="V109" s="29">
        <f t="shared" ca="1" si="104"/>
        <v>5538.6907221976617</v>
      </c>
      <c r="W109" s="31">
        <f t="shared" ca="1" si="16"/>
        <v>64696631.462974392</v>
      </c>
      <c r="X109" s="31">
        <f t="shared" ca="1" si="17"/>
        <v>161476530.2235859</v>
      </c>
      <c r="Y109" s="38">
        <f t="array" aca="1" ref="Y109" ca="1">SUM($E$54:$V$54*E109:V109)/1000000</f>
        <v>2191.2889818123117</v>
      </c>
      <c r="Z109" s="39">
        <f t="array" aca="1" ref="Z109" ca="1">SUM(($E$54:$V$54*E109:V109))/SUM(E109:V109)</f>
        <v>13.570324918291087</v>
      </c>
      <c r="AE109" s="10"/>
      <c r="AF109" s="46"/>
      <c r="AG109" s="53">
        <f t="shared" ca="1" si="26"/>
        <v>1089370.9704798881</v>
      </c>
      <c r="AH109" s="53">
        <f t="shared" ca="1" si="27"/>
        <v>710630.86357083241</v>
      </c>
      <c r="AI109" s="53">
        <f t="shared" ca="1" si="28"/>
        <v>1975495.149232382</v>
      </c>
      <c r="AJ109" s="53">
        <f t="shared" ca="1" si="29"/>
        <v>1911503.5276992151</v>
      </c>
      <c r="AK109" s="53">
        <f t="shared" ca="1" si="30"/>
        <v>855904.98096822412</v>
      </c>
      <c r="AL109" s="53">
        <f t="shared" ca="1" si="31"/>
        <v>299073.00869515468</v>
      </c>
      <c r="AM109" s="53">
        <f t="shared" ca="1" si="32"/>
        <v>106242.00654454344</v>
      </c>
      <c r="AN109" s="53">
        <f t="shared" ca="1" si="33"/>
        <v>73400.786738869283</v>
      </c>
      <c r="AO109" s="53">
        <f t="shared" ca="1" si="34"/>
        <v>14689.663846260788</v>
      </c>
      <c r="AP109" s="53">
        <f t="shared" ca="1" si="35"/>
        <v>10665.596834948581</v>
      </c>
      <c r="AQ109" s="53">
        <f t="shared" ca="1" si="36"/>
        <v>5437.3981468273869</v>
      </c>
      <c r="AR109" s="53">
        <f t="shared" ca="1" si="37"/>
        <v>2982.4790458328353</v>
      </c>
      <c r="AS109" s="53">
        <f t="shared" ca="1" si="38"/>
        <v>3424.2492117709608</v>
      </c>
      <c r="AT109" s="53">
        <f t="shared" ca="1" si="39"/>
        <v>2395.4941654871122</v>
      </c>
      <c r="AU109" s="53">
        <f t="shared" ca="1" si="40"/>
        <v>2730.034444721719</v>
      </c>
      <c r="AV109" s="53">
        <f t="shared" ca="1" si="41"/>
        <v>1065.8700807226119</v>
      </c>
      <c r="AW109" s="53">
        <f t="shared" ca="1" si="42"/>
        <v>450.77710315619902</v>
      </c>
      <c r="AX109" s="53">
        <f t="shared" ca="1" si="19"/>
        <v>5265461.022758116</v>
      </c>
      <c r="AY109" s="53">
        <f t="shared" ca="1" si="20"/>
        <v>7065462.8568088366</v>
      </c>
      <c r="AZ109" s="41">
        <f t="array" aca="1" ref="AZ109" ca="1">SUM($E$54:$V$54*AF109:AW109)/1000000</f>
        <v>139.51216150907538</v>
      </c>
      <c r="BA109" s="43">
        <f t="array" aca="1" ref="BA109" ca="1">IF(AZ109=0,"",SUM(($E$54:$V$54*AF109:AW109))/SUM(AF109:AW109))</f>
        <v>19.745650686512416</v>
      </c>
      <c r="BB109" s="54">
        <f t="array" aca="1" ref="BB109" ca="1">SUM(AG109:AW109*AG$54:AW$54*AG$55:AW$55)/1000000</f>
        <v>278.57603539198504</v>
      </c>
      <c r="BG109" s="10"/>
      <c r="BH109" s="46"/>
      <c r="BI109" s="53">
        <f t="shared" si="43"/>
        <v>0</v>
      </c>
      <c r="BJ109" s="53">
        <f t="shared" si="44"/>
        <v>0</v>
      </c>
      <c r="BK109" s="53">
        <f t="shared" ca="1" si="45"/>
        <v>12969690.245184042</v>
      </c>
      <c r="BL109" s="53">
        <f t="shared" ca="1" si="46"/>
        <v>12549566.961209023</v>
      </c>
      <c r="BM109" s="53">
        <f t="shared" ca="1" si="47"/>
        <v>5619260.8150829701</v>
      </c>
      <c r="BN109" s="53">
        <f t="shared" ca="1" si="48"/>
        <v>1963499.7762351416</v>
      </c>
      <c r="BO109" s="53">
        <f t="shared" ca="1" si="49"/>
        <v>697509.13660555659</v>
      </c>
      <c r="BP109" s="53">
        <f t="shared" ca="1" si="50"/>
        <v>481897.14266109944</v>
      </c>
      <c r="BQ109" s="53">
        <f t="shared" ca="1" si="51"/>
        <v>96441.841411714777</v>
      </c>
      <c r="BR109" s="53">
        <f t="shared" ca="1" si="52"/>
        <v>70022.691416402144</v>
      </c>
      <c r="BS109" s="53">
        <f t="shared" ca="1" si="53"/>
        <v>35698.072825686977</v>
      </c>
      <c r="BT109" s="53">
        <f t="shared" ca="1" si="54"/>
        <v>19580.827319284748</v>
      </c>
      <c r="BU109" s="53">
        <f t="shared" ca="1" si="55"/>
        <v>22481.174715231227</v>
      </c>
      <c r="BV109" s="53">
        <f t="shared" ca="1" si="56"/>
        <v>15727.103821331017</v>
      </c>
      <c r="BW109" s="53">
        <f t="shared" ca="1" si="57"/>
        <v>17923.456365095139</v>
      </c>
      <c r="BX109" s="53">
        <f t="shared" ca="1" si="58"/>
        <v>6997.7417023540547</v>
      </c>
      <c r="BY109" s="53">
        <f t="shared" ca="1" si="59"/>
        <v>2959.4805129382498</v>
      </c>
      <c r="BZ109" s="53">
        <f t="shared" ca="1" si="22"/>
        <v>34569256.467067875</v>
      </c>
      <c r="CA109" s="53">
        <f t="shared" ca="1" si="23"/>
        <v>34569256.467067875</v>
      </c>
      <c r="CB109" s="41">
        <f t="array" aca="1" ref="CB109" ca="1">SUM($E$54:$V$54*BH109:BY109)/1000000</f>
        <v>811.57206494254353</v>
      </c>
      <c r="CC109" s="43">
        <f t="array" aca="1" ref="CC109" ca="1">IF(CB109=0,"",SUM(($E$54:$V$54*BH109:BY109))/SUM(BH109:BY109))</f>
        <v>23.476700047502646</v>
      </c>
      <c r="CD109" s="54">
        <f t="array" aca="1" ref="CD109" ca="1">SUM(BI109:BY109*BI$54:BY$54*BI$55:BY$55)/1000000</f>
        <v>3814.2873533100606</v>
      </c>
      <c r="CI109" s="10"/>
      <c r="CJ109" s="71"/>
      <c r="CK109" s="149" t="str">
        <f t="shared" ca="1" si="60"/>
        <v/>
      </c>
      <c r="CL109" s="149" t="str">
        <f t="shared" ca="1" si="61"/>
        <v/>
      </c>
      <c r="CM109" s="149" t="str">
        <f t="shared" ca="1" si="62"/>
        <v/>
      </c>
      <c r="CN109" s="149">
        <f t="shared" ca="1" si="63"/>
        <v>0.32760060409826153</v>
      </c>
      <c r="CO109" s="149">
        <f t="shared" ca="1" si="64"/>
        <v>0.2544992381486908</v>
      </c>
      <c r="CP109" s="149">
        <f t="shared" ca="1" si="65"/>
        <v>0.24843911570343546</v>
      </c>
      <c r="CQ109" s="149">
        <f t="shared" ca="1" si="66"/>
        <v>0.30246669924974057</v>
      </c>
      <c r="CR109" s="149">
        <f t="shared" ca="1" si="67"/>
        <v>0.33235401846609886</v>
      </c>
      <c r="CS109" s="149">
        <f t="shared" ca="1" si="68"/>
        <v>0.26414456081590554</v>
      </c>
      <c r="CT109" s="149">
        <f t="shared" ca="1" si="69"/>
        <v>0.29761882453986194</v>
      </c>
      <c r="CU109" s="149">
        <f t="shared" ca="1" si="70"/>
        <v>0.27511381192788725</v>
      </c>
      <c r="CV109" s="149">
        <f t="shared" ca="1" si="71"/>
        <v>0.25140828509394558</v>
      </c>
      <c r="CW109" s="149">
        <f t="shared" ca="1" si="72"/>
        <v>0.26311812711700999</v>
      </c>
      <c r="CX109" s="149">
        <f t="shared" ca="1" si="73"/>
        <v>0.38637057503655864</v>
      </c>
      <c r="CY109" s="149">
        <f t="shared" ca="1" si="74"/>
        <v>0.32530961107965828</v>
      </c>
      <c r="CZ109" s="149">
        <f t="shared" ca="1" si="75"/>
        <v>0.36093877173357997</v>
      </c>
      <c r="DA109" s="149">
        <f t="shared" ca="1" si="76"/>
        <v>0.28727571510690586</v>
      </c>
      <c r="DB109" s="53"/>
      <c r="DC109" s="53"/>
      <c r="DD109" s="41"/>
      <c r="DE109" s="43"/>
      <c r="DF109" s="54"/>
      <c r="DK109" s="10"/>
      <c r="DL109" s="46"/>
      <c r="DM109" s="72">
        <f t="shared" ca="1" si="77"/>
        <v>5.876205447051483E-2</v>
      </c>
      <c r="DN109" s="72">
        <f t="shared" ca="1" si="78"/>
        <v>5.876205447051483E-2</v>
      </c>
      <c r="DO109" s="72">
        <f t="shared" ca="1" si="79"/>
        <v>0.44455173608494403</v>
      </c>
      <c r="DP109" s="72">
        <f t="shared" ca="1" si="80"/>
        <v>0.44455173608494403</v>
      </c>
      <c r="DQ109" s="72">
        <f t="shared" ca="1" si="81"/>
        <v>0.44455173608494403</v>
      </c>
      <c r="DR109" s="72">
        <f t="shared" ca="1" si="82"/>
        <v>0.44455173608494403</v>
      </c>
      <c r="DS109" s="72">
        <f t="shared" ca="1" si="83"/>
        <v>0.44455173608494403</v>
      </c>
      <c r="DT109" s="72">
        <f t="shared" ca="1" si="84"/>
        <v>0.44455173608494403</v>
      </c>
      <c r="DU109" s="72">
        <f t="shared" ca="1" si="85"/>
        <v>0.44455173608494403</v>
      </c>
      <c r="DV109" s="72">
        <f t="shared" ca="1" si="86"/>
        <v>0.44455173608494403</v>
      </c>
      <c r="DW109" s="72">
        <f t="shared" ca="1" si="87"/>
        <v>0.44455173608494403</v>
      </c>
      <c r="DX109" s="72">
        <f t="shared" ca="1" si="88"/>
        <v>0.44455173608494403</v>
      </c>
      <c r="DY109" s="72">
        <f t="shared" ca="1" si="89"/>
        <v>0.44455173608494403</v>
      </c>
      <c r="DZ109" s="72">
        <f t="shared" ca="1" si="90"/>
        <v>0.44455173608494403</v>
      </c>
      <c r="EA109" s="72">
        <f t="shared" ca="1" si="91"/>
        <v>0.44455173608494403</v>
      </c>
      <c r="EB109" s="72">
        <f t="shared" ca="1" si="92"/>
        <v>0.44455173608494403</v>
      </c>
      <c r="EC109" s="72">
        <f t="shared" ca="1" si="93"/>
        <v>0.44455173608494403</v>
      </c>
      <c r="ED109" s="53"/>
      <c r="EE109" s="53"/>
      <c r="EF109" s="41"/>
      <c r="EG109" s="43"/>
      <c r="EH109" s="54"/>
    </row>
    <row r="110" spans="1:138" x14ac:dyDescent="0.2">
      <c r="A110" s="6">
        <v>5</v>
      </c>
      <c r="B110">
        <v>6</v>
      </c>
      <c r="C110" s="5">
        <f t="shared" ca="1" si="13"/>
        <v>0.46018167498268064</v>
      </c>
      <c r="D110" s="5">
        <f t="shared" ca="1" si="14"/>
        <v>6.8257911232422475E-2</v>
      </c>
      <c r="E110" s="30">
        <f t="shared" ca="1" si="15"/>
        <v>23641523.03578655</v>
      </c>
      <c r="F110" s="29">
        <f t="shared" ca="1" si="103"/>
        <v>19377414.018276859</v>
      </c>
      <c r="G110" s="29">
        <f t="shared" ca="1" si="103"/>
        <v>34196972.316115849</v>
      </c>
      <c r="H110" s="29">
        <f t="shared" ca="1" si="103"/>
        <v>14079964.575993054</v>
      </c>
      <c r="I110" s="29">
        <f t="shared" ca="1" si="103"/>
        <v>12012165.40454662</v>
      </c>
      <c r="J110" s="29">
        <f t="shared" ca="1" si="103"/>
        <v>11623058.935386099</v>
      </c>
      <c r="K110" s="29">
        <f t="shared" ca="1" si="103"/>
        <v>5204402.656195147</v>
      </c>
      <c r="L110" s="29">
        <f t="shared" ca="1" si="103"/>
        <v>1818538.7343915026</v>
      </c>
      <c r="M110" s="29">
        <f t="shared" ca="1" si="103"/>
        <v>646013.51009131677</v>
      </c>
      <c r="N110" s="29">
        <f t="shared" ca="1" si="103"/>
        <v>446319.69431752502</v>
      </c>
      <c r="O110" s="29">
        <f t="shared" ca="1" si="103"/>
        <v>89321.74393191401</v>
      </c>
      <c r="P110" s="29">
        <f t="shared" ca="1" si="104"/>
        <v>64853.063987220441</v>
      </c>
      <c r="Q110" s="29">
        <f t="shared" ca="1" si="104"/>
        <v>33062.559498283394</v>
      </c>
      <c r="R110" s="29">
        <f t="shared" ca="1" si="104"/>
        <v>18135.216190259602</v>
      </c>
      <c r="S110" s="29">
        <f t="shared" ca="1" si="104"/>
        <v>20821.437063089768</v>
      </c>
      <c r="T110" s="29">
        <f t="shared" ca="1" si="104"/>
        <v>14566.004959636928</v>
      </c>
      <c r="U110" s="29">
        <f t="shared" ca="1" si="104"/>
        <v>16600.20543348309</v>
      </c>
      <c r="V110" s="29">
        <f t="shared" ca="1" si="104"/>
        <v>6481.1132107170661</v>
      </c>
      <c r="W110" s="31">
        <f t="shared" ca="1" si="16"/>
        <v>46094304.855195858</v>
      </c>
      <c r="X110" s="31">
        <f t="shared" ca="1" si="17"/>
        <v>123310214.22537515</v>
      </c>
      <c r="Y110" s="38">
        <f t="array" aca="1" ref="Y110" ca="1">SUM($E$54:$V$54*E110:V110)/1000000</f>
        <v>1734.9623597847717</v>
      </c>
      <c r="Z110" s="39">
        <f t="array" aca="1" ref="Z110" ca="1">SUM(($E$54:$V$54*E110:V110))/SUM(E110:V110)</f>
        <v>14.069899810682074</v>
      </c>
      <c r="AE110" s="10"/>
      <c r="AF110" s="46"/>
      <c r="AG110" s="53">
        <f t="shared" ca="1" si="26"/>
        <v>517823.83262296626</v>
      </c>
      <c r="AH110" s="53">
        <f t="shared" ca="1" si="27"/>
        <v>913847.80508535937</v>
      </c>
      <c r="AI110" s="53">
        <f t="shared" ca="1" si="28"/>
        <v>1394511.447115205</v>
      </c>
      <c r="AJ110" s="53">
        <f t="shared" ca="1" si="29"/>
        <v>1189711.9535259954</v>
      </c>
      <c r="AK110" s="53">
        <f t="shared" ca="1" si="30"/>
        <v>1151173.9712418565</v>
      </c>
      <c r="AL110" s="53">
        <f t="shared" ca="1" si="31"/>
        <v>515455.77691547811</v>
      </c>
      <c r="AM110" s="53">
        <f t="shared" ca="1" si="32"/>
        <v>180112.17772914647</v>
      </c>
      <c r="AN110" s="53">
        <f t="shared" ca="1" si="33"/>
        <v>63982.635037977489</v>
      </c>
      <c r="AO110" s="53">
        <f t="shared" ca="1" si="34"/>
        <v>44204.509140595634</v>
      </c>
      <c r="AP110" s="53">
        <f t="shared" ca="1" si="35"/>
        <v>8846.626972466087</v>
      </c>
      <c r="AQ110" s="53">
        <f t="shared" ca="1" si="36"/>
        <v>6423.1937248531867</v>
      </c>
      <c r="AR110" s="53">
        <f t="shared" ca="1" si="37"/>
        <v>3274.5904609658355</v>
      </c>
      <c r="AS110" s="53">
        <f t="shared" ca="1" si="38"/>
        <v>1796.1527130789916</v>
      </c>
      <c r="AT110" s="53">
        <f t="shared" ca="1" si="39"/>
        <v>2062.2020867420829</v>
      </c>
      <c r="AU110" s="53">
        <f t="shared" ca="1" si="40"/>
        <v>1442.6499829114746</v>
      </c>
      <c r="AV110" s="53">
        <f t="shared" ca="1" si="41"/>
        <v>1644.1217857129086</v>
      </c>
      <c r="AW110" s="53">
        <f t="shared" ca="1" si="42"/>
        <v>641.90406968812158</v>
      </c>
      <c r="AX110" s="53">
        <f t="shared" ca="1" si="19"/>
        <v>4565283.9125026725</v>
      </c>
      <c r="AY110" s="53">
        <f t="shared" ca="1" si="20"/>
        <v>5996955.5502109984</v>
      </c>
      <c r="AZ110" s="41">
        <f t="array" aca="1" ref="AZ110" ca="1">SUM($E$54:$V$54*AF110:AW110)/1000000</f>
        <v>128.19460945888468</v>
      </c>
      <c r="BA110" s="43">
        <f t="array" aca="1" ref="BA110" ca="1">IF(AZ110=0,"",SUM(($E$54:$V$54*AF110:AW110))/SUM(AF110:AW110))</f>
        <v>21.376614914942007</v>
      </c>
      <c r="BB110" s="54">
        <f t="array" aca="1" ref="BB110" ca="1">SUM(AG110:AW110*AG$54:AW$54*AG$55:AW$55)/1000000</f>
        <v>267.82283103000782</v>
      </c>
      <c r="BG110" s="10"/>
      <c r="BH110" s="46"/>
      <c r="BI110" s="53">
        <f t="shared" si="43"/>
        <v>0</v>
      </c>
      <c r="BJ110" s="53">
        <f t="shared" si="44"/>
        <v>0</v>
      </c>
      <c r="BK110" s="53">
        <f t="shared" ca="1" si="45"/>
        <v>9401527.265182063</v>
      </c>
      <c r="BL110" s="53">
        <f t="shared" ca="1" si="46"/>
        <v>8020808.5720099676</v>
      </c>
      <c r="BM110" s="53">
        <f t="shared" ca="1" si="47"/>
        <v>7760992.9269401832</v>
      </c>
      <c r="BN110" s="53">
        <f t="shared" ca="1" si="48"/>
        <v>3475103.4498077673</v>
      </c>
      <c r="BO110" s="53">
        <f t="shared" ca="1" si="49"/>
        <v>1214281.5702336768</v>
      </c>
      <c r="BP110" s="53">
        <f t="shared" ca="1" si="50"/>
        <v>431358.58730462176</v>
      </c>
      <c r="BQ110" s="53">
        <f t="shared" ca="1" si="51"/>
        <v>298018.27642865264</v>
      </c>
      <c r="BR110" s="53">
        <f t="shared" ca="1" si="52"/>
        <v>59642.253104906842</v>
      </c>
      <c r="BS110" s="53">
        <f t="shared" ca="1" si="53"/>
        <v>43303.933473387071</v>
      </c>
      <c r="BT110" s="53">
        <f t="shared" ca="1" si="54"/>
        <v>22076.657430645002</v>
      </c>
      <c r="BU110" s="53">
        <f t="shared" ca="1" si="55"/>
        <v>12109.3152296281</v>
      </c>
      <c r="BV110" s="53">
        <f t="shared" ca="1" si="56"/>
        <v>13902.968803108968</v>
      </c>
      <c r="BW110" s="53">
        <f t="shared" ca="1" si="57"/>
        <v>9726.0679907033937</v>
      </c>
      <c r="BX110" s="53">
        <f t="shared" ca="1" si="58"/>
        <v>11084.352034281121</v>
      </c>
      <c r="BY110" s="53">
        <f t="shared" ca="1" si="59"/>
        <v>4327.5934559651141</v>
      </c>
      <c r="BZ110" s="53">
        <f t="shared" ca="1" si="22"/>
        <v>30778263.789429553</v>
      </c>
      <c r="CA110" s="53">
        <f t="shared" ca="1" si="23"/>
        <v>30778263.789429553</v>
      </c>
      <c r="CB110" s="41">
        <f t="array" aca="1" ref="CB110" ca="1">SUM($E$54:$V$54*BH110:BY110)/1000000</f>
        <v>764.04031090214414</v>
      </c>
      <c r="CC110" s="43">
        <f t="array" aca="1" ref="CC110" ca="1">IF(CB110=0,"",SUM(($E$54:$V$54*BH110:BY110))/SUM(BH110:BY110))</f>
        <v>24.824022437696605</v>
      </c>
      <c r="CD110" s="54">
        <f t="array" aca="1" ref="CD110" ca="1">SUM(BI110:BY110*BI$54:BY$54*BI$55:BY$55)/1000000</f>
        <v>3652.2426798055981</v>
      </c>
      <c r="CI110" s="10"/>
      <c r="CJ110" s="71"/>
      <c r="CK110" s="149" t="str">
        <f t="shared" ca="1" si="60"/>
        <v/>
      </c>
      <c r="CL110" s="149" t="str">
        <f t="shared" ca="1" si="61"/>
        <v/>
      </c>
      <c r="CM110" s="149" t="str">
        <f t="shared" ca="1" si="62"/>
        <v/>
      </c>
      <c r="CN110" s="149">
        <f t="shared" ca="1" si="63"/>
        <v>0.28309631789249395</v>
      </c>
      <c r="CO110" s="149">
        <f t="shared" ca="1" si="64"/>
        <v>0.33112177292932266</v>
      </c>
      <c r="CP110" s="149">
        <f t="shared" ca="1" si="65"/>
        <v>0.29982710071107094</v>
      </c>
      <c r="CQ110" s="149">
        <f t="shared" ca="1" si="66"/>
        <v>0.29356533196205237</v>
      </c>
      <c r="CR110" s="149">
        <f t="shared" ca="1" si="67"/>
        <v>0.30395062154712488</v>
      </c>
      <c r="CS110" s="149">
        <f t="shared" ca="1" si="68"/>
        <v>0.31714216267560524</v>
      </c>
      <c r="CT110" s="149">
        <f t="shared" ca="1" si="69"/>
        <v>0.29481346909569667</v>
      </c>
      <c r="CU110" s="149">
        <f t="shared" ca="1" si="70"/>
        <v>0.2828616509865341</v>
      </c>
      <c r="CV110" s="149">
        <f t="shared" ca="1" si="71"/>
        <v>0.28188451398991815</v>
      </c>
      <c r="CW110" s="149">
        <f t="shared" ca="1" si="72"/>
        <v>0.27157249874811973</v>
      </c>
      <c r="CX110" s="149">
        <f t="shared" ca="1" si="73"/>
        <v>0.28354283030758443</v>
      </c>
      <c r="CY110" s="149">
        <f t="shared" ca="1" si="74"/>
        <v>0.28845602870627352</v>
      </c>
      <c r="CZ110" s="149">
        <f t="shared" ca="1" si="75"/>
        <v>0.34405726823526417</v>
      </c>
      <c r="DA110" s="149">
        <f t="shared" ca="1" si="76"/>
        <v>0.27488395266052534</v>
      </c>
      <c r="DB110" s="53"/>
      <c r="DC110" s="53"/>
      <c r="DD110" s="41"/>
      <c r="DE110" s="43"/>
      <c r="DF110" s="54"/>
      <c r="DK110" s="10"/>
      <c r="DL110" s="46"/>
      <c r="DM110" s="72">
        <f t="shared" ca="1" si="77"/>
        <v>6.8257911232422502E-2</v>
      </c>
      <c r="DN110" s="72">
        <f t="shared" ca="1" si="78"/>
        <v>6.8257911232422364E-2</v>
      </c>
      <c r="DO110" s="72">
        <f t="shared" ca="1" si="79"/>
        <v>0.52843958621510301</v>
      </c>
      <c r="DP110" s="72">
        <f t="shared" ca="1" si="80"/>
        <v>0.52843958621510301</v>
      </c>
      <c r="DQ110" s="72">
        <f t="shared" ca="1" si="81"/>
        <v>0.52843958621510312</v>
      </c>
      <c r="DR110" s="72">
        <f t="shared" ca="1" si="82"/>
        <v>0.5284395862151029</v>
      </c>
      <c r="DS110" s="72">
        <f t="shared" ca="1" si="83"/>
        <v>0.52843958621510301</v>
      </c>
      <c r="DT110" s="72">
        <f t="shared" ca="1" si="84"/>
        <v>0.5284395862151029</v>
      </c>
      <c r="DU110" s="72">
        <f t="shared" ca="1" si="85"/>
        <v>0.52843958621510301</v>
      </c>
      <c r="DV110" s="72">
        <f t="shared" ca="1" si="86"/>
        <v>0.52843958621510301</v>
      </c>
      <c r="DW110" s="72">
        <f t="shared" ca="1" si="87"/>
        <v>0.52843958621510301</v>
      </c>
      <c r="DX110" s="72">
        <f t="shared" ca="1" si="88"/>
        <v>0.5284395862151029</v>
      </c>
      <c r="DY110" s="72">
        <f t="shared" ca="1" si="89"/>
        <v>0.52843958621510312</v>
      </c>
      <c r="DZ110" s="72">
        <f t="shared" ca="1" si="90"/>
        <v>0.52843958621510312</v>
      </c>
      <c r="EA110" s="72">
        <f t="shared" ca="1" si="91"/>
        <v>0.52843958621510301</v>
      </c>
      <c r="EB110" s="72">
        <f t="shared" ca="1" si="92"/>
        <v>0.52843958621510312</v>
      </c>
      <c r="EC110" s="72">
        <f t="shared" ca="1" si="93"/>
        <v>0.52843958621510301</v>
      </c>
      <c r="ED110" s="53"/>
      <c r="EE110" s="53"/>
      <c r="EF110" s="41"/>
      <c r="EG110" s="43"/>
      <c r="EH110" s="54"/>
    </row>
    <row r="111" spans="1:138" x14ac:dyDescent="0.2">
      <c r="A111" s="6">
        <v>5</v>
      </c>
      <c r="B111">
        <v>7</v>
      </c>
      <c r="C111" s="5">
        <f t="shared" ca="1" si="13"/>
        <v>0.53189813529839891</v>
      </c>
      <c r="D111" s="5">
        <f t="shared" ca="1" si="14"/>
        <v>7.6316446133693996E-2</v>
      </c>
      <c r="E111" s="30">
        <f t="shared" ca="1" si="15"/>
        <v>21947272.867289525</v>
      </c>
      <c r="F111" s="29">
        <f t="shared" ca="1" si="103"/>
        <v>18387814.146116734</v>
      </c>
      <c r="G111" s="29">
        <f t="shared" ca="1" si="103"/>
        <v>15071291.602536874</v>
      </c>
      <c r="H111" s="29">
        <f t="shared" ca="1" si="103"/>
        <v>15625786.493646087</v>
      </c>
      <c r="I111" s="29">
        <f t="shared" ca="1" si="103"/>
        <v>6433625.7101592673</v>
      </c>
      <c r="J111" s="29">
        <f t="shared" ca="1" si="103"/>
        <v>5488776.322146832</v>
      </c>
      <c r="K111" s="29">
        <f t="shared" ca="1" si="103"/>
        <v>5310980.037897028</v>
      </c>
      <c r="L111" s="29">
        <f t="shared" ca="1" si="103"/>
        <v>2378072.6545298658</v>
      </c>
      <c r="M111" s="29">
        <f t="shared" ca="1" si="103"/>
        <v>830953.62160571944</v>
      </c>
      <c r="N111" s="29">
        <f t="shared" ca="1" si="103"/>
        <v>295186.05002176244</v>
      </c>
      <c r="O111" s="29">
        <f t="shared" ca="1" si="103"/>
        <v>203938.9974892129</v>
      </c>
      <c r="P111" s="29">
        <f t="shared" ca="1" si="104"/>
        <v>40814.212644856299</v>
      </c>
      <c r="Q111" s="29">
        <f t="shared" ca="1" si="104"/>
        <v>29633.621419914525</v>
      </c>
      <c r="R111" s="29">
        <f t="shared" ca="1" si="104"/>
        <v>15107.43380665246</v>
      </c>
      <c r="S111" s="29">
        <f t="shared" ca="1" si="104"/>
        <v>8286.6112703072413</v>
      </c>
      <c r="T111" s="29">
        <f t="shared" ca="1" si="104"/>
        <v>9514.0390509192348</v>
      </c>
      <c r="U111" s="29">
        <f t="shared" ca="1" si="104"/>
        <v>6655.7144726351744</v>
      </c>
      <c r="V111" s="29">
        <f t="shared" ca="1" si="104"/>
        <v>7585.2114466878793</v>
      </c>
      <c r="W111" s="31">
        <f t="shared" ca="1" si="16"/>
        <v>36684916.731607743</v>
      </c>
      <c r="X111" s="31">
        <f t="shared" ca="1" si="17"/>
        <v>92091295.347550914</v>
      </c>
      <c r="Y111" s="38">
        <f t="array" aca="1" ref="Y111" ca="1">SUM($E$54:$V$54*E111:V111)/1000000</f>
        <v>1232.7740422494153</v>
      </c>
      <c r="Z111" s="39">
        <f t="array" aca="1" ref="Z111" ca="1">SUM(($E$54:$V$54*E111:V111))/SUM(E111:V111)</f>
        <v>13.386433946845335</v>
      </c>
      <c r="AE111" s="10"/>
      <c r="AF111" s="46"/>
      <c r="AG111" s="53">
        <f t="shared" ca="1" si="26"/>
        <v>511921.51038285909</v>
      </c>
      <c r="AH111" s="53">
        <f t="shared" ca="1" si="27"/>
        <v>419588.66340948711</v>
      </c>
      <c r="AI111" s="53">
        <f t="shared" ca="1" si="28"/>
        <v>1809576.757199608</v>
      </c>
      <c r="AJ111" s="53">
        <f t="shared" ca="1" si="29"/>
        <v>745059.4281676684</v>
      </c>
      <c r="AK111" s="53">
        <f t="shared" ca="1" si="30"/>
        <v>635639.1764384628</v>
      </c>
      <c r="AL111" s="53">
        <f t="shared" ca="1" si="31"/>
        <v>615049.10734813404</v>
      </c>
      <c r="AM111" s="53">
        <f t="shared" ca="1" si="32"/>
        <v>275397.65785991447</v>
      </c>
      <c r="AN111" s="53">
        <f t="shared" ca="1" si="33"/>
        <v>96230.315227971834</v>
      </c>
      <c r="AO111" s="53">
        <f t="shared" ca="1" si="34"/>
        <v>34184.635466902626</v>
      </c>
      <c r="AP111" s="53">
        <f t="shared" ca="1" si="35"/>
        <v>23617.580458630538</v>
      </c>
      <c r="AQ111" s="53">
        <f t="shared" ca="1" si="36"/>
        <v>4726.5749212410228</v>
      </c>
      <c r="AR111" s="53">
        <f t="shared" ca="1" si="37"/>
        <v>3431.783262553537</v>
      </c>
      <c r="AS111" s="53">
        <f t="shared" ca="1" si="38"/>
        <v>1749.5478444279499</v>
      </c>
      <c r="AT111" s="53">
        <f t="shared" ca="1" si="39"/>
        <v>959.6482811789233</v>
      </c>
      <c r="AU111" s="53">
        <f t="shared" ca="1" si="40"/>
        <v>1101.7931123424451</v>
      </c>
      <c r="AV111" s="53">
        <f t="shared" ca="1" si="41"/>
        <v>770.77887997094524</v>
      </c>
      <c r="AW111" s="53">
        <f t="shared" ca="1" si="42"/>
        <v>878.42121341874292</v>
      </c>
      <c r="AX111" s="53">
        <f t="shared" ca="1" si="19"/>
        <v>4248373.2056824276</v>
      </c>
      <c r="AY111" s="53">
        <f t="shared" ca="1" si="20"/>
        <v>5179883.3794747721</v>
      </c>
      <c r="AZ111" s="41">
        <f t="array" aca="1" ref="AZ111" ca="1">SUM($E$54:$V$54*AF111:AW111)/1000000</f>
        <v>112.02607705817499</v>
      </c>
      <c r="BA111" s="43">
        <f t="array" aca="1" ref="BA111" ca="1">IF(AZ111=0,"",SUM(($E$54:$V$54*AF111:AW111))/SUM(AF111:AW111))</f>
        <v>21.62714270789899</v>
      </c>
      <c r="BB111" s="54">
        <f t="array" aca="1" ref="BB111" ca="1">SUM(AG111:AW111*AG$54:AW$54*AG$55:AW$55)/1000000</f>
        <v>236.49952425327362</v>
      </c>
      <c r="BG111" s="10"/>
      <c r="BH111" s="46"/>
      <c r="BI111" s="53">
        <f t="shared" si="43"/>
        <v>0</v>
      </c>
      <c r="BJ111" s="53">
        <f t="shared" si="44"/>
        <v>0</v>
      </c>
      <c r="BK111" s="53">
        <f t="shared" ca="1" si="45"/>
        <v>12612098.067926712</v>
      </c>
      <c r="BL111" s="53">
        <f t="shared" ca="1" si="46"/>
        <v>5192795.7944297958</v>
      </c>
      <c r="BM111" s="53">
        <f t="shared" ca="1" si="47"/>
        <v>4430176.0603204761</v>
      </c>
      <c r="BN111" s="53">
        <f t="shared" ca="1" si="48"/>
        <v>4286670.6966715287</v>
      </c>
      <c r="BO111" s="53">
        <f t="shared" ca="1" si="49"/>
        <v>1919422.4587531199</v>
      </c>
      <c r="BP111" s="53">
        <f t="shared" ca="1" si="50"/>
        <v>670690.62858702859</v>
      </c>
      <c r="BQ111" s="53">
        <f t="shared" ca="1" si="51"/>
        <v>238254.59362779828</v>
      </c>
      <c r="BR111" s="53">
        <f t="shared" ca="1" si="52"/>
        <v>164606.02717530439</v>
      </c>
      <c r="BS111" s="53">
        <f t="shared" ca="1" si="53"/>
        <v>32942.524374786255</v>
      </c>
      <c r="BT111" s="53">
        <f t="shared" ca="1" si="54"/>
        <v>23918.292983700394</v>
      </c>
      <c r="BU111" s="53">
        <f t="shared" ca="1" si="55"/>
        <v>12193.718172310239</v>
      </c>
      <c r="BV111" s="53">
        <f t="shared" ca="1" si="56"/>
        <v>6688.4027907586742</v>
      </c>
      <c r="BW111" s="53">
        <f t="shared" ca="1" si="57"/>
        <v>7679.1010539578338</v>
      </c>
      <c r="BX111" s="53">
        <f t="shared" ca="1" si="58"/>
        <v>5372.0511076436032</v>
      </c>
      <c r="BY111" s="53">
        <f t="shared" ca="1" si="59"/>
        <v>6122.2793918557772</v>
      </c>
      <c r="BZ111" s="53">
        <f t="shared" ca="1" si="22"/>
        <v>29609630.697366778</v>
      </c>
      <c r="CA111" s="53">
        <f t="shared" ca="1" si="23"/>
        <v>29609630.697366778</v>
      </c>
      <c r="CB111" s="41">
        <f t="array" aca="1" ref="CB111" ca="1">SUM($E$54:$V$54*BH111:BY111)/1000000</f>
        <v>721.14271454600305</v>
      </c>
      <c r="CC111" s="43">
        <f t="array" aca="1" ref="CC111" ca="1">IF(CB111=0,"",SUM(($E$54:$V$54*BH111:BY111))/SUM(BH111:BY111))</f>
        <v>24.355005366890147</v>
      </c>
      <c r="CD111" s="54">
        <f t="array" aca="1" ref="CD111" ca="1">SUM(BI111:BY111*BI$54:BY$54*BI$55:BY$55)/1000000</f>
        <v>3440.4496588157367</v>
      </c>
      <c r="CI111" s="10"/>
      <c r="CJ111" s="71"/>
      <c r="CK111" s="149" t="str">
        <f t="shared" ca="1" si="60"/>
        <v/>
      </c>
      <c r="CL111" s="149" t="str">
        <f t="shared" ca="1" si="61"/>
        <v/>
      </c>
      <c r="CM111" s="149" t="str">
        <f t="shared" ca="1" si="62"/>
        <v/>
      </c>
      <c r="CN111" s="149">
        <f t="shared" ca="1" si="63"/>
        <v>0.35084790808599597</v>
      </c>
      <c r="CO111" s="149">
        <f t="shared" ca="1" si="64"/>
        <v>0.44970396876327234</v>
      </c>
      <c r="CP111" s="149">
        <f t="shared" ca="1" si="65"/>
        <v>0.43301957874425068</v>
      </c>
      <c r="CQ111" s="149">
        <f t="shared" ca="1" si="66"/>
        <v>0.38996422488539695</v>
      </c>
      <c r="CR111" s="149">
        <f t="shared" ca="1" si="67"/>
        <v>0.40934354519498672</v>
      </c>
      <c r="CS111" s="149">
        <f t="shared" ca="1" si="68"/>
        <v>0.44111069245910633</v>
      </c>
      <c r="CT111" s="149">
        <f t="shared" ca="1" si="69"/>
        <v>0.42992155745862987</v>
      </c>
      <c r="CU111" s="149">
        <f t="shared" ca="1" si="70"/>
        <v>0.40984444517720486</v>
      </c>
      <c r="CV111" s="149">
        <f t="shared" ca="1" si="71"/>
        <v>0.42770649553369872</v>
      </c>
      <c r="CW111" s="149">
        <f t="shared" ca="1" si="72"/>
        <v>0.43121555087082619</v>
      </c>
      <c r="CX111" s="149">
        <f t="shared" ca="1" si="73"/>
        <v>0.34413996546709152</v>
      </c>
      <c r="CY111" s="149">
        <f t="shared" ca="1" si="74"/>
        <v>0.47141625076752675</v>
      </c>
      <c r="CZ111" s="149">
        <f t="shared" ca="1" si="75"/>
        <v>0.42998010918617546</v>
      </c>
      <c r="DA111" s="149">
        <f t="shared" ca="1" si="76"/>
        <v>0.35334631087546176</v>
      </c>
      <c r="DB111" s="53"/>
      <c r="DC111" s="53"/>
      <c r="DD111" s="41"/>
      <c r="DE111" s="43"/>
      <c r="DF111" s="54"/>
      <c r="DK111" s="10"/>
      <c r="DL111" s="46"/>
      <c r="DM111" s="72">
        <f t="shared" ca="1" si="77"/>
        <v>7.6316446133693955E-2</v>
      </c>
      <c r="DN111" s="72">
        <f t="shared" ca="1" si="78"/>
        <v>7.6316446133693955E-2</v>
      </c>
      <c r="DO111" s="72">
        <f t="shared" ca="1" si="79"/>
        <v>0.60821458143209295</v>
      </c>
      <c r="DP111" s="72">
        <f t="shared" ca="1" si="80"/>
        <v>0.60821458143209295</v>
      </c>
      <c r="DQ111" s="72">
        <f t="shared" ca="1" si="81"/>
        <v>0.60821458143209295</v>
      </c>
      <c r="DR111" s="72">
        <f t="shared" ca="1" si="82"/>
        <v>0.60821458143209306</v>
      </c>
      <c r="DS111" s="72">
        <f t="shared" ca="1" si="83"/>
        <v>0.60821458143209295</v>
      </c>
      <c r="DT111" s="72">
        <f t="shared" ca="1" si="84"/>
        <v>0.60821458143209295</v>
      </c>
      <c r="DU111" s="72">
        <f t="shared" ca="1" si="85"/>
        <v>0.60821458143209295</v>
      </c>
      <c r="DV111" s="72">
        <f t="shared" ca="1" si="86"/>
        <v>0.60821458143209295</v>
      </c>
      <c r="DW111" s="72">
        <f t="shared" ca="1" si="87"/>
        <v>0.60821458143209295</v>
      </c>
      <c r="DX111" s="72">
        <f t="shared" ca="1" si="88"/>
        <v>0.60821458143209295</v>
      </c>
      <c r="DY111" s="72">
        <f t="shared" ca="1" si="89"/>
        <v>0.60821458143209295</v>
      </c>
      <c r="DZ111" s="72">
        <f t="shared" ca="1" si="90"/>
        <v>0.60821458143209306</v>
      </c>
      <c r="EA111" s="72">
        <f t="shared" ca="1" si="91"/>
        <v>0.60821458143209295</v>
      </c>
      <c r="EB111" s="72">
        <f t="shared" ca="1" si="92"/>
        <v>0.60821458143209284</v>
      </c>
      <c r="EC111" s="72">
        <f t="shared" ca="1" si="93"/>
        <v>0.60821458143209295</v>
      </c>
      <c r="ED111" s="53"/>
      <c r="EE111" s="53"/>
      <c r="EF111" s="41"/>
      <c r="EG111" s="43"/>
      <c r="EH111" s="54"/>
    </row>
    <row r="112" spans="1:138" x14ac:dyDescent="0.2">
      <c r="A112" s="6">
        <v>5</v>
      </c>
      <c r="B112">
        <v>8</v>
      </c>
      <c r="C112" s="5">
        <f t="shared" ca="1" si="13"/>
        <v>0.42235434650026343</v>
      </c>
      <c r="D112" s="5">
        <f t="shared" ca="1" si="14"/>
        <v>9.0820478209971647E-2</v>
      </c>
      <c r="E112" s="30">
        <f t="shared" ca="1" si="15"/>
        <v>30484101.463480618</v>
      </c>
      <c r="F112" s="29">
        <f t="shared" ca="1" si="103"/>
        <v>16824268.719177898</v>
      </c>
      <c r="G112" s="29">
        <f t="shared" ca="1" si="103"/>
        <v>14095670.483672928</v>
      </c>
      <c r="H112" s="29">
        <f t="shared" ca="1" si="103"/>
        <v>7573209.0252141384</v>
      </c>
      <c r="I112" s="29">
        <f t="shared" ca="1" si="103"/>
        <v>7851838.4767919034</v>
      </c>
      <c r="J112" s="29">
        <f t="shared" ca="1" si="103"/>
        <v>3232847.8260500617</v>
      </c>
      <c r="K112" s="29">
        <f t="shared" ca="1" si="103"/>
        <v>2758068.2184708831</v>
      </c>
      <c r="L112" s="29">
        <f t="shared" ca="1" si="103"/>
        <v>2668726.9423520197</v>
      </c>
      <c r="M112" s="29">
        <f t="shared" ca="1" si="103"/>
        <v>1194963.3624545527</v>
      </c>
      <c r="N112" s="29">
        <f t="shared" ca="1" si="103"/>
        <v>417547.85406842921</v>
      </c>
      <c r="O112" s="29">
        <f t="shared" ca="1" si="103"/>
        <v>148328.73764885767</v>
      </c>
      <c r="P112" s="29">
        <f t="shared" ca="1" si="104"/>
        <v>102477.79003350035</v>
      </c>
      <c r="Q112" s="29">
        <f t="shared" ca="1" si="104"/>
        <v>20508.830411522689</v>
      </c>
      <c r="R112" s="29">
        <f t="shared" ca="1" si="104"/>
        <v>14890.668637139232</v>
      </c>
      <c r="S112" s="29">
        <f t="shared" ca="1" si="104"/>
        <v>7591.3702069905712</v>
      </c>
      <c r="T112" s="29">
        <f t="shared" ca="1" si="104"/>
        <v>4163.958930379169</v>
      </c>
      <c r="U112" s="29">
        <f t="shared" ca="1" si="104"/>
        <v>4780.732023958265</v>
      </c>
      <c r="V112" s="29">
        <f t="shared" ca="1" si="104"/>
        <v>3344.4457344932948</v>
      </c>
      <c r="W112" s="31">
        <f t="shared" ca="1" si="16"/>
        <v>26003288.239028826</v>
      </c>
      <c r="X112" s="31">
        <f t="shared" ca="1" si="17"/>
        <v>87407328.905360267</v>
      </c>
      <c r="Y112" s="38">
        <f t="array" aca="1" ref="Y112" ca="1">SUM($E$54:$V$54*E112:V112)/1000000</f>
        <v>989.63743815835505</v>
      </c>
      <c r="Z112" s="39">
        <f t="array" aca="1" ref="Z112" ca="1">SUM(($E$54:$V$54*E112:V112))/SUM(E112:V112)</f>
        <v>11.32213340176404</v>
      </c>
      <c r="AE112" s="10"/>
      <c r="AF112" s="46"/>
      <c r="AG112" s="53">
        <f t="shared" ca="1" si="26"/>
        <v>676098.09295054607</v>
      </c>
      <c r="AH112" s="53">
        <f t="shared" ca="1" si="27"/>
        <v>566446.96372492542</v>
      </c>
      <c r="AI112" s="53">
        <f t="shared" ca="1" si="28"/>
        <v>989544.25660229963</v>
      </c>
      <c r="AJ112" s="53">
        <f t="shared" ca="1" si="29"/>
        <v>1025951.0390654615</v>
      </c>
      <c r="AK112" s="53">
        <f t="shared" ca="1" si="30"/>
        <v>422416.17629808036</v>
      </c>
      <c r="AL112" s="53">
        <f t="shared" ca="1" si="31"/>
        <v>360379.66941339336</v>
      </c>
      <c r="AM112" s="53">
        <f t="shared" ca="1" si="32"/>
        <v>348705.99893016758</v>
      </c>
      <c r="AN112" s="53">
        <f t="shared" ca="1" si="33"/>
        <v>156138.45177522206</v>
      </c>
      <c r="AO112" s="53">
        <f t="shared" ca="1" si="34"/>
        <v>54558.388587240413</v>
      </c>
      <c r="AP112" s="53">
        <f t="shared" ca="1" si="35"/>
        <v>19381.196259183682</v>
      </c>
      <c r="AQ112" s="53">
        <f t="shared" ca="1" si="36"/>
        <v>13390.137287816282</v>
      </c>
      <c r="AR112" s="53">
        <f t="shared" ca="1" si="37"/>
        <v>2679.7616803900391</v>
      </c>
      <c r="AS112" s="53">
        <f t="shared" ca="1" si="38"/>
        <v>1945.6713234496356</v>
      </c>
      <c r="AT112" s="53">
        <f t="shared" ca="1" si="39"/>
        <v>991.91726559493986</v>
      </c>
      <c r="AU112" s="53">
        <f t="shared" ca="1" si="40"/>
        <v>544.07868983492813</v>
      </c>
      <c r="AV112" s="53">
        <f t="shared" ca="1" si="41"/>
        <v>624.66860493512149</v>
      </c>
      <c r="AW112" s="53">
        <f t="shared" ca="1" si="42"/>
        <v>436.99798289831585</v>
      </c>
      <c r="AX112" s="53">
        <f t="shared" ca="1" si="19"/>
        <v>3397688.4097659686</v>
      </c>
      <c r="AY112" s="53">
        <f t="shared" ca="1" si="20"/>
        <v>4640233.4664414395</v>
      </c>
      <c r="AZ112" s="41">
        <f t="array" aca="1" ref="AZ112" ca="1">SUM($E$54:$V$54*AF112:AW112)/1000000</f>
        <v>97.714710718768728</v>
      </c>
      <c r="BA112" s="43">
        <f t="array" aca="1" ref="BA112" ca="1">IF(AZ112=0,"",SUM(($E$54:$V$54*AF112:AW112))/SUM(AF112:AW112))</f>
        <v>21.058145333731542</v>
      </c>
      <c r="BB112" s="54">
        <f t="array" aca="1" ref="BB112" ca="1">SUM(AG112:AW112*AG$54:AW$54*AG$55:AW$55)/1000000</f>
        <v>207.69984463570481</v>
      </c>
      <c r="BG112" s="10"/>
      <c r="BH112" s="46"/>
      <c r="BI112" s="53">
        <f t="shared" si="43"/>
        <v>0</v>
      </c>
      <c r="BJ112" s="53">
        <f t="shared" si="44"/>
        <v>0</v>
      </c>
      <c r="BK112" s="53">
        <f t="shared" ca="1" si="45"/>
        <v>4601807.0601225449</v>
      </c>
      <c r="BL112" s="53">
        <f t="shared" ca="1" si="46"/>
        <v>4771114.2815606026</v>
      </c>
      <c r="BM112" s="53">
        <f t="shared" ca="1" si="47"/>
        <v>1964417.1844046437</v>
      </c>
      <c r="BN112" s="53">
        <f t="shared" ca="1" si="48"/>
        <v>1675920.7038656955</v>
      </c>
      <c r="BO112" s="53">
        <f t="shared" ca="1" si="49"/>
        <v>1621633.1074405436</v>
      </c>
      <c r="BP112" s="53">
        <f t="shared" ca="1" si="50"/>
        <v>726111.0606643589</v>
      </c>
      <c r="BQ112" s="53">
        <f t="shared" ca="1" si="51"/>
        <v>253720.00909968067</v>
      </c>
      <c r="BR112" s="53">
        <f t="shared" ca="1" si="52"/>
        <v>90130.911461575204</v>
      </c>
      <c r="BS112" s="53">
        <f t="shared" ca="1" si="53"/>
        <v>62269.906470537855</v>
      </c>
      <c r="BT112" s="53">
        <f t="shared" ca="1" si="54"/>
        <v>12462.04617730493</v>
      </c>
      <c r="BU112" s="53">
        <f t="shared" ca="1" si="55"/>
        <v>9048.209792729851</v>
      </c>
      <c r="BV112" s="53">
        <f t="shared" ca="1" si="56"/>
        <v>4612.8425741616657</v>
      </c>
      <c r="BW112" s="53">
        <f t="shared" ca="1" si="57"/>
        <v>2530.2002810278127</v>
      </c>
      <c r="BX112" s="53">
        <f t="shared" ca="1" si="58"/>
        <v>2904.9781020381929</v>
      </c>
      <c r="BY112" s="53">
        <f t="shared" ca="1" si="59"/>
        <v>2032.2288665144556</v>
      </c>
      <c r="BZ112" s="53">
        <f t="shared" ca="1" si="22"/>
        <v>15800714.73088396</v>
      </c>
      <c r="CA112" s="53">
        <f t="shared" ca="1" si="23"/>
        <v>15800714.73088396</v>
      </c>
      <c r="CB112" s="41">
        <f t="array" aca="1" ref="CB112" ca="1">SUM($E$54:$V$54*BH112:BY112)/1000000</f>
        <v>401.13467657917374</v>
      </c>
      <c r="CC112" s="43">
        <f t="array" aca="1" ref="CC112" ca="1">IF(CB112=0,"",SUM(($E$54:$V$54*BH112:BY112))/SUM(BH112:BY112))</f>
        <v>25.387122254357195</v>
      </c>
      <c r="CD112" s="54">
        <f t="array" aca="1" ref="CD112" ca="1">SUM(BI112:BY112*BI$54:BY$54*BI$55:BY$55)/1000000</f>
        <v>1934.7483508219618</v>
      </c>
      <c r="CI112" s="10"/>
      <c r="CJ112" s="71"/>
      <c r="CK112" s="149" t="str">
        <f t="shared" ca="1" si="60"/>
        <v/>
      </c>
      <c r="CL112" s="149" t="str">
        <f t="shared" ca="1" si="61"/>
        <v/>
      </c>
      <c r="CM112" s="149" t="str">
        <f t="shared" ca="1" si="62"/>
        <v/>
      </c>
      <c r="CN112" s="149">
        <f t="shared" ca="1" si="63"/>
        <v>0.71563898410126758</v>
      </c>
      <c r="CO112" s="149">
        <f t="shared" ca="1" si="64"/>
        <v>0.75578606455017916</v>
      </c>
      <c r="CP112" s="149">
        <f t="shared" ca="1" si="65"/>
        <v>0.76324246277058716</v>
      </c>
      <c r="CQ112" s="149">
        <f t="shared" ca="1" si="66"/>
        <v>0.82217931375608444</v>
      </c>
      <c r="CR112" s="149">
        <f t="shared" ca="1" si="67"/>
        <v>0.59509716460268458</v>
      </c>
      <c r="CS112" s="149">
        <f t="shared" ca="1" si="68"/>
        <v>0.923010053135213</v>
      </c>
      <c r="CT112" s="149">
        <f t="shared" ca="1" si="69"/>
        <v>0.72199003354070801</v>
      </c>
      <c r="CU112" s="149">
        <f t="shared" ca="1" si="70"/>
        <v>0.74135528049725186</v>
      </c>
      <c r="CV112" s="149">
        <f t="shared" ca="1" si="71"/>
        <v>0.6887378439959837</v>
      </c>
      <c r="CW112" s="149">
        <f t="shared" ca="1" si="72"/>
        <v>0.82114550900755001</v>
      </c>
      <c r="CX112" s="149">
        <f t="shared" ca="1" si="73"/>
        <v>0.72718478114431673</v>
      </c>
      <c r="CY112" s="149">
        <f t="shared" ca="1" si="74"/>
        <v>0.69162611193325929</v>
      </c>
      <c r="CZ112" s="149">
        <f t="shared" ca="1" si="75"/>
        <v>0.81763881971102481</v>
      </c>
      <c r="DA112" s="149">
        <f t="shared" ca="1" si="76"/>
        <v>0.83471435458184151</v>
      </c>
      <c r="DB112" s="53"/>
      <c r="DC112" s="53"/>
      <c r="DD112" s="41"/>
      <c r="DE112" s="43"/>
      <c r="DF112" s="54"/>
      <c r="DK112" s="10"/>
      <c r="DL112" s="46"/>
      <c r="DM112" s="72">
        <f t="shared" ca="1" si="77"/>
        <v>9.0820478209971772E-2</v>
      </c>
      <c r="DN112" s="72">
        <f t="shared" ca="1" si="78"/>
        <v>9.0820478209971661E-2</v>
      </c>
      <c r="DO112" s="72">
        <f t="shared" ca="1" si="79"/>
        <v>0.5131748247102349</v>
      </c>
      <c r="DP112" s="72">
        <f t="shared" ca="1" si="80"/>
        <v>0.5131748247102349</v>
      </c>
      <c r="DQ112" s="72">
        <f t="shared" ca="1" si="81"/>
        <v>0.5131748247102349</v>
      </c>
      <c r="DR112" s="72">
        <f t="shared" ca="1" si="82"/>
        <v>0.5131748247102349</v>
      </c>
      <c r="DS112" s="72">
        <f t="shared" ca="1" si="83"/>
        <v>0.5131748247102349</v>
      </c>
      <c r="DT112" s="72">
        <f t="shared" ca="1" si="84"/>
        <v>0.5131748247102349</v>
      </c>
      <c r="DU112" s="72">
        <f t="shared" ca="1" si="85"/>
        <v>0.5131748247102349</v>
      </c>
      <c r="DV112" s="72">
        <f t="shared" ca="1" si="86"/>
        <v>0.5131748247102349</v>
      </c>
      <c r="DW112" s="72">
        <f t="shared" ca="1" si="87"/>
        <v>0.5131748247102349</v>
      </c>
      <c r="DX112" s="72">
        <f t="shared" ca="1" si="88"/>
        <v>0.5131748247102349</v>
      </c>
      <c r="DY112" s="72">
        <f t="shared" ca="1" si="89"/>
        <v>0.5131748247102349</v>
      </c>
      <c r="DZ112" s="72">
        <f t="shared" ca="1" si="90"/>
        <v>0.5131748247102349</v>
      </c>
      <c r="EA112" s="72">
        <f t="shared" ca="1" si="91"/>
        <v>0.5131748247102349</v>
      </c>
      <c r="EB112" s="72">
        <f t="shared" ca="1" si="92"/>
        <v>0.5131748247102349</v>
      </c>
      <c r="EC112" s="72">
        <f t="shared" ca="1" si="93"/>
        <v>0.5131748247102349</v>
      </c>
      <c r="ED112" s="53"/>
      <c r="EE112" s="53"/>
      <c r="EF112" s="41"/>
      <c r="EG112" s="43"/>
      <c r="EH112" s="54"/>
    </row>
    <row r="113" spans="1:138" x14ac:dyDescent="0.2">
      <c r="A113" s="6">
        <v>5</v>
      </c>
      <c r="B113">
        <v>9</v>
      </c>
      <c r="C113" s="5">
        <f t="shared" ca="1" si="13"/>
        <v>0.40535012997071718</v>
      </c>
      <c r="D113" s="5">
        <f t="shared" ca="1" si="14"/>
        <v>7.7985350336488957E-2</v>
      </c>
      <c r="E113" s="30">
        <f t="shared" ca="1" si="15"/>
        <v>54917140.860105</v>
      </c>
      <c r="F113" s="29">
        <f t="shared" ca="1" si="103"/>
        <v>23670272.451635376</v>
      </c>
      <c r="G113" s="29">
        <f t="shared" ca="1" si="103"/>
        <v>13063695.672957443</v>
      </c>
      <c r="H113" s="29">
        <f t="shared" ca="1" si="103"/>
        <v>7297502.8334980682</v>
      </c>
      <c r="I113" s="29">
        <f t="shared" ca="1" si="103"/>
        <v>3920743.9180837539</v>
      </c>
      <c r="J113" s="29">
        <f t="shared" ca="1" si="103"/>
        <v>4064993.8290574769</v>
      </c>
      <c r="K113" s="29">
        <f t="shared" ca="1" si="103"/>
        <v>1673685.2779152843</v>
      </c>
      <c r="L113" s="29">
        <f t="shared" ca="1" si="103"/>
        <v>1427886.0067412497</v>
      </c>
      <c r="M113" s="29">
        <f t="shared" ca="1" si="103"/>
        <v>1381632.9238261152</v>
      </c>
      <c r="N113" s="29">
        <f t="shared" ca="1" si="103"/>
        <v>618647.30262665951</v>
      </c>
      <c r="O113" s="29">
        <f t="shared" ca="1" si="103"/>
        <v>216169.68499049536</v>
      </c>
      <c r="P113" s="29">
        <f t="shared" ca="1" si="104"/>
        <v>76791.620840988922</v>
      </c>
      <c r="Q113" s="29">
        <f t="shared" ca="1" si="104"/>
        <v>53054.018537557735</v>
      </c>
      <c r="R113" s="29">
        <f t="shared" ca="1" si="104"/>
        <v>10617.674995536659</v>
      </c>
      <c r="S113" s="29">
        <f t="shared" ca="1" si="104"/>
        <v>7709.0832038157469</v>
      </c>
      <c r="T113" s="29">
        <f t="shared" ca="1" si="104"/>
        <v>3930.1461863636987</v>
      </c>
      <c r="U113" s="29">
        <f t="shared" ca="1" si="104"/>
        <v>2155.7330052662892</v>
      </c>
      <c r="V113" s="29">
        <f t="shared" ca="1" si="104"/>
        <v>2475.044059198221</v>
      </c>
      <c r="W113" s="31">
        <f t="shared" ca="1" si="16"/>
        <v>20757995.09756783</v>
      </c>
      <c r="X113" s="31">
        <f t="shared" ca="1" si="17"/>
        <v>112409104.08226565</v>
      </c>
      <c r="Y113" s="38">
        <f t="array" aca="1" ref="Y113" ca="1">SUM($E$54:$V$54*E113:V113)/1000000</f>
        <v>921.01887250485743</v>
      </c>
      <c r="Z113" s="39">
        <f t="array" aca="1" ref="Z113" ca="1">SUM(($E$54:$V$54*E113:V113))/SUM(E113:V113)</f>
        <v>8.1934544361355073</v>
      </c>
      <c r="AE113" s="10"/>
      <c r="AF113" s="46"/>
      <c r="AG113" s="53">
        <f t="shared" ca="1" si="26"/>
        <v>807155.10331255512</v>
      </c>
      <c r="AH113" s="53">
        <f t="shared" ca="1" si="27"/>
        <v>445471.36717985815</v>
      </c>
      <c r="AI113" s="53">
        <f t="shared" ca="1" si="28"/>
        <v>805299.88387938519</v>
      </c>
      <c r="AJ113" s="53">
        <f t="shared" ca="1" si="29"/>
        <v>432665.07653278438</v>
      </c>
      <c r="AK113" s="53">
        <f t="shared" ca="1" si="30"/>
        <v>448583.45836931007</v>
      </c>
      <c r="AL113" s="53">
        <f t="shared" ca="1" si="31"/>
        <v>184695.8597629946</v>
      </c>
      <c r="AM113" s="53">
        <f t="shared" ca="1" si="32"/>
        <v>157571.22150654002</v>
      </c>
      <c r="AN113" s="53">
        <f t="shared" ca="1" si="33"/>
        <v>152467.0642145905</v>
      </c>
      <c r="AO113" s="53">
        <f t="shared" ca="1" si="34"/>
        <v>68269.463175902929</v>
      </c>
      <c r="AP113" s="53">
        <f t="shared" ca="1" si="35"/>
        <v>23854.930404685158</v>
      </c>
      <c r="AQ113" s="53">
        <f t="shared" ca="1" si="36"/>
        <v>8474.1705151918286</v>
      </c>
      <c r="AR113" s="53">
        <f t="shared" ca="1" si="37"/>
        <v>5854.6595928007318</v>
      </c>
      <c r="AS113" s="53">
        <f t="shared" ca="1" si="38"/>
        <v>1171.6901844457484</v>
      </c>
      <c r="AT113" s="53">
        <f t="shared" ca="1" si="39"/>
        <v>850.71893091317475</v>
      </c>
      <c r="AU113" s="53">
        <f t="shared" ca="1" si="40"/>
        <v>433.70264318082815</v>
      </c>
      <c r="AV113" s="53">
        <f t="shared" ca="1" si="41"/>
        <v>237.89117708142655</v>
      </c>
      <c r="AW113" s="53">
        <f t="shared" ca="1" si="42"/>
        <v>273.1280465311267</v>
      </c>
      <c r="AX113" s="53">
        <f t="shared" ca="1" si="19"/>
        <v>2290702.9189363373</v>
      </c>
      <c r="AY113" s="53">
        <f t="shared" ca="1" si="20"/>
        <v>3543329.3894287511</v>
      </c>
      <c r="AZ113" s="41">
        <f t="array" aca="1" ref="AZ113" ca="1">SUM($E$54:$V$54*AF113:AW113)/1000000</f>
        <v>68.775344553550795</v>
      </c>
      <c r="BA113" s="43">
        <f t="array" aca="1" ref="BA113" ca="1">IF(AZ113=0,"",SUM(($E$54:$V$54*AF113:AW113))/SUM(AF113:AW113))</f>
        <v>19.409808401876695</v>
      </c>
      <c r="BB113" s="54">
        <f t="array" aca="1" ref="BB113" ca="1">SUM(AG113:AW113*AG$54:AW$54*AG$55:AW$55)/1000000</f>
        <v>143.28846099430265</v>
      </c>
      <c r="BG113" s="10"/>
      <c r="BH113" s="46"/>
      <c r="BI113" s="53">
        <f t="shared" si="43"/>
        <v>0</v>
      </c>
      <c r="BJ113" s="53">
        <f t="shared" si="44"/>
        <v>0</v>
      </c>
      <c r="BK113" s="53">
        <f t="shared" ca="1" si="45"/>
        <v>4185765.8032880314</v>
      </c>
      <c r="BL113" s="53">
        <f t="shared" ca="1" si="46"/>
        <v>2248894.7507400583</v>
      </c>
      <c r="BM113" s="53">
        <f t="shared" ca="1" si="47"/>
        <v>2331634.8822970502</v>
      </c>
      <c r="BN113" s="53">
        <f t="shared" ca="1" si="48"/>
        <v>960007.10950135428</v>
      </c>
      <c r="BO113" s="53">
        <f t="shared" ca="1" si="49"/>
        <v>819019.40353835281</v>
      </c>
      <c r="BP113" s="53">
        <f t="shared" ca="1" si="50"/>
        <v>792489.15378303861</v>
      </c>
      <c r="BQ113" s="53">
        <f t="shared" ca="1" si="51"/>
        <v>354849.1563092366</v>
      </c>
      <c r="BR113" s="53">
        <f t="shared" ca="1" si="52"/>
        <v>123992.50754480723</v>
      </c>
      <c r="BS113" s="53">
        <f t="shared" ca="1" si="53"/>
        <v>44046.81270143381</v>
      </c>
      <c r="BT113" s="53">
        <f t="shared" ca="1" si="54"/>
        <v>30431.19017400478</v>
      </c>
      <c r="BU113" s="53">
        <f t="shared" ca="1" si="55"/>
        <v>6090.1793285690146</v>
      </c>
      <c r="BV113" s="53">
        <f t="shared" ca="1" si="56"/>
        <v>4421.8436889275154</v>
      </c>
      <c r="BW113" s="53">
        <f t="shared" ca="1" si="57"/>
        <v>2254.2877864041043</v>
      </c>
      <c r="BX113" s="53">
        <f t="shared" ca="1" si="58"/>
        <v>1236.504281031926</v>
      </c>
      <c r="BY113" s="53">
        <f t="shared" ca="1" si="59"/>
        <v>1419.6575213465251</v>
      </c>
      <c r="BZ113" s="53">
        <f t="shared" ca="1" si="22"/>
        <v>11906553.242483648</v>
      </c>
      <c r="CA113" s="53">
        <f t="shared" ca="1" si="23"/>
        <v>11906553.242483648</v>
      </c>
      <c r="CB113" s="41">
        <f t="array" aca="1" ref="CB113" ca="1">SUM($E$54:$V$54*BH113:BY113)/1000000</f>
        <v>301.60402022600999</v>
      </c>
      <c r="CC113" s="43">
        <f t="array" aca="1" ref="CC113" ca="1">IF(CB113=0,"",SUM(($E$54:$V$54*BH113:BY113))/SUM(BH113:BY113))</f>
        <v>25.330926094535894</v>
      </c>
      <c r="CD113" s="54">
        <f t="array" aca="1" ref="CD113" ca="1">SUM(BI113:BY113*BI$54:BY$54*BI$55:BY$55)/1000000</f>
        <v>1456.3480120651977</v>
      </c>
      <c r="CI113" s="10"/>
      <c r="CJ113" s="71"/>
      <c r="CK113" s="149" t="str">
        <f t="shared" ca="1" si="60"/>
        <v/>
      </c>
      <c r="CL113" s="149" t="str">
        <f t="shared" ca="1" si="61"/>
        <v/>
      </c>
      <c r="CM113" s="149" t="str">
        <f t="shared" ca="1" si="62"/>
        <v/>
      </c>
      <c r="CN113" s="149">
        <f t="shared" ca="1" si="63"/>
        <v>0.48307270570228994</v>
      </c>
      <c r="CO113" s="149">
        <f t="shared" ca="1" si="64"/>
        <v>0.5909041897515348</v>
      </c>
      <c r="CP113" s="149">
        <f t="shared" ca="1" si="65"/>
        <v>0.54927861897868879</v>
      </c>
      <c r="CQ113" s="149">
        <f t="shared" ca="1" si="66"/>
        <v>0.52424301782026983</v>
      </c>
      <c r="CR113" s="149">
        <f t="shared" ca="1" si="67"/>
        <v>0.56663414184642513</v>
      </c>
      <c r="CS113" s="149">
        <f t="shared" ca="1" si="68"/>
        <v>0.59312060749552975</v>
      </c>
      <c r="CT113" s="149">
        <f t="shared" ca="1" si="69"/>
        <v>0.51422396909502521</v>
      </c>
      <c r="CU113" s="149">
        <f t="shared" ca="1" si="70"/>
        <v>0.55359512183391757</v>
      </c>
      <c r="CV113" s="149">
        <f t="shared" ca="1" si="71"/>
        <v>0.50170401182936408</v>
      </c>
      <c r="CW113" s="149">
        <f t="shared" ca="1" si="72"/>
        <v>0.52583460410217875</v>
      </c>
      <c r="CX113" s="149">
        <f t="shared" ca="1" si="73"/>
        <v>0.55619639900505824</v>
      </c>
      <c r="CY113" s="149">
        <f t="shared" ca="1" si="74"/>
        <v>0.68437993551620213</v>
      </c>
      <c r="CZ113" s="149">
        <f t="shared" ca="1" si="75"/>
        <v>0.56663075290424714</v>
      </c>
      <c r="DA113" s="149">
        <f t="shared" ca="1" si="76"/>
        <v>0.55738840044357207</v>
      </c>
      <c r="DB113" s="53"/>
      <c r="DC113" s="53"/>
      <c r="DD113" s="41"/>
      <c r="DE113" s="43"/>
      <c r="DF113" s="54"/>
      <c r="DK113" s="10"/>
      <c r="DL113" s="46"/>
      <c r="DM113" s="72">
        <f t="shared" ca="1" si="77"/>
        <v>7.7985350336488929E-2</v>
      </c>
      <c r="DN113" s="72">
        <f t="shared" ca="1" si="78"/>
        <v>7.7985350336488929E-2</v>
      </c>
      <c r="DO113" s="72">
        <f t="shared" ca="1" si="79"/>
        <v>0.48333548030720597</v>
      </c>
      <c r="DP113" s="72">
        <f t="shared" ca="1" si="80"/>
        <v>0.48333548030720597</v>
      </c>
      <c r="DQ113" s="72">
        <f t="shared" ca="1" si="81"/>
        <v>0.48333548030720597</v>
      </c>
      <c r="DR113" s="72">
        <f t="shared" ca="1" si="82"/>
        <v>0.48333548030720597</v>
      </c>
      <c r="DS113" s="72">
        <f t="shared" ca="1" si="83"/>
        <v>0.48333548030720597</v>
      </c>
      <c r="DT113" s="72">
        <f t="shared" ca="1" si="84"/>
        <v>0.48333548030720597</v>
      </c>
      <c r="DU113" s="72">
        <f t="shared" ca="1" si="85"/>
        <v>0.48333548030720597</v>
      </c>
      <c r="DV113" s="72">
        <f t="shared" ca="1" si="86"/>
        <v>0.48333548030720597</v>
      </c>
      <c r="DW113" s="72">
        <f t="shared" ca="1" si="87"/>
        <v>0.48333548030720597</v>
      </c>
      <c r="DX113" s="72">
        <f t="shared" ca="1" si="88"/>
        <v>0.48333548030720597</v>
      </c>
      <c r="DY113" s="72">
        <f t="shared" ca="1" si="89"/>
        <v>0.48333548030720597</v>
      </c>
      <c r="DZ113" s="72">
        <f t="shared" ca="1" si="90"/>
        <v>0.48333548030720597</v>
      </c>
      <c r="EA113" s="72">
        <f t="shared" ca="1" si="91"/>
        <v>0.48333548030720597</v>
      </c>
      <c r="EB113" s="72">
        <f t="shared" ca="1" si="92"/>
        <v>0.48333548030720597</v>
      </c>
      <c r="EC113" s="72">
        <f t="shared" ca="1" si="93"/>
        <v>0.48333548030720597</v>
      </c>
      <c r="ED113" s="53"/>
      <c r="EE113" s="53"/>
      <c r="EF113" s="41"/>
      <c r="EG113" s="43"/>
      <c r="EH113" s="54"/>
    </row>
    <row r="114" spans="1:138" x14ac:dyDescent="0.2">
      <c r="A114" s="6">
        <v>5</v>
      </c>
      <c r="B114">
        <v>10</v>
      </c>
      <c r="C114" s="5">
        <f t="shared" ca="1" si="13"/>
        <v>0.36156590407609923</v>
      </c>
      <c r="D114" s="5">
        <f t="shared" ca="1" si="14"/>
        <v>7.1577611875386318E-2</v>
      </c>
      <c r="E114" s="30">
        <f t="shared" ca="1" si="15"/>
        <v>75661992.467665434</v>
      </c>
      <c r="F114" s="29">
        <f t="shared" ca="1" si="103"/>
        <v>42916136.93698708</v>
      </c>
      <c r="G114" s="29">
        <f t="shared" ca="1" si="103"/>
        <v>18497624.566033069</v>
      </c>
      <c r="H114" s="29">
        <f t="shared" ca="1" si="103"/>
        <v>7111360.2769546751</v>
      </c>
      <c r="I114" s="29">
        <f t="shared" ca="1" si="103"/>
        <v>3972472.4970842795</v>
      </c>
      <c r="J114" s="29">
        <f t="shared" ca="1" si="103"/>
        <v>2134298.2302388842</v>
      </c>
      <c r="K114" s="29">
        <f t="shared" ca="1" si="103"/>
        <v>2212822.1879713256</v>
      </c>
      <c r="L114" s="29">
        <f t="shared" ca="1" si="103"/>
        <v>911088.20194952597</v>
      </c>
      <c r="M114" s="29">
        <f t="shared" ca="1" si="103"/>
        <v>777284.78085867595</v>
      </c>
      <c r="N114" s="29">
        <f t="shared" ca="1" si="103"/>
        <v>752106.42821147933</v>
      </c>
      <c r="O114" s="29">
        <f t="shared" ca="1" si="103"/>
        <v>336767.17243585439</v>
      </c>
      <c r="P114" s="29">
        <f t="shared" ca="1" si="104"/>
        <v>117674.24390522404</v>
      </c>
      <c r="Q114" s="29">
        <f t="shared" ca="1" si="104"/>
        <v>41802.327283390048</v>
      </c>
      <c r="R114" s="29">
        <f t="shared" ca="1" si="104"/>
        <v>28880.513554966532</v>
      </c>
      <c r="S114" s="29">
        <f t="shared" ca="1" si="104"/>
        <v>5779.8431689721656</v>
      </c>
      <c r="T114" s="29">
        <f t="shared" ca="1" si="104"/>
        <v>4196.5206048728178</v>
      </c>
      <c r="U114" s="29">
        <f t="shared" ca="1" si="104"/>
        <v>2139.4164539661624</v>
      </c>
      <c r="V114" s="29">
        <f t="shared" ca="1" si="104"/>
        <v>1173.4959574345523</v>
      </c>
      <c r="W114" s="31">
        <f t="shared" ca="1" si="16"/>
        <v>18409846.136633527</v>
      </c>
      <c r="X114" s="31">
        <f t="shared" ca="1" si="17"/>
        <v>155485600.10731909</v>
      </c>
      <c r="Y114" s="38">
        <f t="array" aca="1" ref="Y114" ca="1">SUM($E$54:$V$54*E114:V114)/1000000</f>
        <v>1075.1915122504142</v>
      </c>
      <c r="Z114" s="39">
        <f t="array" aca="1" ref="Z114" ca="1">SUM(($E$54:$V$54*E114:V114))/SUM(E114:V114)</f>
        <v>6.9150552302483108</v>
      </c>
      <c r="AE114" s="10"/>
      <c r="AF114" s="46"/>
      <c r="AG114" s="53">
        <f t="shared" ca="1" si="26"/>
        <v>1412500.7969211824</v>
      </c>
      <c r="AH114" s="53">
        <f t="shared" ca="1" si="27"/>
        <v>608813.17158237344</v>
      </c>
      <c r="AI114" s="53">
        <f t="shared" ca="1" si="28"/>
        <v>700581.2633891477</v>
      </c>
      <c r="AJ114" s="53">
        <f t="shared" ca="1" si="29"/>
        <v>391351.2594495829</v>
      </c>
      <c r="AK114" s="53">
        <f t="shared" ca="1" si="30"/>
        <v>210262.07256515152</v>
      </c>
      <c r="AL114" s="53">
        <f t="shared" ca="1" si="31"/>
        <v>217997.92215960735</v>
      </c>
      <c r="AM114" s="53">
        <f t="shared" ca="1" si="32"/>
        <v>89756.572402781385</v>
      </c>
      <c r="AN114" s="53">
        <f t="shared" ca="1" si="33"/>
        <v>76574.822900172789</v>
      </c>
      <c r="AO114" s="53">
        <f t="shared" ca="1" si="34"/>
        <v>74094.357641677372</v>
      </c>
      <c r="AP114" s="53">
        <f t="shared" ca="1" si="35"/>
        <v>33176.88345753961</v>
      </c>
      <c r="AQ114" s="53">
        <f t="shared" ca="1" si="36"/>
        <v>11592.770897945325</v>
      </c>
      <c r="AR114" s="53">
        <f t="shared" ca="1" si="37"/>
        <v>4118.1892240376346</v>
      </c>
      <c r="AS114" s="53">
        <f t="shared" ca="1" si="38"/>
        <v>2845.1865586439358</v>
      </c>
      <c r="AT114" s="53">
        <f t="shared" ca="1" si="39"/>
        <v>569.40580589508261</v>
      </c>
      <c r="AU114" s="53">
        <f t="shared" ca="1" si="40"/>
        <v>413.42353539981218</v>
      </c>
      <c r="AV114" s="53">
        <f t="shared" ca="1" si="41"/>
        <v>210.76629841021025</v>
      </c>
      <c r="AW114" s="53">
        <f t="shared" ca="1" si="42"/>
        <v>115.60787928376759</v>
      </c>
      <c r="AX114" s="53">
        <f t="shared" ca="1" si="19"/>
        <v>1813660.5041652764</v>
      </c>
      <c r="AY114" s="53">
        <f t="shared" ca="1" si="20"/>
        <v>3834974.4726688322</v>
      </c>
      <c r="AZ114" s="41">
        <f t="array" aca="1" ref="AZ114" ca="1">SUM($E$54:$V$54*AF114:AW114)/1000000</f>
        <v>61.893446772289337</v>
      </c>
      <c r="BA114" s="43">
        <f t="array" aca="1" ref="BA114" ca="1">IF(AZ114=0,"",SUM(($E$54:$V$54*AF114:AW114))/SUM(AF114:AW114))</f>
        <v>16.139206978662493</v>
      </c>
      <c r="BB114" s="54">
        <f t="array" aca="1" ref="BB114" ca="1">SUM(AG114:AW114*AG$54:AW$54*AG$55:AW$55)/1000000</f>
        <v>119.96019981498793</v>
      </c>
      <c r="BG114" s="10"/>
      <c r="BH114" s="46"/>
      <c r="BI114" s="53">
        <f t="shared" si="43"/>
        <v>0</v>
      </c>
      <c r="BJ114" s="53">
        <f t="shared" si="44"/>
        <v>0</v>
      </c>
      <c r="BK114" s="53">
        <f t="shared" ca="1" si="45"/>
        <v>3538904.0125712608</v>
      </c>
      <c r="BL114" s="53">
        <f t="shared" ca="1" si="46"/>
        <v>1976864.9473881992</v>
      </c>
      <c r="BM114" s="53">
        <f t="shared" ca="1" si="47"/>
        <v>1062114.1774370363</v>
      </c>
      <c r="BN114" s="53">
        <f t="shared" ca="1" si="48"/>
        <v>1101190.913571872</v>
      </c>
      <c r="BO114" s="53">
        <f t="shared" ca="1" si="49"/>
        <v>453394.78919864917</v>
      </c>
      <c r="BP114" s="53">
        <f t="shared" ca="1" si="50"/>
        <v>386808.728958013</v>
      </c>
      <c r="BQ114" s="53">
        <f t="shared" ca="1" si="51"/>
        <v>374278.94988018303</v>
      </c>
      <c r="BR114" s="53">
        <f t="shared" ca="1" si="52"/>
        <v>167589.13223643991</v>
      </c>
      <c r="BS114" s="53">
        <f t="shared" ca="1" si="53"/>
        <v>58559.521345305729</v>
      </c>
      <c r="BT114" s="53">
        <f t="shared" ca="1" si="54"/>
        <v>20802.549441547439</v>
      </c>
      <c r="BU114" s="53">
        <f t="shared" ca="1" si="55"/>
        <v>14372.125911831532</v>
      </c>
      <c r="BV114" s="53">
        <f t="shared" ca="1" si="56"/>
        <v>2876.2865873907622</v>
      </c>
      <c r="BW114" s="53">
        <f t="shared" ca="1" si="57"/>
        <v>2088.3604583428769</v>
      </c>
      <c r="BX114" s="53">
        <f t="shared" ca="1" si="58"/>
        <v>1064.6612151035708</v>
      </c>
      <c r="BY114" s="53">
        <f t="shared" ca="1" si="59"/>
        <v>583.9796312892895</v>
      </c>
      <c r="BZ114" s="53">
        <f t="shared" ca="1" si="22"/>
        <v>9161493.1358324662</v>
      </c>
      <c r="CA114" s="53">
        <f t="shared" ca="1" si="23"/>
        <v>9161493.1358324662</v>
      </c>
      <c r="CB114" s="41">
        <f t="array" aca="1" ref="CB114" ca="1">SUM($E$54:$V$54*BH114:BY114)/1000000</f>
        <v>228.56689078785789</v>
      </c>
      <c r="CC114" s="43">
        <f t="array" aca="1" ref="CC114" ca="1">IF(CB114=0,"",SUM(($E$54:$V$54*BH114:BY114))/SUM(BH114:BY114))</f>
        <v>24.94865055281068</v>
      </c>
      <c r="CD114" s="54">
        <f t="array" aca="1" ref="CD114" ca="1">SUM(BI114:BY114*BI$54:BY$54*BI$55:BY$55)/1000000</f>
        <v>1099.855878997382</v>
      </c>
      <c r="CI114" s="10"/>
      <c r="CJ114" s="71"/>
      <c r="CK114" s="149" t="str">
        <f t="shared" ca="1" si="60"/>
        <v/>
      </c>
      <c r="CL114" s="149" t="str">
        <f t="shared" ca="1" si="61"/>
        <v/>
      </c>
      <c r="CM114" s="149" t="str">
        <f t="shared" ca="1" si="62"/>
        <v/>
      </c>
      <c r="CN114" s="149">
        <f t="shared" ca="1" si="63"/>
        <v>0.58537066305772834</v>
      </c>
      <c r="CO114" s="149">
        <f t="shared" ca="1" si="64"/>
        <v>0.49018762224317103</v>
      </c>
      <c r="CP114" s="149">
        <f t="shared" ca="1" si="65"/>
        <v>0.58224869325582651</v>
      </c>
      <c r="CQ114" s="149">
        <f t="shared" ca="1" si="66"/>
        <v>0.63853076175067525</v>
      </c>
      <c r="CR114" s="149">
        <f t="shared" ca="1" si="67"/>
        <v>0.57989304764850613</v>
      </c>
      <c r="CS114" s="149">
        <f t="shared" ca="1" si="68"/>
        <v>0.52249425691615659</v>
      </c>
      <c r="CT114" s="149">
        <f t="shared" ca="1" si="69"/>
        <v>0.62605499376514795</v>
      </c>
      <c r="CU114" s="149">
        <f t="shared" ca="1" si="70"/>
        <v>0.52126428141431114</v>
      </c>
      <c r="CV114" s="149">
        <f t="shared" ca="1" si="71"/>
        <v>0.79137913761635714</v>
      </c>
      <c r="CW114" s="149">
        <f t="shared" ca="1" si="72"/>
        <v>0.68176923401688494</v>
      </c>
      <c r="CX114" s="149">
        <f t="shared" ca="1" si="73"/>
        <v>0.50972844659192584</v>
      </c>
      <c r="CY114" s="149">
        <f t="shared" ca="1" si="74"/>
        <v>0.62486080463386884</v>
      </c>
      <c r="CZ114" s="149">
        <f t="shared" ca="1" si="75"/>
        <v>0.69625473970890317</v>
      </c>
      <c r="DA114" s="149" t="str">
        <f t="shared" ca="1" si="76"/>
        <v/>
      </c>
      <c r="DB114" s="53"/>
      <c r="DC114" s="53"/>
      <c r="DD114" s="41"/>
      <c r="DE114" s="43"/>
      <c r="DF114" s="54"/>
      <c r="DK114" s="10"/>
      <c r="DL114" s="46"/>
      <c r="DM114" s="72">
        <f t="shared" ca="1" si="77"/>
        <v>7.1577611875386304E-2</v>
      </c>
      <c r="DN114" s="72">
        <f t="shared" ca="1" si="78"/>
        <v>7.1577611875386304E-2</v>
      </c>
      <c r="DO114" s="72">
        <f t="shared" ca="1" si="79"/>
        <v>0.43314351595148559</v>
      </c>
      <c r="DP114" s="72">
        <f t="shared" ca="1" si="80"/>
        <v>0.43314351595148559</v>
      </c>
      <c r="DQ114" s="72">
        <f t="shared" ca="1" si="81"/>
        <v>0.43314351595148581</v>
      </c>
      <c r="DR114" s="72">
        <f t="shared" ca="1" si="82"/>
        <v>0.43314351595148559</v>
      </c>
      <c r="DS114" s="72">
        <f t="shared" ca="1" si="83"/>
        <v>0.43314351595148559</v>
      </c>
      <c r="DT114" s="72">
        <f t="shared" ca="1" si="84"/>
        <v>0.43314351595148559</v>
      </c>
      <c r="DU114" s="72">
        <f t="shared" ca="1" si="85"/>
        <v>0.43314351595148559</v>
      </c>
      <c r="DV114" s="72">
        <f t="shared" ca="1" si="86"/>
        <v>0.43314351595148559</v>
      </c>
      <c r="DW114" s="72">
        <f t="shared" ca="1" si="87"/>
        <v>0.43314351595148559</v>
      </c>
      <c r="DX114" s="72">
        <f t="shared" ca="1" si="88"/>
        <v>0.43314351595148559</v>
      </c>
      <c r="DY114" s="72">
        <f t="shared" ca="1" si="89"/>
        <v>0.43314351595148559</v>
      </c>
      <c r="DZ114" s="72">
        <f t="shared" ca="1" si="90"/>
        <v>0.43314351595148559</v>
      </c>
      <c r="EA114" s="72">
        <f t="shared" ca="1" si="91"/>
        <v>0.43314351595148559</v>
      </c>
      <c r="EB114" s="72">
        <f t="shared" ca="1" si="92"/>
        <v>0.43314351595148559</v>
      </c>
      <c r="EC114" s="72">
        <f t="shared" ca="1" si="93"/>
        <v>0.43314351595148559</v>
      </c>
      <c r="ED114" s="53"/>
      <c r="EE114" s="53"/>
      <c r="EF114" s="41"/>
      <c r="EG114" s="43"/>
      <c r="EH114" s="54"/>
    </row>
    <row r="115" spans="1:138" x14ac:dyDescent="0.2">
      <c r="A115" s="6">
        <v>5</v>
      </c>
      <c r="B115">
        <v>11</v>
      </c>
      <c r="C115" s="5">
        <f t="shared" ca="1" si="13"/>
        <v>0.27605215572835523</v>
      </c>
      <c r="D115" s="5">
        <f t="shared" ca="1" si="14"/>
        <v>8.2793831101087401E-2</v>
      </c>
      <c r="E115" s="30">
        <f t="shared" ca="1" si="15"/>
        <v>73460651.557611272</v>
      </c>
      <c r="F115" s="29">
        <f t="shared" ca="1" si="103"/>
        <v>58468147.703335173</v>
      </c>
      <c r="G115" s="29">
        <f t="shared" ca="1" si="103"/>
        <v>33163639.384208005</v>
      </c>
      <c r="H115" s="29">
        <f t="shared" ca="1" si="103"/>
        <v>10845999.856352279</v>
      </c>
      <c r="I115" s="29">
        <f t="shared" ca="1" si="103"/>
        <v>4169714.455333476</v>
      </c>
      <c r="J115" s="29">
        <f t="shared" ca="1" si="103"/>
        <v>2329241.5725561138</v>
      </c>
      <c r="K115" s="29">
        <f t="shared" ca="1" si="103"/>
        <v>1251436.2704220579</v>
      </c>
      <c r="L115" s="29">
        <f t="shared" ca="1" si="103"/>
        <v>1297478.4436344055</v>
      </c>
      <c r="M115" s="29">
        <f t="shared" ca="1" si="103"/>
        <v>534212.51319017331</v>
      </c>
      <c r="N115" s="29">
        <f t="shared" ca="1" si="103"/>
        <v>455757.47261184518</v>
      </c>
      <c r="O115" s="29">
        <f t="shared" ca="1" si="103"/>
        <v>440994.25757199933</v>
      </c>
      <c r="P115" s="29">
        <f t="shared" ca="1" si="104"/>
        <v>197461.93306196816</v>
      </c>
      <c r="Q115" s="29">
        <f t="shared" ca="1" si="104"/>
        <v>68997.769304717396</v>
      </c>
      <c r="R115" s="29">
        <f t="shared" ca="1" si="104"/>
        <v>24510.608596921658</v>
      </c>
      <c r="S115" s="29">
        <f t="shared" ca="1" si="104"/>
        <v>16933.960614799249</v>
      </c>
      <c r="T115" s="29">
        <f t="shared" ca="1" si="104"/>
        <v>3388.9853238520277</v>
      </c>
      <c r="U115" s="29">
        <f t="shared" ca="1" si="104"/>
        <v>2460.6111836224295</v>
      </c>
      <c r="V115" s="29">
        <f t="shared" ca="1" si="104"/>
        <v>1254.4373181302471</v>
      </c>
      <c r="W115" s="31">
        <f t="shared" ca="1" si="16"/>
        <v>21639843.147076365</v>
      </c>
      <c r="X115" s="31">
        <f t="shared" ca="1" si="17"/>
        <v>186732281.79223076</v>
      </c>
      <c r="Y115" s="38">
        <f t="array" aca="1" ref="Y115" ca="1">SUM($E$54:$V$54*E115:V115)/1000000</f>
        <v>1408.9532721743624</v>
      </c>
      <c r="Z115" s="39">
        <f t="array" aca="1" ref="Z115" ca="1">SUM(($E$54:$V$54*E115:V115))/SUM(E115:V115)</f>
        <v>7.54531170856706</v>
      </c>
      <c r="AE115" s="10"/>
      <c r="AF115" s="46"/>
      <c r="AG115" s="53">
        <f t="shared" ca="1" si="26"/>
        <v>2666582.3374468498</v>
      </c>
      <c r="AH115" s="53">
        <f t="shared" ca="1" si="27"/>
        <v>1512508.5794763656</v>
      </c>
      <c r="AI115" s="53">
        <f t="shared" ca="1" si="28"/>
        <v>1186685.5600520158</v>
      </c>
      <c r="AJ115" s="53">
        <f t="shared" ca="1" si="29"/>
        <v>456217.96046644507</v>
      </c>
      <c r="AK115" s="53">
        <f t="shared" ca="1" si="30"/>
        <v>254847.62830845217</v>
      </c>
      <c r="AL115" s="53">
        <f t="shared" ca="1" si="31"/>
        <v>136922.49410877834</v>
      </c>
      <c r="AM115" s="53">
        <f t="shared" ca="1" si="32"/>
        <v>141960.07320043829</v>
      </c>
      <c r="AN115" s="53">
        <f t="shared" ca="1" si="33"/>
        <v>58449.408426885493</v>
      </c>
      <c r="AO115" s="53">
        <f t="shared" ca="1" si="34"/>
        <v>49865.463654558283</v>
      </c>
      <c r="AP115" s="53">
        <f t="shared" ca="1" si="35"/>
        <v>48250.186654764933</v>
      </c>
      <c r="AQ115" s="53">
        <f t="shared" ca="1" si="36"/>
        <v>21604.760070815963</v>
      </c>
      <c r="AR115" s="53">
        <f t="shared" ca="1" si="37"/>
        <v>7549.2031711353666</v>
      </c>
      <c r="AS115" s="53">
        <f t="shared" ca="1" si="38"/>
        <v>2681.7615411472129</v>
      </c>
      <c r="AT115" s="53">
        <f t="shared" ca="1" si="39"/>
        <v>1852.7832198248122</v>
      </c>
      <c r="AU115" s="53">
        <f t="shared" ca="1" si="40"/>
        <v>370.79660707242249</v>
      </c>
      <c r="AV115" s="53">
        <f t="shared" ca="1" si="41"/>
        <v>269.22107681912507</v>
      </c>
      <c r="AW115" s="53">
        <f t="shared" ca="1" si="42"/>
        <v>137.2508455772923</v>
      </c>
      <c r="AX115" s="53">
        <f t="shared" ca="1" si="19"/>
        <v>2367664.5514047309</v>
      </c>
      <c r="AY115" s="53">
        <f t="shared" ca="1" si="20"/>
        <v>6546755.4683279451</v>
      </c>
      <c r="AZ115" s="41">
        <f t="array" aca="1" ref="AZ115" ca="1">SUM($E$54:$V$54*AF115:AW115)/1000000</f>
        <v>92.046240339398963</v>
      </c>
      <c r="BA115" s="43">
        <f t="array" aca="1" ref="BA115" ca="1">IF(AZ115=0,"",SUM(($E$54:$V$54*AF115:AW115))/SUM(AF115:AW115))</f>
        <v>14.05982563190309</v>
      </c>
      <c r="BB115" s="54">
        <f t="array" aca="1" ref="BB115" ca="1">SUM(AG115:AW115*AG$54:AW$54*AG$55:AW$55)/1000000</f>
        <v>162.25755800217544</v>
      </c>
      <c r="BG115" s="10"/>
      <c r="BH115" s="46"/>
      <c r="BI115" s="53">
        <f t="shared" si="43"/>
        <v>0</v>
      </c>
      <c r="BJ115" s="53">
        <f t="shared" si="44"/>
        <v>0</v>
      </c>
      <c r="BK115" s="53">
        <f t="shared" ca="1" si="45"/>
        <v>3956660.8123750305</v>
      </c>
      <c r="BL115" s="53">
        <f t="shared" ca="1" si="46"/>
        <v>1521127.2360979274</v>
      </c>
      <c r="BM115" s="53">
        <f t="shared" ca="1" si="47"/>
        <v>849715.9298125878</v>
      </c>
      <c r="BN115" s="53">
        <f t="shared" ca="1" si="48"/>
        <v>456528.5742156562</v>
      </c>
      <c r="BO115" s="53">
        <f t="shared" ca="1" si="49"/>
        <v>473324.92908184073</v>
      </c>
      <c r="BP115" s="53">
        <f t="shared" ca="1" si="50"/>
        <v>194882.69817576924</v>
      </c>
      <c r="BQ115" s="53">
        <f t="shared" ca="1" si="51"/>
        <v>166262.0095623763</v>
      </c>
      <c r="BR115" s="53">
        <f t="shared" ca="1" si="52"/>
        <v>160876.33418099477</v>
      </c>
      <c r="BS115" s="53">
        <f t="shared" ca="1" si="53"/>
        <v>72034.842599092008</v>
      </c>
      <c r="BT115" s="53">
        <f t="shared" ca="1" si="54"/>
        <v>25170.641117921197</v>
      </c>
      <c r="BU115" s="53">
        <f t="shared" ca="1" si="55"/>
        <v>8941.5605575638256</v>
      </c>
      <c r="BV115" s="53">
        <f t="shared" ca="1" si="56"/>
        <v>6177.5713857894543</v>
      </c>
      <c r="BW115" s="53">
        <f t="shared" ca="1" si="57"/>
        <v>1236.3143649449717</v>
      </c>
      <c r="BX115" s="53">
        <f t="shared" ca="1" si="58"/>
        <v>897.64004920473496</v>
      </c>
      <c r="BY115" s="53">
        <f t="shared" ca="1" si="59"/>
        <v>457.62336750537816</v>
      </c>
      <c r="BZ115" s="53">
        <f t="shared" ca="1" si="22"/>
        <v>7894294.7169442037</v>
      </c>
      <c r="CA115" s="53">
        <f t="shared" ca="1" si="23"/>
        <v>7894294.7169442037</v>
      </c>
      <c r="CB115" s="41">
        <f t="array" aca="1" ref="CB115" ca="1">SUM($E$54:$V$54*BH115:BY115)/1000000</f>
        <v>186.7649344919333</v>
      </c>
      <c r="CC115" s="43">
        <f t="array" aca="1" ref="CC115" ca="1">IF(CB115=0,"",SUM(($E$54:$V$54*BH115:BY115))/SUM(BH115:BY115))</f>
        <v>23.658216622070579</v>
      </c>
      <c r="CD115" s="54">
        <f t="array" aca="1" ref="CD115" ca="1">SUM(BI115:BY115*BI$54:BY$54*BI$55:BY$55)/1000000</f>
        <v>885.50310548228538</v>
      </c>
      <c r="CI115" s="10"/>
      <c r="CJ115" s="71"/>
      <c r="CK115" s="149" t="str">
        <f t="shared" ca="1" si="60"/>
        <v/>
      </c>
      <c r="CL115" s="149" t="str">
        <f t="shared" ca="1" si="61"/>
        <v/>
      </c>
      <c r="CM115" s="149" t="str">
        <f t="shared" ca="1" si="62"/>
        <v/>
      </c>
      <c r="CN115" s="149">
        <f t="shared" ca="1" si="63"/>
        <v>0.64471381654335236</v>
      </c>
      <c r="CO115" s="149">
        <f t="shared" ca="1" si="64"/>
        <v>0.64587697070213523</v>
      </c>
      <c r="CP115" s="149">
        <f t="shared" ca="1" si="65"/>
        <v>0.5610329049992554</v>
      </c>
      <c r="CQ115" s="149">
        <f t="shared" ca="1" si="66"/>
        <v>0.66890281095054283</v>
      </c>
      <c r="CR115" s="149">
        <f t="shared" ca="1" si="67"/>
        <v>0.71440080085892899</v>
      </c>
      <c r="CS115" s="149">
        <f t="shared" ca="1" si="68"/>
        <v>0.61728306370907593</v>
      </c>
      <c r="CT115" s="149">
        <f t="shared" ca="1" si="69"/>
        <v>0.65035501264261164</v>
      </c>
      <c r="CU115" s="149">
        <f t="shared" ca="1" si="70"/>
        <v>0.73624048711526735</v>
      </c>
      <c r="CV115" s="149">
        <f t="shared" ca="1" si="71"/>
        <v>0.68667352974507467</v>
      </c>
      <c r="CW115" s="149">
        <f t="shared" ca="1" si="72"/>
        <v>0.65239187358498907</v>
      </c>
      <c r="CX115" s="149">
        <f t="shared" ca="1" si="73"/>
        <v>0.70218898737737201</v>
      </c>
      <c r="CY115" s="149">
        <f t="shared" ca="1" si="74"/>
        <v>0.61117360911335794</v>
      </c>
      <c r="CZ115" s="149" t="str">
        <f t="shared" ca="1" si="75"/>
        <v/>
      </c>
      <c r="DA115" s="149" t="str">
        <f t="shared" ca="1" si="76"/>
        <v/>
      </c>
      <c r="DB115" s="53"/>
      <c r="DC115" s="53"/>
      <c r="DD115" s="41"/>
      <c r="DE115" s="43"/>
      <c r="DF115" s="54"/>
      <c r="DK115" s="10"/>
      <c r="DL115" s="46"/>
      <c r="DM115" s="72">
        <f t="shared" ca="1" si="77"/>
        <v>8.2793831101087484E-2</v>
      </c>
      <c r="DN115" s="72">
        <f t="shared" ca="1" si="78"/>
        <v>8.2793831101087484E-2</v>
      </c>
      <c r="DO115" s="72">
        <f t="shared" ca="1" si="79"/>
        <v>0.35884598682944258</v>
      </c>
      <c r="DP115" s="72">
        <f t="shared" ca="1" si="80"/>
        <v>0.35884598682944258</v>
      </c>
      <c r="DQ115" s="72">
        <f t="shared" ca="1" si="81"/>
        <v>0.35884598682944258</v>
      </c>
      <c r="DR115" s="72">
        <f t="shared" ca="1" si="82"/>
        <v>0.35884598682944258</v>
      </c>
      <c r="DS115" s="72">
        <f t="shared" ca="1" si="83"/>
        <v>0.35884598682944258</v>
      </c>
      <c r="DT115" s="72">
        <f t="shared" ca="1" si="84"/>
        <v>0.35884598682944258</v>
      </c>
      <c r="DU115" s="72">
        <f t="shared" ca="1" si="85"/>
        <v>0.35884598682944258</v>
      </c>
      <c r="DV115" s="72">
        <f t="shared" ca="1" si="86"/>
        <v>0.35884598682944258</v>
      </c>
      <c r="DW115" s="72">
        <f t="shared" ca="1" si="87"/>
        <v>0.35884598682944258</v>
      </c>
      <c r="DX115" s="72">
        <f t="shared" ca="1" si="88"/>
        <v>0.35884598682944258</v>
      </c>
      <c r="DY115" s="72">
        <f t="shared" ca="1" si="89"/>
        <v>0.35884598682944258</v>
      </c>
      <c r="DZ115" s="72">
        <f t="shared" ca="1" si="90"/>
        <v>0.35884598682944258</v>
      </c>
      <c r="EA115" s="72">
        <f t="shared" ca="1" si="91"/>
        <v>0.35884598682944258</v>
      </c>
      <c r="EB115" s="72">
        <f t="shared" ca="1" si="92"/>
        <v>0.35884598682944258</v>
      </c>
      <c r="EC115" s="72">
        <f t="shared" ca="1" si="93"/>
        <v>0.35884598682944258</v>
      </c>
      <c r="ED115" s="53"/>
      <c r="EE115" s="53"/>
      <c r="EF115" s="41"/>
      <c r="EG115" s="43"/>
      <c r="EH115" s="54"/>
    </row>
    <row r="116" spans="1:138" s="56" customFormat="1" x14ac:dyDescent="0.2">
      <c r="A116" s="59">
        <v>5</v>
      </c>
      <c r="B116" s="56">
        <v>12</v>
      </c>
      <c r="C116" s="60">
        <f t="shared" ca="1" si="13"/>
        <v>0.32695088430408925</v>
      </c>
      <c r="D116" s="60">
        <f t="shared" ca="1" si="14"/>
        <v>7.9876970412108672E-2</v>
      </c>
      <c r="E116" s="61">
        <f t="shared" ca="1" si="15"/>
        <v>116251420.24817011</v>
      </c>
      <c r="F116" s="62">
        <f t="shared" ca="1" si="103"/>
        <v>56932874.840234138</v>
      </c>
      <c r="G116" s="62">
        <f t="shared" ca="1" si="103"/>
        <v>45313506.819684759</v>
      </c>
      <c r="H116" s="62">
        <f t="shared" ca="1" si="103"/>
        <v>18534358.425114021</v>
      </c>
      <c r="I116" s="62">
        <f t="shared" ca="1" si="103"/>
        <v>6061567.805857054</v>
      </c>
      <c r="J116" s="62">
        <f t="shared" ca="1" si="103"/>
        <v>2330352.8708109958</v>
      </c>
      <c r="K116" s="62">
        <f t="shared" ca="1" si="103"/>
        <v>1301756.9532790354</v>
      </c>
      <c r="L116" s="62">
        <f t="shared" ca="1" si="103"/>
        <v>699397.55747179</v>
      </c>
      <c r="M116" s="62">
        <f t="shared" ca="1" si="103"/>
        <v>725129.4179320503</v>
      </c>
      <c r="N116" s="62">
        <f t="shared" ca="1" si="103"/>
        <v>298558.49293073837</v>
      </c>
      <c r="O116" s="62">
        <f t="shared" ca="1" si="103"/>
        <v>254711.86242407499</v>
      </c>
      <c r="P116" s="62">
        <f t="shared" ca="1" si="104"/>
        <v>246461.05750228968</v>
      </c>
      <c r="Q116" s="62">
        <f t="shared" ca="1" si="104"/>
        <v>110356.7132752367</v>
      </c>
      <c r="R116" s="62">
        <f t="shared" ca="1" si="104"/>
        <v>38561.189621303158</v>
      </c>
      <c r="S116" s="62">
        <f t="shared" ca="1" si="104"/>
        <v>13698.388156076498</v>
      </c>
      <c r="T116" s="62">
        <f t="shared" ca="1" si="104"/>
        <v>9463.9822835882296</v>
      </c>
      <c r="U116" s="62">
        <f t="shared" ca="1" si="104"/>
        <v>1894.0221838148134</v>
      </c>
      <c r="V116" s="62">
        <f t="shared" ca="1" si="104"/>
        <v>1375.1762613791698</v>
      </c>
      <c r="W116" s="57">
        <f t="shared" ca="1" si="16"/>
        <v>30627643.915103447</v>
      </c>
      <c r="X116" s="57">
        <f t="shared" ca="1" si="17"/>
        <v>249125445.82319245</v>
      </c>
      <c r="Y116" s="42">
        <f t="array" aca="1" ref="Y116" ca="1">SUM($E$54:$V$54*E116:V116)/1000000</f>
        <v>1785.8931038690275</v>
      </c>
      <c r="Z116" s="44">
        <f t="array" aca="1" ref="Z116" ca="1">SUM(($E$54:$V$54*E116:V116))/SUM(E116:V116)</f>
        <v>7.1686499063467775</v>
      </c>
      <c r="AE116" s="11"/>
      <c r="AG116" s="57">
        <f t="shared" ca="1" si="26"/>
        <v>2269036.6594356834</v>
      </c>
      <c r="AH116" s="57">
        <f t="shared" ca="1" si="27"/>
        <v>1805951.45476112</v>
      </c>
      <c r="AI116" s="57">
        <f t="shared" ca="1" si="28"/>
        <v>2008399.276260094</v>
      </c>
      <c r="AJ116" s="57">
        <f t="shared" ca="1" si="29"/>
        <v>656836.78469220619</v>
      </c>
      <c r="AK116" s="57">
        <f t="shared" ca="1" si="30"/>
        <v>252519.07359391879</v>
      </c>
      <c r="AL116" s="57">
        <f t="shared" ca="1" si="31"/>
        <v>141059.52107247413</v>
      </c>
      <c r="AM116" s="57">
        <f t="shared" ca="1" si="32"/>
        <v>75787.330536410474</v>
      </c>
      <c r="AN116" s="57">
        <f t="shared" ca="1" si="33"/>
        <v>78575.657423149998</v>
      </c>
      <c r="AO116" s="57">
        <f t="shared" ca="1" si="34"/>
        <v>32352.059206479422</v>
      </c>
      <c r="AP116" s="57">
        <f t="shared" ca="1" si="35"/>
        <v>27600.800006878355</v>
      </c>
      <c r="AQ116" s="57">
        <f t="shared" ca="1" si="36"/>
        <v>26706.735575113438</v>
      </c>
      <c r="AR116" s="57">
        <f t="shared" ca="1" si="37"/>
        <v>11958.349892063479</v>
      </c>
      <c r="AS116" s="57">
        <f t="shared" ca="1" si="38"/>
        <v>4178.5242062770285</v>
      </c>
      <c r="AT116" s="57">
        <f t="shared" ca="1" si="39"/>
        <v>1484.3693117165258</v>
      </c>
      <c r="AU116" s="57">
        <f t="shared" ca="1" si="40"/>
        <v>1025.525390894669</v>
      </c>
      <c r="AV116" s="57">
        <f t="shared" ca="1" si="41"/>
        <v>205.2378990383549</v>
      </c>
      <c r="AW116" s="57">
        <f t="shared" ca="1" si="42"/>
        <v>149.01530145988832</v>
      </c>
      <c r="AX116" s="57">
        <f t="shared" ca="1" si="19"/>
        <v>3318838.2603681749</v>
      </c>
      <c r="AY116" s="57">
        <f t="shared" ca="1" si="20"/>
        <v>7393826.3745649774</v>
      </c>
      <c r="AZ116" s="42">
        <f t="array" aca="1" ref="AZ116" ca="1">SUM($E$54:$V$54*AF116:AW116)/1000000</f>
        <v>111.15989671623063</v>
      </c>
      <c r="BA116" s="44">
        <f t="array" aca="1" ref="BA116" ca="1">IF(AZ116=0,"",SUM(($E$54:$V$54*AF116:AW116))/SUM(AF116:AW116))</f>
        <v>15.03415026063157</v>
      </c>
      <c r="BB116" s="55">
        <f t="array" aca="1" ref="BB116" ca="1">SUM(AG116:AW116*AG$54:AW$54*AG$55:AW$55)/1000000</f>
        <v>195.59036761692184</v>
      </c>
      <c r="BG116" s="11"/>
      <c r="BI116" s="57">
        <f t="shared" si="43"/>
        <v>0</v>
      </c>
      <c r="BJ116" s="57">
        <f t="shared" si="44"/>
        <v>0</v>
      </c>
      <c r="BK116" s="57">
        <f t="shared" ca="1" si="45"/>
        <v>8220741.4229795104</v>
      </c>
      <c r="BL116" s="57">
        <f t="shared" ca="1" si="46"/>
        <v>2688551.7376359669</v>
      </c>
      <c r="BM116" s="57">
        <f t="shared" ca="1" si="47"/>
        <v>1033606.232049401</v>
      </c>
      <c r="BN116" s="57">
        <f t="shared" ca="1" si="48"/>
        <v>577382.12799274363</v>
      </c>
      <c r="BO116" s="57">
        <f t="shared" ca="1" si="49"/>
        <v>310211.24875023385</v>
      </c>
      <c r="BP116" s="57">
        <f t="shared" ca="1" si="50"/>
        <v>321624.374919703</v>
      </c>
      <c r="BQ116" s="57">
        <f t="shared" ca="1" si="51"/>
        <v>132422.82865817397</v>
      </c>
      <c r="BR116" s="57">
        <f t="shared" ca="1" si="52"/>
        <v>112975.06556885153</v>
      </c>
      <c r="BS116" s="57">
        <f t="shared" ca="1" si="53"/>
        <v>109315.49817311489</v>
      </c>
      <c r="BT116" s="57">
        <f t="shared" ca="1" si="54"/>
        <v>48947.688574768144</v>
      </c>
      <c r="BU116" s="57">
        <f t="shared" ca="1" si="55"/>
        <v>17103.455192151567</v>
      </c>
      <c r="BV116" s="57">
        <f t="shared" ca="1" si="56"/>
        <v>6075.7920160927961</v>
      </c>
      <c r="BW116" s="57">
        <f t="shared" ca="1" si="57"/>
        <v>4197.6608739592448</v>
      </c>
      <c r="BX116" s="57">
        <f t="shared" ca="1" si="58"/>
        <v>840.07583458787906</v>
      </c>
      <c r="BY116" s="57">
        <f t="shared" ca="1" si="59"/>
        <v>609.94657578757244</v>
      </c>
      <c r="BZ116" s="57">
        <f t="shared" ca="1" si="22"/>
        <v>13584605.155795049</v>
      </c>
      <c r="CA116" s="57">
        <f t="shared" ca="1" si="23"/>
        <v>13584605.155795049</v>
      </c>
      <c r="CB116" s="42">
        <f t="array" aca="1" ref="CB116" ca="1">SUM($E$54:$V$54*BH116:BY116)/1000000</f>
        <v>302.54871494812426</v>
      </c>
      <c r="CC116" s="44">
        <f t="array" aca="1" ref="CC116" ca="1">IF(CB116=0,"",SUM(($E$54:$V$54*BH116:BY116))/SUM(BH116:BY116))</f>
        <v>22.271439727422635</v>
      </c>
      <c r="CD116" s="55">
        <f t="array" aca="1" ref="CD116" ca="1">SUM(BI116:BY116*BI$54:BY$54*BI$55:BY$55)/1000000</f>
        <v>1407.2986432420923</v>
      </c>
      <c r="CI116" s="11"/>
      <c r="CJ116" s="72"/>
      <c r="CK116" s="149" t="str">
        <f t="shared" ca="1" si="60"/>
        <v/>
      </c>
      <c r="CL116" s="149" t="str">
        <f t="shared" ca="1" si="61"/>
        <v/>
      </c>
      <c r="CM116" s="149" t="str">
        <f t="shared" ca="1" si="62"/>
        <v/>
      </c>
      <c r="CN116" s="149">
        <f t="shared" ca="1" si="63"/>
        <v>0.25436107880426617</v>
      </c>
      <c r="CO116" s="149">
        <f t="shared" ca="1" si="64"/>
        <v>0.19855368799739068</v>
      </c>
      <c r="CP116" s="149">
        <f t="shared" ca="1" si="65"/>
        <v>0.21223948276404891</v>
      </c>
      <c r="CQ116" s="149">
        <f t="shared" ca="1" si="66"/>
        <v>0.21985126030273855</v>
      </c>
      <c r="CR116" s="149">
        <f t="shared" ca="1" si="67"/>
        <v>0.21133101908923776</v>
      </c>
      <c r="CS116" s="149">
        <f t="shared" ca="1" si="68"/>
        <v>0.19226959890408105</v>
      </c>
      <c r="CT116" s="149">
        <f t="shared" ca="1" si="69"/>
        <v>0.2163953361860573</v>
      </c>
      <c r="CU116" s="149">
        <f t="shared" ca="1" si="70"/>
        <v>0.22841469891731656</v>
      </c>
      <c r="CV116" s="149">
        <f t="shared" ca="1" si="71"/>
        <v>0.19679566672225879</v>
      </c>
      <c r="CW116" s="149">
        <f t="shared" ca="1" si="72"/>
        <v>0.22191674906681064</v>
      </c>
      <c r="CX116" s="149">
        <f t="shared" ca="1" si="73"/>
        <v>0.21676792789313054</v>
      </c>
      <c r="CY116" s="149">
        <f t="shared" ca="1" si="74"/>
        <v>0.2685838369692477</v>
      </c>
      <c r="CZ116" s="149" t="str">
        <f t="shared" ca="1" si="75"/>
        <v/>
      </c>
      <c r="DA116" s="149" t="str">
        <f t="shared" ca="1" si="76"/>
        <v/>
      </c>
      <c r="DB116" s="57"/>
      <c r="DC116" s="72">
        <f ca="1">AVERAGE(CJ105:DA116)</f>
        <v>0.46837488945336958</v>
      </c>
      <c r="DD116" s="74">
        <f ca="1">STDEV(CJ105:DA116)</f>
        <v>0.18213372648879178</v>
      </c>
      <c r="DE116" s="44"/>
      <c r="DF116" s="55"/>
      <c r="DK116" s="11"/>
      <c r="DM116" s="72">
        <f t="shared" ca="1" si="77"/>
        <v>7.9876970412108589E-2</v>
      </c>
      <c r="DN116" s="72">
        <f t="shared" ca="1" si="78"/>
        <v>7.9876970412108589E-2</v>
      </c>
      <c r="DO116" s="72">
        <f t="shared" ca="1" si="79"/>
        <v>0.40682785471619787</v>
      </c>
      <c r="DP116" s="72">
        <f t="shared" ca="1" si="80"/>
        <v>0.40682785471619787</v>
      </c>
      <c r="DQ116" s="72">
        <f t="shared" ca="1" si="81"/>
        <v>0.40682785471619787</v>
      </c>
      <c r="DR116" s="72">
        <f t="shared" ca="1" si="82"/>
        <v>0.40682785471619787</v>
      </c>
      <c r="DS116" s="72">
        <f t="shared" ca="1" si="83"/>
        <v>0.40682785471619787</v>
      </c>
      <c r="DT116" s="72">
        <f t="shared" ca="1" si="84"/>
        <v>0.40682785471619787</v>
      </c>
      <c r="DU116" s="72">
        <f t="shared" ca="1" si="85"/>
        <v>0.40682785471619787</v>
      </c>
      <c r="DV116" s="72">
        <f t="shared" ca="1" si="86"/>
        <v>0.40682785471619787</v>
      </c>
      <c r="DW116" s="72">
        <f t="shared" ca="1" si="87"/>
        <v>0.40682785471619787</v>
      </c>
      <c r="DX116" s="72">
        <f t="shared" ca="1" si="88"/>
        <v>0.40682785471619787</v>
      </c>
      <c r="DY116" s="72">
        <f t="shared" ca="1" si="89"/>
        <v>0.40682785471619787</v>
      </c>
      <c r="DZ116" s="72">
        <f t="shared" ca="1" si="90"/>
        <v>0.40682785471619787</v>
      </c>
      <c r="EA116" s="72">
        <f t="shared" ca="1" si="91"/>
        <v>0.40682785471619787</v>
      </c>
      <c r="EB116" s="72">
        <f t="shared" ca="1" si="92"/>
        <v>0.40682785471619787</v>
      </c>
      <c r="EC116" s="72">
        <f t="shared" ca="1" si="93"/>
        <v>0.40682785471619787</v>
      </c>
      <c r="ED116" s="57"/>
      <c r="EE116" s="72">
        <f ca="1">AVERAGE(DL105:EC116)</f>
        <v>0.40975634045629605</v>
      </c>
      <c r="EF116" s="74">
        <f ca="1">STDEV(DL105:EC116)</f>
        <v>0.13798900631599065</v>
      </c>
      <c r="EG116" s="44"/>
      <c r="EH116" s="55"/>
    </row>
    <row r="117" spans="1:138" x14ac:dyDescent="0.2">
      <c r="A117" s="7">
        <v>6</v>
      </c>
      <c r="B117">
        <v>1</v>
      </c>
      <c r="C117" s="5">
        <f t="shared" ca="1" si="13"/>
        <v>0.42432739429710614</v>
      </c>
      <c r="D117" s="5">
        <f t="shared" ca="1" si="14"/>
        <v>6.7912162898368447E-2</v>
      </c>
      <c r="E117" s="30">
        <f t="shared" ca="1" si="15"/>
        <v>138380367.4922547</v>
      </c>
      <c r="F117" s="29">
        <f t="shared" ca="1" si="103"/>
        <v>91180686.031576082</v>
      </c>
      <c r="G117" s="29">
        <f t="shared" ca="1" si="103"/>
        <v>44654754.10623312</v>
      </c>
      <c r="H117" s="29">
        <f t="shared" ca="1" si="103"/>
        <v>23251405.798137236</v>
      </c>
      <c r="I117" s="29">
        <f t="shared" ca="1" si="103"/>
        <v>9510406.9227155875</v>
      </c>
      <c r="J117" s="29">
        <f t="shared" ca="1" si="103"/>
        <v>3110330.2904307689</v>
      </c>
      <c r="K117" s="29">
        <f t="shared" ca="1" si="103"/>
        <v>1195757.8226662946</v>
      </c>
      <c r="L117" s="29">
        <f t="shared" ca="1" si="103"/>
        <v>667961.52616660798</v>
      </c>
      <c r="M117" s="29">
        <f t="shared" ca="1" si="103"/>
        <v>358877.02286458644</v>
      </c>
      <c r="N117" s="29">
        <f t="shared" ca="1" si="103"/>
        <v>372080.63413844712</v>
      </c>
      <c r="O117" s="29">
        <f t="shared" ca="1" si="103"/>
        <v>153197.25090438675</v>
      </c>
      <c r="P117" s="29">
        <f t="shared" ca="1" si="104"/>
        <v>130698.53318544533</v>
      </c>
      <c r="Q117" s="29">
        <f t="shared" ca="1" si="104"/>
        <v>126464.85482192571</v>
      </c>
      <c r="R117" s="29">
        <f t="shared" ca="1" si="104"/>
        <v>56626.575672499632</v>
      </c>
      <c r="S117" s="29">
        <f t="shared" ca="1" si="104"/>
        <v>19786.636057802141</v>
      </c>
      <c r="T117" s="29">
        <f t="shared" ca="1" si="104"/>
        <v>7028.9590047567935</v>
      </c>
      <c r="U117" s="29">
        <f t="shared" ca="1" si="104"/>
        <v>4856.1876576389486</v>
      </c>
      <c r="V117" s="29">
        <f t="shared" ca="1" si="104"/>
        <v>971.86648038066539</v>
      </c>
      <c r="W117" s="31">
        <f t="shared" ca="1" si="16"/>
        <v>38966450.880904377</v>
      </c>
      <c r="X117" s="31">
        <f t="shared" ca="1" si="17"/>
        <v>313182258.51096833</v>
      </c>
      <c r="Y117" s="38">
        <f t="array" aca="1" ref="Y117" ca="1">SUM($E$54:$V$54*E117:V117)/1000000</f>
        <v>2198.4803316618654</v>
      </c>
      <c r="Z117" s="39">
        <f t="array" aca="1" ref="Z117" ca="1">SUM(($E$54:$V$54*E117:V117))/SUM(E117:V117)</f>
        <v>7.0198112182809664</v>
      </c>
      <c r="AE117" s="10"/>
      <c r="AF117" s="46"/>
      <c r="AG117" s="53">
        <f t="shared" ca="1" si="26"/>
        <v>2551718.8957672021</v>
      </c>
      <c r="AH117" s="53">
        <f t="shared" ca="1" si="27"/>
        <v>1249676.7111321494</v>
      </c>
      <c r="AI117" s="53">
        <f t="shared" ca="1" si="28"/>
        <v>2245497.8609978585</v>
      </c>
      <c r="AJ117" s="53">
        <f t="shared" ca="1" si="29"/>
        <v>918464.82692620484</v>
      </c>
      <c r="AK117" s="53">
        <f t="shared" ca="1" si="30"/>
        <v>300379.25770142779</v>
      </c>
      <c r="AL117" s="53">
        <f t="shared" ca="1" si="31"/>
        <v>115479.96952871267</v>
      </c>
      <c r="AM117" s="53">
        <f t="shared" ca="1" si="32"/>
        <v>64508.193236047104</v>
      </c>
      <c r="AN117" s="53">
        <f t="shared" ca="1" si="33"/>
        <v>34658.445781728544</v>
      </c>
      <c r="AO117" s="53">
        <f t="shared" ca="1" si="34"/>
        <v>35933.580761966034</v>
      </c>
      <c r="AP117" s="53">
        <f t="shared" ca="1" si="35"/>
        <v>14794.980664958854</v>
      </c>
      <c r="AQ117" s="53">
        <f t="shared" ca="1" si="36"/>
        <v>12622.173439809269</v>
      </c>
      <c r="AR117" s="53">
        <f t="shared" ca="1" si="37"/>
        <v>12213.307163422753</v>
      </c>
      <c r="AS117" s="53">
        <f t="shared" ca="1" si="38"/>
        <v>5468.69534049499</v>
      </c>
      <c r="AT117" s="53">
        <f t="shared" ca="1" si="39"/>
        <v>1910.8887148534191</v>
      </c>
      <c r="AU117" s="53">
        <f t="shared" ca="1" si="40"/>
        <v>678.81970437621862</v>
      </c>
      <c r="AV117" s="53">
        <f t="shared" ca="1" si="41"/>
        <v>468.98493331986259</v>
      </c>
      <c r="AW117" s="53">
        <f t="shared" ca="1" si="42"/>
        <v>93.857727219449913</v>
      </c>
      <c r="AX117" s="53">
        <f t="shared" ca="1" si="19"/>
        <v>3763173.8426223998</v>
      </c>
      <c r="AY117" s="53">
        <f t="shared" ca="1" si="20"/>
        <v>7564569.4495217521</v>
      </c>
      <c r="AZ117" s="41">
        <f t="array" aca="1" ref="AZ117" ca="1">SUM($E$54:$V$54*AF117:AW117)/1000000</f>
        <v>114.50167624950564</v>
      </c>
      <c r="BA117" s="43">
        <f t="array" aca="1" ref="BA117" ca="1">IF(AZ117=0,"",SUM(($E$54:$V$54*AF117:AW117))/SUM(AF117:AW117))</f>
        <v>15.136575453973084</v>
      </c>
      <c r="BB117" s="54">
        <f t="array" aca="1" ref="BB117" ca="1">SUM(AG117:AW117*AG$54:AW$54*AG$55:AW$55)/1000000</f>
        <v>202.30549012437368</v>
      </c>
      <c r="BG117" s="10"/>
      <c r="BH117" s="46"/>
      <c r="BI117" s="53">
        <f t="shared" si="43"/>
        <v>0</v>
      </c>
      <c r="BJ117" s="53">
        <f t="shared" si="44"/>
        <v>0</v>
      </c>
      <c r="BK117" s="53">
        <f t="shared" ca="1" si="45"/>
        <v>14030274.042116215</v>
      </c>
      <c r="BL117" s="53">
        <f t="shared" ca="1" si="46"/>
        <v>5738733.2420317028</v>
      </c>
      <c r="BM117" s="53">
        <f t="shared" ca="1" si="47"/>
        <v>1876823.5656415524</v>
      </c>
      <c r="BN117" s="53">
        <f t="shared" ca="1" si="48"/>
        <v>721539.59574162075</v>
      </c>
      <c r="BO117" s="53">
        <f t="shared" ca="1" si="49"/>
        <v>403058.78031935997</v>
      </c>
      <c r="BP117" s="53">
        <f t="shared" ca="1" si="50"/>
        <v>216552.19567895282</v>
      </c>
      <c r="BQ117" s="53">
        <f t="shared" ca="1" si="51"/>
        <v>224519.46811512884</v>
      </c>
      <c r="BR117" s="53">
        <f t="shared" ca="1" si="52"/>
        <v>92441.697132118294</v>
      </c>
      <c r="BS117" s="53">
        <f t="shared" ca="1" si="53"/>
        <v>78865.607241749065</v>
      </c>
      <c r="BT117" s="53">
        <f t="shared" ca="1" si="54"/>
        <v>76310.937293529525</v>
      </c>
      <c r="BU117" s="53">
        <f t="shared" ca="1" si="55"/>
        <v>34169.390945619758</v>
      </c>
      <c r="BV117" s="53">
        <f t="shared" ca="1" si="56"/>
        <v>11939.575984038896</v>
      </c>
      <c r="BW117" s="53">
        <f t="shared" ca="1" si="57"/>
        <v>4241.3874637824674</v>
      </c>
      <c r="BX117" s="53">
        <f t="shared" ca="1" si="58"/>
        <v>2930.3021171337236</v>
      </c>
      <c r="BY117" s="53">
        <f t="shared" ca="1" si="59"/>
        <v>586.43994132948706</v>
      </c>
      <c r="BZ117" s="53">
        <f t="shared" ca="1" si="22"/>
        <v>23512986.227763835</v>
      </c>
      <c r="CA117" s="53">
        <f t="shared" ca="1" si="23"/>
        <v>23512986.227763835</v>
      </c>
      <c r="CB117" s="41">
        <f t="array" aca="1" ref="CB117" ca="1">SUM($E$54:$V$54*BH117:BY117)/1000000</f>
        <v>515.66604504198961</v>
      </c>
      <c r="CC117" s="43">
        <f t="array" aca="1" ref="CC117" ca="1">IF(CB117=0,"",SUM(($E$54:$V$54*BH117:BY117))/SUM(BH117:BY117))</f>
        <v>21.93111670490827</v>
      </c>
      <c r="CD117" s="54">
        <f t="array" aca="1" ref="CD117" ca="1">SUM(BI117:BY117*BI$54:BY$54*BI$55:BY$55)/1000000</f>
        <v>2382.5447819999226</v>
      </c>
      <c r="CI117" s="10"/>
      <c r="CJ117" s="71"/>
      <c r="CK117" s="149" t="str">
        <f t="shared" ca="1" si="60"/>
        <v/>
      </c>
      <c r="CL117" s="149" t="str">
        <f t="shared" ca="1" si="61"/>
        <v/>
      </c>
      <c r="CM117" s="149" t="str">
        <f t="shared" ca="1" si="62"/>
        <v/>
      </c>
      <c r="CN117" s="149">
        <f t="shared" ca="1" si="63"/>
        <v>0.18144308772057027</v>
      </c>
      <c r="CO117" s="149">
        <f t="shared" ca="1" si="64"/>
        <v>0.16917191714667038</v>
      </c>
      <c r="CP117" s="149">
        <f t="shared" ca="1" si="65"/>
        <v>0.16873095987173189</v>
      </c>
      <c r="CQ117" s="149">
        <f t="shared" ca="1" si="66"/>
        <v>0.179215916976358</v>
      </c>
      <c r="CR117" s="149">
        <f t="shared" ca="1" si="67"/>
        <v>0.20169927798136569</v>
      </c>
      <c r="CS117" s="149">
        <f t="shared" ca="1" si="68"/>
        <v>0.22313692059071458</v>
      </c>
      <c r="CT117" s="149">
        <f t="shared" ca="1" si="69"/>
        <v>0.16921035439400692</v>
      </c>
      <c r="CU117" s="149">
        <f t="shared" ca="1" si="70"/>
        <v>0.17637095757994112</v>
      </c>
      <c r="CV117" s="149">
        <f t="shared" ca="1" si="71"/>
        <v>0.21135990316442355</v>
      </c>
      <c r="CW117" s="149">
        <f t="shared" ca="1" si="72"/>
        <v>0.1919540972727804</v>
      </c>
      <c r="CX117" s="149">
        <f t="shared" ca="1" si="73"/>
        <v>0.15855782220891748</v>
      </c>
      <c r="CY117" s="149">
        <f t="shared" ca="1" si="74"/>
        <v>0.13690072370790146</v>
      </c>
      <c r="CZ117" s="149">
        <f t="shared" ca="1" si="75"/>
        <v>0.20856448297408953</v>
      </c>
      <c r="DA117" s="149" t="str">
        <f t="shared" ca="1" si="76"/>
        <v/>
      </c>
      <c r="DB117" s="53"/>
      <c r="DC117" s="53"/>
      <c r="DD117" s="41"/>
      <c r="DE117" s="43"/>
      <c r="DF117" s="54"/>
      <c r="DK117" s="10"/>
      <c r="DL117" s="46"/>
      <c r="DM117" s="72">
        <f t="shared" ca="1" si="77"/>
        <v>6.791216289836835E-2</v>
      </c>
      <c r="DN117" s="72">
        <f t="shared" ca="1" si="78"/>
        <v>6.7912162898368489E-2</v>
      </c>
      <c r="DO117" s="72">
        <f t="shared" ca="1" si="79"/>
        <v>0.49223955719547463</v>
      </c>
      <c r="DP117" s="72">
        <f t="shared" ca="1" si="80"/>
        <v>0.49223955719547463</v>
      </c>
      <c r="DQ117" s="72">
        <f t="shared" ca="1" si="81"/>
        <v>0.49223955719547463</v>
      </c>
      <c r="DR117" s="72">
        <f t="shared" ca="1" si="82"/>
        <v>0.49223955719547463</v>
      </c>
      <c r="DS117" s="72">
        <f t="shared" ca="1" si="83"/>
        <v>0.49223955719547463</v>
      </c>
      <c r="DT117" s="72">
        <f t="shared" ca="1" si="84"/>
        <v>0.49223955719547463</v>
      </c>
      <c r="DU117" s="72">
        <f t="shared" ca="1" si="85"/>
        <v>0.49223955719547463</v>
      </c>
      <c r="DV117" s="72">
        <f t="shared" ca="1" si="86"/>
        <v>0.49223955719547463</v>
      </c>
      <c r="DW117" s="72">
        <f t="shared" ca="1" si="87"/>
        <v>0.49223955719547463</v>
      </c>
      <c r="DX117" s="72">
        <f t="shared" ca="1" si="88"/>
        <v>0.49223955719547463</v>
      </c>
      <c r="DY117" s="72">
        <f t="shared" ca="1" si="89"/>
        <v>0.49223955719547463</v>
      </c>
      <c r="DZ117" s="72">
        <f t="shared" ca="1" si="90"/>
        <v>0.49223955719547463</v>
      </c>
      <c r="EA117" s="72">
        <f t="shared" ca="1" si="91"/>
        <v>0.49223955719547463</v>
      </c>
      <c r="EB117" s="72">
        <f t="shared" ca="1" si="92"/>
        <v>0.49223955719547463</v>
      </c>
      <c r="EC117" s="72">
        <f t="shared" ca="1" si="93"/>
        <v>0.49223955719547463</v>
      </c>
      <c r="ED117" s="53"/>
      <c r="EE117" s="53"/>
      <c r="EF117" s="41"/>
      <c r="EG117" s="43"/>
      <c r="EH117" s="54"/>
    </row>
    <row r="118" spans="1:138" x14ac:dyDescent="0.2">
      <c r="A118" s="7">
        <v>6</v>
      </c>
      <c r="B118">
        <v>2</v>
      </c>
      <c r="C118" s="5">
        <f t="shared" ca="1" si="13"/>
        <v>0.37323426537131388</v>
      </c>
      <c r="D118" s="5">
        <f t="shared" ca="1" si="14"/>
        <v>7.314501211028536E-2</v>
      </c>
      <c r="E118" s="30">
        <f t="shared" ca="1" si="15"/>
        <v>87584294.52838923</v>
      </c>
      <c r="F118" s="29">
        <f t="shared" ref="F118:O127" ca="1" si="105">E117*EXP(-M-(F$52*$C118)-(F$51*$D118))</f>
        <v>107970837.5127645</v>
      </c>
      <c r="G118" s="29">
        <f t="shared" ca="1" si="105"/>
        <v>71143437.571581274</v>
      </c>
      <c r="H118" s="29">
        <f t="shared" ca="1" si="105"/>
        <v>23988666.727185007</v>
      </c>
      <c r="I118" s="29">
        <f t="shared" ca="1" si="105"/>
        <v>12490724.353853179</v>
      </c>
      <c r="J118" s="29">
        <f t="shared" ca="1" si="105"/>
        <v>5109018.8866831586</v>
      </c>
      <c r="K118" s="29">
        <f t="shared" ca="1" si="105"/>
        <v>1670878.683400867</v>
      </c>
      <c r="L118" s="29">
        <f t="shared" ca="1" si="105"/>
        <v>642364.65900418418</v>
      </c>
      <c r="M118" s="29">
        <f t="shared" ca="1" si="105"/>
        <v>358830.91864469566</v>
      </c>
      <c r="N118" s="29">
        <f t="shared" ca="1" si="105"/>
        <v>192789.80412840826</v>
      </c>
      <c r="O118" s="29">
        <f t="shared" ca="1" si="105"/>
        <v>199882.82337761144</v>
      </c>
      <c r="P118" s="29">
        <f t="shared" ref="P118:V127" ca="1" si="106">O117*EXP(-M-(P$52*$C118)-(P$51*$D118))</f>
        <v>82298.018856480543</v>
      </c>
      <c r="Q118" s="29">
        <f t="shared" ca="1" si="106"/>
        <v>70211.640777570428</v>
      </c>
      <c r="R118" s="29">
        <f t="shared" ca="1" si="106"/>
        <v>67937.296168014291</v>
      </c>
      <c r="S118" s="29">
        <f t="shared" ca="1" si="106"/>
        <v>30419.96488162734</v>
      </c>
      <c r="T118" s="29">
        <f t="shared" ca="1" si="106"/>
        <v>10629.439743717294</v>
      </c>
      <c r="U118" s="29">
        <f t="shared" ca="1" si="106"/>
        <v>3775.977684325007</v>
      </c>
      <c r="V118" s="29">
        <f t="shared" ca="1" si="106"/>
        <v>2608.7584539516974</v>
      </c>
      <c r="W118" s="31">
        <f t="shared" ca="1" si="16"/>
        <v>44921037.952842802</v>
      </c>
      <c r="X118" s="31">
        <f t="shared" ca="1" si="17"/>
        <v>311619607.56557775</v>
      </c>
      <c r="Y118" s="38">
        <f t="array" aca="1" ref="Y118" ca="1">SUM($E$54:$V$54*E118:V118)/1000000</f>
        <v>2713.8858514007038</v>
      </c>
      <c r="Z118" s="39">
        <f t="array" aca="1" ref="Z118" ca="1">SUM(($E$54:$V$54*E118:V118))/SUM(E118:V118)</f>
        <v>8.7089701209818422</v>
      </c>
      <c r="AE118" s="10"/>
      <c r="AF118" s="46"/>
      <c r="AG118" s="53">
        <f t="shared" ca="1" si="26"/>
        <v>3579626.0339302425</v>
      </c>
      <c r="AH118" s="53">
        <f t="shared" ca="1" si="27"/>
        <v>2358663.7571873614</v>
      </c>
      <c r="AI118" s="53">
        <f t="shared" ca="1" si="28"/>
        <v>2432686.8732075682</v>
      </c>
      <c r="AJ118" s="53">
        <f t="shared" ca="1" si="29"/>
        <v>1266682.3678882471</v>
      </c>
      <c r="AK118" s="53">
        <f t="shared" ca="1" si="30"/>
        <v>518104.79181483586</v>
      </c>
      <c r="AL118" s="53">
        <f t="shared" ca="1" si="31"/>
        <v>169443.54123796761</v>
      </c>
      <c r="AM118" s="53">
        <f t="shared" ca="1" si="32"/>
        <v>65142.09778907997</v>
      </c>
      <c r="AN118" s="53">
        <f t="shared" ca="1" si="33"/>
        <v>36388.986324893543</v>
      </c>
      <c r="AO118" s="53">
        <f t="shared" ca="1" si="34"/>
        <v>19550.783339698861</v>
      </c>
      <c r="AP118" s="53">
        <f t="shared" ca="1" si="35"/>
        <v>20270.08529237433</v>
      </c>
      <c r="AQ118" s="53">
        <f t="shared" ca="1" si="36"/>
        <v>8345.8289883308844</v>
      </c>
      <c r="AR118" s="53">
        <f t="shared" ca="1" si="37"/>
        <v>7120.1513118025614</v>
      </c>
      <c r="AS118" s="53">
        <f t="shared" ca="1" si="38"/>
        <v>6889.5103870800704</v>
      </c>
      <c r="AT118" s="53">
        <f t="shared" ca="1" si="39"/>
        <v>3084.8837950259017</v>
      </c>
      <c r="AU118" s="53">
        <f t="shared" ca="1" si="40"/>
        <v>1077.9297919374715</v>
      </c>
      <c r="AV118" s="53">
        <f t="shared" ca="1" si="41"/>
        <v>382.92129573722571</v>
      </c>
      <c r="AW118" s="53">
        <f t="shared" ca="1" si="42"/>
        <v>264.55377943558949</v>
      </c>
      <c r="AX118" s="53">
        <f t="shared" ca="1" si="19"/>
        <v>4555435.3062440148</v>
      </c>
      <c r="AY118" s="53">
        <f t="shared" ca="1" si="20"/>
        <v>10493725.097361621</v>
      </c>
      <c r="AZ118" s="41">
        <f t="array" aca="1" ref="AZ118" ca="1">SUM($E$54:$V$54*AF118:AW118)/1000000</f>
        <v>154.12620021605642</v>
      </c>
      <c r="BA118" s="43">
        <f t="array" aca="1" ref="BA118" ca="1">IF(AZ118=0,"",SUM(($E$54:$V$54*AF118:AW118))/SUM(AF118:AW118))</f>
        <v>14.687463106386073</v>
      </c>
      <c r="BB118" s="54">
        <f t="array" aca="1" ref="BB118" ca="1">SUM(AG118:AW118*AG$54:AW$54*AG$55:AW$55)/1000000</f>
        <v>267.76513514404479</v>
      </c>
      <c r="BG118" s="10"/>
      <c r="BH118" s="46"/>
      <c r="BI118" s="53">
        <f t="shared" si="43"/>
        <v>0</v>
      </c>
      <c r="BJ118" s="53">
        <f t="shared" si="44"/>
        <v>0</v>
      </c>
      <c r="BK118" s="53">
        <f t="shared" ca="1" si="45"/>
        <v>12413178.585999459</v>
      </c>
      <c r="BL118" s="53">
        <f t="shared" ca="1" si="46"/>
        <v>6463451.8389954213</v>
      </c>
      <c r="BM118" s="53">
        <f t="shared" ca="1" si="47"/>
        <v>2643713.5736173624</v>
      </c>
      <c r="BN118" s="53">
        <f t="shared" ca="1" si="48"/>
        <v>864613.0995304588</v>
      </c>
      <c r="BO118" s="53">
        <f t="shared" ca="1" si="49"/>
        <v>332398.09949576476</v>
      </c>
      <c r="BP118" s="53">
        <f t="shared" ca="1" si="50"/>
        <v>185680.69355297345</v>
      </c>
      <c r="BQ118" s="53">
        <f t="shared" ca="1" si="51"/>
        <v>99761.036968919288</v>
      </c>
      <c r="BR118" s="53">
        <f t="shared" ca="1" si="52"/>
        <v>103431.39162662573</v>
      </c>
      <c r="BS118" s="53">
        <f t="shared" ca="1" si="53"/>
        <v>42585.943477289838</v>
      </c>
      <c r="BT118" s="53">
        <f t="shared" ca="1" si="54"/>
        <v>36331.724714001939</v>
      </c>
      <c r="BU118" s="53">
        <f t="shared" ca="1" si="55"/>
        <v>35154.842058304697</v>
      </c>
      <c r="BV118" s="53">
        <f t="shared" ca="1" si="56"/>
        <v>15741.118960461012</v>
      </c>
      <c r="BW118" s="53">
        <f t="shared" ca="1" si="57"/>
        <v>5500.3112640002237</v>
      </c>
      <c r="BX118" s="53">
        <f t="shared" ca="1" si="58"/>
        <v>1953.9179007042408</v>
      </c>
      <c r="BY118" s="53">
        <f t="shared" ca="1" si="59"/>
        <v>1349.928486852521</v>
      </c>
      <c r="BZ118" s="53">
        <f t="shared" ca="1" si="22"/>
        <v>23244846.106648605</v>
      </c>
      <c r="CA118" s="53">
        <f t="shared" ca="1" si="23"/>
        <v>23244846.106648605</v>
      </c>
      <c r="CB118" s="41">
        <f t="array" aca="1" ref="CB118" ca="1">SUM($E$54:$V$54*BH118:BY118)/1000000</f>
        <v>518.3894888234139</v>
      </c>
      <c r="CC118" s="43">
        <f t="array" aca="1" ref="CC118" ca="1">IF(CB118=0,"",SUM(($E$54:$V$54*BH118:BY118))/SUM(BH118:BY118))</f>
        <v>22.301265684660375</v>
      </c>
      <c r="CD118" s="54">
        <f t="array" aca="1" ref="CD118" ca="1">SUM(BI118:BY118*BI$54:BY$54*BI$55:BY$55)/1000000</f>
        <v>2404.0636453722009</v>
      </c>
      <c r="CI118" s="10"/>
      <c r="CJ118" s="71"/>
      <c r="CK118" s="149" t="str">
        <f t="shared" ca="1" si="60"/>
        <v/>
      </c>
      <c r="CL118" s="149" t="str">
        <f t="shared" ca="1" si="61"/>
        <v/>
      </c>
      <c r="CM118" s="149" t="str">
        <f t="shared" ca="1" si="62"/>
        <v/>
      </c>
      <c r="CN118" s="149">
        <f t="shared" ca="1" si="63"/>
        <v>0.60817874728307286</v>
      </c>
      <c r="CO118" s="149">
        <f t="shared" ca="1" si="64"/>
        <v>0.58381892221171383</v>
      </c>
      <c r="CP118" s="149">
        <f t="shared" ca="1" si="65"/>
        <v>0.62810611739485978</v>
      </c>
      <c r="CQ118" s="149">
        <f t="shared" ca="1" si="66"/>
        <v>0.58413841122381749</v>
      </c>
      <c r="CR118" s="149">
        <f t="shared" ca="1" si="67"/>
        <v>0.56244499263908521</v>
      </c>
      <c r="CS118" s="149">
        <f t="shared" ca="1" si="68"/>
        <v>0.67319259848314272</v>
      </c>
      <c r="CT118" s="149">
        <f t="shared" ca="1" si="69"/>
        <v>0.62875400295852435</v>
      </c>
      <c r="CU118" s="149">
        <f t="shared" ca="1" si="70"/>
        <v>0.59917431293336765</v>
      </c>
      <c r="CV118" s="149">
        <f t="shared" ca="1" si="71"/>
        <v>0.57607564607870521</v>
      </c>
      <c r="CW118" s="149">
        <f t="shared" ca="1" si="72"/>
        <v>0.70685753727765632</v>
      </c>
      <c r="CX118" s="149">
        <f t="shared" ca="1" si="73"/>
        <v>0.56559359381287755</v>
      </c>
      <c r="CY118" s="149">
        <f t="shared" ca="1" si="74"/>
        <v>0.55327437487240494</v>
      </c>
      <c r="CZ118" s="149">
        <f t="shared" ca="1" si="75"/>
        <v>0.63705262761170933</v>
      </c>
      <c r="DA118" s="149">
        <f t="shared" ca="1" si="76"/>
        <v>0.76839031031189842</v>
      </c>
      <c r="DB118" s="53"/>
      <c r="DC118" s="53"/>
      <c r="DD118" s="41"/>
      <c r="DE118" s="43"/>
      <c r="DF118" s="54"/>
      <c r="DK118" s="10"/>
      <c r="DL118" s="46"/>
      <c r="DM118" s="72">
        <f t="shared" ca="1" si="77"/>
        <v>7.3145012110285429E-2</v>
      </c>
      <c r="DN118" s="72">
        <f t="shared" ca="1" si="78"/>
        <v>7.3145012110285429E-2</v>
      </c>
      <c r="DO118" s="72">
        <f t="shared" ca="1" si="79"/>
        <v>0.44637927748159911</v>
      </c>
      <c r="DP118" s="72">
        <f t="shared" ca="1" si="80"/>
        <v>0.44637927748159911</v>
      </c>
      <c r="DQ118" s="72">
        <f t="shared" ca="1" si="81"/>
        <v>0.44637927748159911</v>
      </c>
      <c r="DR118" s="72">
        <f t="shared" ca="1" si="82"/>
        <v>0.44637927748159911</v>
      </c>
      <c r="DS118" s="72">
        <f t="shared" ca="1" si="83"/>
        <v>0.44637927748159911</v>
      </c>
      <c r="DT118" s="72">
        <f t="shared" ca="1" si="84"/>
        <v>0.44637927748159911</v>
      </c>
      <c r="DU118" s="72">
        <f t="shared" ca="1" si="85"/>
        <v>0.44637927748159911</v>
      </c>
      <c r="DV118" s="72">
        <f t="shared" ca="1" si="86"/>
        <v>0.44637927748159911</v>
      </c>
      <c r="DW118" s="72">
        <f t="shared" ca="1" si="87"/>
        <v>0.44637927748159911</v>
      </c>
      <c r="DX118" s="72">
        <f t="shared" ca="1" si="88"/>
        <v>0.44637927748159911</v>
      </c>
      <c r="DY118" s="72">
        <f t="shared" ca="1" si="89"/>
        <v>0.446379277481599</v>
      </c>
      <c r="DZ118" s="72">
        <f t="shared" ca="1" si="90"/>
        <v>0.44637927748159911</v>
      </c>
      <c r="EA118" s="72">
        <f t="shared" ca="1" si="91"/>
        <v>0.44637927748159911</v>
      </c>
      <c r="EB118" s="72">
        <f t="shared" ca="1" si="92"/>
        <v>0.44637927748159911</v>
      </c>
      <c r="EC118" s="72">
        <f t="shared" ca="1" si="93"/>
        <v>0.44637927748159911</v>
      </c>
      <c r="ED118" s="53"/>
      <c r="EE118" s="53"/>
      <c r="EF118" s="41"/>
      <c r="EG118" s="43"/>
      <c r="EH118" s="54"/>
    </row>
    <row r="119" spans="1:138" x14ac:dyDescent="0.2">
      <c r="A119" s="7">
        <v>6</v>
      </c>
      <c r="B119">
        <v>3</v>
      </c>
      <c r="C119" s="5">
        <f t="shared" ca="1" si="13"/>
        <v>0.33770611725115818</v>
      </c>
      <c r="D119" s="5">
        <f t="shared" ca="1" si="14"/>
        <v>6.4191008733027161E-2</v>
      </c>
      <c r="E119" s="30">
        <f t="shared" ca="1" si="15"/>
        <v>72223829.324422255</v>
      </c>
      <c r="F119" s="29">
        <f t="shared" ca="1" si="105"/>
        <v>68952005.28068395</v>
      </c>
      <c r="G119" s="29">
        <f t="shared" ca="1" si="105"/>
        <v>85001606.719876885</v>
      </c>
      <c r="H119" s="29">
        <f t="shared" ca="1" si="105"/>
        <v>39956883.513589792</v>
      </c>
      <c r="I119" s="29">
        <f t="shared" ca="1" si="105"/>
        <v>13472955.409275061</v>
      </c>
      <c r="J119" s="29">
        <f t="shared" ca="1" si="105"/>
        <v>7015269.9257061994</v>
      </c>
      <c r="K119" s="29">
        <f t="shared" ca="1" si="105"/>
        <v>2869420.9823433449</v>
      </c>
      <c r="L119" s="29">
        <f t="shared" ca="1" si="105"/>
        <v>938429.56141688733</v>
      </c>
      <c r="M119" s="29">
        <f t="shared" ca="1" si="105"/>
        <v>360776.63280259917</v>
      </c>
      <c r="N119" s="29">
        <f t="shared" ca="1" si="105"/>
        <v>201533.20821663298</v>
      </c>
      <c r="O119" s="29">
        <f t="shared" ca="1" si="105"/>
        <v>108278.14917455897</v>
      </c>
      <c r="P119" s="29">
        <f t="shared" ca="1" si="106"/>
        <v>112261.86086426897</v>
      </c>
      <c r="Q119" s="29">
        <f t="shared" ca="1" si="106"/>
        <v>46221.724238992516</v>
      </c>
      <c r="R119" s="29">
        <f t="shared" ca="1" si="106"/>
        <v>39433.550691512319</v>
      </c>
      <c r="S119" s="29">
        <f t="shared" ca="1" si="106"/>
        <v>38156.191517767584</v>
      </c>
      <c r="T119" s="29">
        <f t="shared" ca="1" si="106"/>
        <v>17085.01914937282</v>
      </c>
      <c r="U119" s="29">
        <f t="shared" ca="1" si="106"/>
        <v>5969.9010921014396</v>
      </c>
      <c r="V119" s="29">
        <f t="shared" ca="1" si="106"/>
        <v>2120.7339093037776</v>
      </c>
      <c r="W119" s="31">
        <f t="shared" ca="1" si="16"/>
        <v>65184796.363988392</v>
      </c>
      <c r="X119" s="31">
        <f t="shared" ca="1" si="17"/>
        <v>291362237.68897146</v>
      </c>
      <c r="Y119" s="38">
        <f t="array" aca="1" ref="Y119" ca="1">SUM($E$54:$V$54*E119:V119)/1000000</f>
        <v>3041.6813272301915</v>
      </c>
      <c r="Z119" s="39">
        <f t="array" aca="1" ref="Z119" ca="1">SUM(($E$54:$V$54*E119:V119))/SUM(E119:V119)</f>
        <v>10.439518008085797</v>
      </c>
      <c r="AE119" s="10"/>
      <c r="AF119" s="46"/>
      <c r="AG119" s="53">
        <f t="shared" ca="1" si="26"/>
        <v>2073204.0219048078</v>
      </c>
      <c r="AH119" s="53">
        <f t="shared" ca="1" si="27"/>
        <v>2555772.9931516135</v>
      </c>
      <c r="AI119" s="53">
        <f t="shared" ca="1" si="28"/>
        <v>3470109.7885941509</v>
      </c>
      <c r="AJ119" s="53">
        <f t="shared" ca="1" si="29"/>
        <v>1170077.1015116032</v>
      </c>
      <c r="AK119" s="53">
        <f t="shared" ca="1" si="30"/>
        <v>609250.63964369625</v>
      </c>
      <c r="AL119" s="53">
        <f t="shared" ca="1" si="31"/>
        <v>249198.76033476248</v>
      </c>
      <c r="AM119" s="53">
        <f t="shared" ca="1" si="32"/>
        <v>81499.189141497976</v>
      </c>
      <c r="AN119" s="53">
        <f t="shared" ca="1" si="33"/>
        <v>31332.136415457422</v>
      </c>
      <c r="AO119" s="53">
        <f t="shared" ca="1" si="34"/>
        <v>17502.425040768434</v>
      </c>
      <c r="AP119" s="53">
        <f t="shared" ca="1" si="35"/>
        <v>9403.5628482812572</v>
      </c>
      <c r="AQ119" s="53">
        <f t="shared" ca="1" si="36"/>
        <v>9749.5336977019306</v>
      </c>
      <c r="AR119" s="53">
        <f t="shared" ca="1" si="37"/>
        <v>4014.1883856601453</v>
      </c>
      <c r="AS119" s="53">
        <f t="shared" ca="1" si="38"/>
        <v>3424.6602392576528</v>
      </c>
      <c r="AT119" s="53">
        <f t="shared" ca="1" si="39"/>
        <v>3313.7262478502748</v>
      </c>
      <c r="AU119" s="53">
        <f t="shared" ca="1" si="40"/>
        <v>1483.7716802511136</v>
      </c>
      <c r="AV119" s="53">
        <f t="shared" ca="1" si="41"/>
        <v>518.46416424329732</v>
      </c>
      <c r="AW119" s="53">
        <f t="shared" ca="1" si="42"/>
        <v>184.17801516416165</v>
      </c>
      <c r="AX119" s="53">
        <f t="shared" ca="1" si="19"/>
        <v>5661062.1259603454</v>
      </c>
      <c r="AY119" s="53">
        <f t="shared" ca="1" si="20"/>
        <v>10290039.141016768</v>
      </c>
      <c r="AZ119" s="41">
        <f t="array" aca="1" ref="AZ119" ca="1">SUM($E$54:$V$54*AF119:AW119)/1000000</f>
        <v>169.06209638302821</v>
      </c>
      <c r="BA119" s="43">
        <f t="array" aca="1" ref="BA119" ca="1">IF(AZ119=0,"",SUM(($E$54:$V$54*AF119:AW119))/SUM(AF119:AW119))</f>
        <v>16.429684480901113</v>
      </c>
      <c r="BB119" s="54">
        <f t="array" aca="1" ref="BB119" ca="1">SUM(AG119:AW119*AG$54:AW$54*AG$55:AW$55)/1000000</f>
        <v>302.83176074044968</v>
      </c>
      <c r="BG119" s="10"/>
      <c r="BH119" s="46"/>
      <c r="BI119" s="53">
        <f t="shared" si="43"/>
        <v>0</v>
      </c>
      <c r="BJ119" s="53">
        <f t="shared" si="44"/>
        <v>0</v>
      </c>
      <c r="BK119" s="53">
        <f t="shared" ca="1" si="45"/>
        <v>18256097.330005363</v>
      </c>
      <c r="BL119" s="53">
        <f t="shared" ca="1" si="46"/>
        <v>6155724.9626561292</v>
      </c>
      <c r="BM119" s="53">
        <f t="shared" ca="1" si="47"/>
        <v>3205241.2324998598</v>
      </c>
      <c r="BN119" s="53">
        <f t="shared" ca="1" si="48"/>
        <v>1311023.8869506218</v>
      </c>
      <c r="BO119" s="53">
        <f t="shared" ca="1" si="49"/>
        <v>428763.70487588539</v>
      </c>
      <c r="BP119" s="53">
        <f t="shared" ca="1" si="50"/>
        <v>164837.01289155235</v>
      </c>
      <c r="BQ119" s="53">
        <f t="shared" ca="1" si="51"/>
        <v>92079.500223778654</v>
      </c>
      <c r="BR119" s="53">
        <f t="shared" ca="1" si="52"/>
        <v>49471.736937924055</v>
      </c>
      <c r="BS119" s="53">
        <f t="shared" ca="1" si="53"/>
        <v>51291.874594988585</v>
      </c>
      <c r="BT119" s="53">
        <f t="shared" ca="1" si="54"/>
        <v>21118.471268679401</v>
      </c>
      <c r="BU119" s="53">
        <f t="shared" ca="1" si="55"/>
        <v>18016.989219069157</v>
      </c>
      <c r="BV119" s="53">
        <f t="shared" ca="1" si="56"/>
        <v>17433.370294101496</v>
      </c>
      <c r="BW119" s="53">
        <f t="shared" ca="1" si="57"/>
        <v>7806.0585573415156</v>
      </c>
      <c r="BX119" s="53">
        <f t="shared" ca="1" si="58"/>
        <v>2727.6175167876004</v>
      </c>
      <c r="BY119" s="53">
        <f t="shared" ca="1" si="59"/>
        <v>968.95256223185379</v>
      </c>
      <c r="BZ119" s="53">
        <f t="shared" ca="1" si="22"/>
        <v>29782602.70105432</v>
      </c>
      <c r="CA119" s="53">
        <f t="shared" ca="1" si="23"/>
        <v>29782602.70105432</v>
      </c>
      <c r="CB119" s="41">
        <f t="array" aca="1" ref="CB119" ca="1">SUM($E$54:$V$54*BH119:BY119)/1000000</f>
        <v>649.9365288035516</v>
      </c>
      <c r="CC119" s="43">
        <f t="array" aca="1" ref="CC119" ca="1">IF(CB119=0,"",SUM(($E$54:$V$54*BH119:BY119))/SUM(BH119:BY119))</f>
        <v>21.82269076102417</v>
      </c>
      <c r="CD119" s="54">
        <f t="array" aca="1" ref="CD119" ca="1">SUM(BI119:BY119*BI$54:BY$54*BI$55:BY$55)/1000000</f>
        <v>2996.7037104814494</v>
      </c>
      <c r="CI119" s="10"/>
      <c r="CJ119" s="71"/>
      <c r="CK119" s="149" t="str">
        <f t="shared" ca="1" si="60"/>
        <v/>
      </c>
      <c r="CL119" s="149" t="str">
        <f t="shared" ca="1" si="61"/>
        <v/>
      </c>
      <c r="CM119" s="149" t="str">
        <f t="shared" ca="1" si="62"/>
        <v/>
      </c>
      <c r="CN119" s="149">
        <f t="shared" ca="1" si="63"/>
        <v>0.56650389681961033</v>
      </c>
      <c r="CO119" s="149">
        <f t="shared" ca="1" si="64"/>
        <v>0.49318086453155424</v>
      </c>
      <c r="CP119" s="149">
        <f t="shared" ca="1" si="65"/>
        <v>0.51753940411328259</v>
      </c>
      <c r="CQ119" s="149">
        <f t="shared" ca="1" si="66"/>
        <v>0.54617976218105357</v>
      </c>
      <c r="CR119" s="149">
        <f t="shared" ca="1" si="67"/>
        <v>0.58062645809547997</v>
      </c>
      <c r="CS119" s="149">
        <f t="shared" ca="1" si="68"/>
        <v>0.47498726877419245</v>
      </c>
      <c r="CT119" s="149">
        <f t="shared" ca="1" si="69"/>
        <v>0.56768031961140186</v>
      </c>
      <c r="CU119" s="149">
        <f t="shared" ca="1" si="70"/>
        <v>0.59672761452960399</v>
      </c>
      <c r="CV119" s="149">
        <f t="shared" ca="1" si="71"/>
        <v>0.44869038350824453</v>
      </c>
      <c r="CW119" s="149">
        <f t="shared" ca="1" si="72"/>
        <v>0.57610493995893686</v>
      </c>
      <c r="CX119" s="149">
        <f t="shared" ca="1" si="73"/>
        <v>0.49325460862855325</v>
      </c>
      <c r="CY119" s="149">
        <f t="shared" ca="1" si="74"/>
        <v>0.48170618716235131</v>
      </c>
      <c r="CZ119" s="149">
        <f t="shared" ca="1" si="75"/>
        <v>0.52580070882052654</v>
      </c>
      <c r="DA119" s="149" t="str">
        <f t="shared" ca="1" si="76"/>
        <v/>
      </c>
      <c r="DB119" s="53"/>
      <c r="DC119" s="53"/>
      <c r="DD119" s="41"/>
      <c r="DE119" s="43"/>
      <c r="DF119" s="54"/>
      <c r="DK119" s="10"/>
      <c r="DL119" s="46"/>
      <c r="DM119" s="72">
        <f t="shared" ca="1" si="77"/>
        <v>6.4191008733027216E-2</v>
      </c>
      <c r="DN119" s="72">
        <f t="shared" ca="1" si="78"/>
        <v>6.4191008733027216E-2</v>
      </c>
      <c r="DO119" s="72">
        <f t="shared" ca="1" si="79"/>
        <v>0.40189712598418548</v>
      </c>
      <c r="DP119" s="72">
        <f t="shared" ca="1" si="80"/>
        <v>0.40189712598418548</v>
      </c>
      <c r="DQ119" s="72">
        <f t="shared" ca="1" si="81"/>
        <v>0.40189712598418548</v>
      </c>
      <c r="DR119" s="72">
        <f t="shared" ca="1" si="82"/>
        <v>0.40189712598418548</v>
      </c>
      <c r="DS119" s="72">
        <f t="shared" ca="1" si="83"/>
        <v>0.40189712598418548</v>
      </c>
      <c r="DT119" s="72">
        <f t="shared" ca="1" si="84"/>
        <v>0.40189712598418548</v>
      </c>
      <c r="DU119" s="72">
        <f t="shared" ca="1" si="85"/>
        <v>0.40189712598418548</v>
      </c>
      <c r="DV119" s="72">
        <f t="shared" ca="1" si="86"/>
        <v>0.40189712598418548</v>
      </c>
      <c r="DW119" s="72">
        <f t="shared" ca="1" si="87"/>
        <v>0.40189712598418548</v>
      </c>
      <c r="DX119" s="72">
        <f t="shared" ca="1" si="88"/>
        <v>0.40189712598418548</v>
      </c>
      <c r="DY119" s="72">
        <f t="shared" ca="1" si="89"/>
        <v>0.40189712598418548</v>
      </c>
      <c r="DZ119" s="72">
        <f t="shared" ca="1" si="90"/>
        <v>0.40189712598418548</v>
      </c>
      <c r="EA119" s="72">
        <f t="shared" ca="1" si="91"/>
        <v>0.40189712598418548</v>
      </c>
      <c r="EB119" s="72">
        <f t="shared" ca="1" si="92"/>
        <v>0.40189712598418548</v>
      </c>
      <c r="EC119" s="72">
        <f t="shared" ca="1" si="93"/>
        <v>0.4018971259841857</v>
      </c>
      <c r="ED119" s="53"/>
      <c r="EE119" s="53"/>
      <c r="EF119" s="41"/>
      <c r="EG119" s="43"/>
      <c r="EH119" s="54"/>
    </row>
    <row r="120" spans="1:138" x14ac:dyDescent="0.2">
      <c r="A120" s="7">
        <v>6</v>
      </c>
      <c r="B120">
        <v>4</v>
      </c>
      <c r="C120" s="5">
        <f t="shared" ca="1" si="13"/>
        <v>0.28775083410648739</v>
      </c>
      <c r="D120" s="5">
        <f t="shared" ca="1" si="14"/>
        <v>8.7495350079510217E-2</v>
      </c>
      <c r="E120" s="30">
        <f t="shared" ca="1" si="15"/>
        <v>51311266.917759858</v>
      </c>
      <c r="F120" s="29">
        <f t="shared" ca="1" si="105"/>
        <v>55549509.569271237</v>
      </c>
      <c r="G120" s="29">
        <f t="shared" ca="1" si="105"/>
        <v>53033051.736355491</v>
      </c>
      <c r="H120" s="29">
        <f t="shared" ca="1" si="105"/>
        <v>49029589.083709709</v>
      </c>
      <c r="I120" s="29">
        <f t="shared" ca="1" si="105"/>
        <v>23047441.752402205</v>
      </c>
      <c r="J120" s="29">
        <f t="shared" ca="1" si="105"/>
        <v>7771305.6605720706</v>
      </c>
      <c r="K120" s="29">
        <f t="shared" ca="1" si="105"/>
        <v>4046462.3557315725</v>
      </c>
      <c r="L120" s="29">
        <f t="shared" ca="1" si="105"/>
        <v>1655104.3809807249</v>
      </c>
      <c r="M120" s="29">
        <f t="shared" ca="1" si="105"/>
        <v>541293.48321502586</v>
      </c>
      <c r="N120" s="29">
        <f t="shared" ca="1" si="105"/>
        <v>208098.77295154124</v>
      </c>
      <c r="O120" s="29">
        <f t="shared" ca="1" si="105"/>
        <v>116245.92483464924</v>
      </c>
      <c r="P120" s="29">
        <f t="shared" ca="1" si="106"/>
        <v>62455.68014106519</v>
      </c>
      <c r="Q120" s="29">
        <f t="shared" ca="1" si="106"/>
        <v>64753.516084544804</v>
      </c>
      <c r="R120" s="29">
        <f t="shared" ca="1" si="106"/>
        <v>26661.050698097089</v>
      </c>
      <c r="S120" s="29">
        <f t="shared" ca="1" si="106"/>
        <v>22745.579302848339</v>
      </c>
      <c r="T120" s="29">
        <f t="shared" ca="1" si="106"/>
        <v>22008.788578322346</v>
      </c>
      <c r="U120" s="29">
        <f t="shared" ca="1" si="106"/>
        <v>9854.7721708556692</v>
      </c>
      <c r="V120" s="29">
        <f t="shared" ca="1" si="106"/>
        <v>3443.4854670538557</v>
      </c>
      <c r="W120" s="31">
        <f t="shared" ca="1" si="16"/>
        <v>86627464.28684029</v>
      </c>
      <c r="X120" s="31">
        <f t="shared" ca="1" si="17"/>
        <v>246521292.51022691</v>
      </c>
      <c r="Y120" s="38">
        <f t="array" aca="1" ref="Y120" ca="1">SUM($E$54:$V$54*E120:V120)/1000000</f>
        <v>3006.7210714049825</v>
      </c>
      <c r="Z120" s="39">
        <f t="array" aca="1" ref="Z120" ca="1">SUM(($E$54:$V$54*E120:V120))/SUM(E120:V120)</f>
        <v>12.196597871075372</v>
      </c>
      <c r="AE120" s="10"/>
      <c r="AF120" s="46"/>
      <c r="AG120" s="53">
        <f t="shared" ca="1" si="26"/>
        <v>2651404.9279103708</v>
      </c>
      <c r="AH120" s="53">
        <f t="shared" ca="1" si="27"/>
        <v>2531293.1798354173</v>
      </c>
      <c r="AI120" s="53">
        <f t="shared" ca="1" si="28"/>
        <v>5719956.5696195085</v>
      </c>
      <c r="AJ120" s="53">
        <f t="shared" ca="1" si="29"/>
        <v>2688791.9790536682</v>
      </c>
      <c r="AK120" s="53">
        <f t="shared" ca="1" si="30"/>
        <v>906626.62482887693</v>
      </c>
      <c r="AL120" s="53">
        <f t="shared" ca="1" si="31"/>
        <v>472073.89186696371</v>
      </c>
      <c r="AM120" s="53">
        <f t="shared" ca="1" si="32"/>
        <v>193090.0371453902</v>
      </c>
      <c r="AN120" s="53">
        <f t="shared" ca="1" si="33"/>
        <v>63149.116141312545</v>
      </c>
      <c r="AO120" s="53">
        <f t="shared" ca="1" si="34"/>
        <v>24277.501927288522</v>
      </c>
      <c r="AP120" s="53">
        <f t="shared" ca="1" si="35"/>
        <v>13561.64010092368</v>
      </c>
      <c r="AQ120" s="53">
        <f t="shared" ca="1" si="36"/>
        <v>7286.2894551901563</v>
      </c>
      <c r="AR120" s="53">
        <f t="shared" ca="1" si="37"/>
        <v>7554.3627155712256</v>
      </c>
      <c r="AS120" s="53">
        <f t="shared" ca="1" si="38"/>
        <v>3110.3677380034992</v>
      </c>
      <c r="AT120" s="53">
        <f t="shared" ca="1" si="39"/>
        <v>2653.5756916297787</v>
      </c>
      <c r="AU120" s="53">
        <f t="shared" ca="1" si="40"/>
        <v>2567.6192105752111</v>
      </c>
      <c r="AV120" s="53">
        <f t="shared" ca="1" si="41"/>
        <v>1149.6908269932489</v>
      </c>
      <c r="AW120" s="53">
        <f t="shared" ca="1" si="42"/>
        <v>401.72858242877419</v>
      </c>
      <c r="AX120" s="53">
        <f t="shared" ca="1" si="19"/>
        <v>10106250.994904324</v>
      </c>
      <c r="AY120" s="53">
        <f t="shared" ca="1" si="20"/>
        <v>15288949.102650112</v>
      </c>
      <c r="AZ120" s="41">
        <f t="array" aca="1" ref="AZ120" ca="1">SUM($E$54:$V$54*AF120:AW120)/1000000</f>
        <v>271.48982403026531</v>
      </c>
      <c r="BA120" s="43">
        <f t="array" aca="1" ref="BA120" ca="1">IF(AZ120=0,"",SUM(($E$54:$V$54*AF120:AW120))/SUM(AF120:AW120))</f>
        <v>17.757258671441754</v>
      </c>
      <c r="BB120" s="54">
        <f t="array" aca="1" ref="BB120" ca="1">SUM(AG120:AW120*AG$54:AW$54*AG$55:AW$55)/1000000</f>
        <v>506.27436587938502</v>
      </c>
      <c r="BG120" s="10"/>
      <c r="BH120" s="46"/>
      <c r="BI120" s="53">
        <f t="shared" si="43"/>
        <v>0</v>
      </c>
      <c r="BJ120" s="53">
        <f t="shared" si="44"/>
        <v>0</v>
      </c>
      <c r="BK120" s="53">
        <f t="shared" ca="1" si="45"/>
        <v>18811539.955725491</v>
      </c>
      <c r="BL120" s="53">
        <f t="shared" ca="1" si="46"/>
        <v>8842780.0335496087</v>
      </c>
      <c r="BM120" s="53">
        <f t="shared" ca="1" si="47"/>
        <v>2981673.5092846109</v>
      </c>
      <c r="BN120" s="53">
        <f t="shared" ca="1" si="48"/>
        <v>1552535.7178544013</v>
      </c>
      <c r="BO120" s="53">
        <f t="shared" ca="1" si="49"/>
        <v>635025.96647419105</v>
      </c>
      <c r="BP120" s="53">
        <f t="shared" ca="1" si="50"/>
        <v>207682.0176870804</v>
      </c>
      <c r="BQ120" s="53">
        <f t="shared" ca="1" si="51"/>
        <v>79842.773624550464</v>
      </c>
      <c r="BR120" s="53">
        <f t="shared" ca="1" si="52"/>
        <v>44600.921618652283</v>
      </c>
      <c r="BS120" s="53">
        <f t="shared" ca="1" si="53"/>
        <v>23962.826211529889</v>
      </c>
      <c r="BT120" s="53">
        <f t="shared" ca="1" si="54"/>
        <v>24844.453683232095</v>
      </c>
      <c r="BU120" s="53">
        <f t="shared" ca="1" si="55"/>
        <v>10229.23972731221</v>
      </c>
      <c r="BV120" s="53">
        <f t="shared" ca="1" si="56"/>
        <v>8726.9622664208491</v>
      </c>
      <c r="BW120" s="53">
        <f t="shared" ca="1" si="57"/>
        <v>8444.2723966410995</v>
      </c>
      <c r="BX120" s="53">
        <f t="shared" ca="1" si="58"/>
        <v>3781.052297422119</v>
      </c>
      <c r="BY120" s="53">
        <f t="shared" ca="1" si="59"/>
        <v>1321.1871782128842</v>
      </c>
      <c r="BZ120" s="53">
        <f t="shared" ca="1" si="22"/>
        <v>33236990.889579352</v>
      </c>
      <c r="CA120" s="53">
        <f t="shared" ca="1" si="23"/>
        <v>33236990.889579352</v>
      </c>
      <c r="CB120" s="41">
        <f t="array" aca="1" ref="CB120" ca="1">SUM($E$54:$V$54*BH120:BY120)/1000000</f>
        <v>732.16480980133656</v>
      </c>
      <c r="CC120" s="43">
        <f t="array" aca="1" ref="CC120" ca="1">IF(CB120=0,"",SUM(($E$54:$V$54*BH120:BY120))/SUM(BH120:BY120))</f>
        <v>22.028613006326303</v>
      </c>
      <c r="CD120" s="54">
        <f t="array" aca="1" ref="CD120" ca="1">SUM(BI120:BY120*BI$54:BY$54*BI$55:BY$55)/1000000</f>
        <v>3382.8766776613411</v>
      </c>
      <c r="CI120" s="10"/>
      <c r="CJ120" s="71"/>
      <c r="CK120" s="149" t="str">
        <f t="shared" ca="1" si="60"/>
        <v/>
      </c>
      <c r="CL120" s="149" t="str">
        <f t="shared" ca="1" si="61"/>
        <v/>
      </c>
      <c r="CM120" s="149" t="str">
        <f t="shared" ca="1" si="62"/>
        <v/>
      </c>
      <c r="CN120" s="149">
        <f t="shared" ca="1" si="63"/>
        <v>0.53541457201907161</v>
      </c>
      <c r="CO120" s="149">
        <f t="shared" ca="1" si="64"/>
        <v>0.62873676026992908</v>
      </c>
      <c r="CP120" s="149">
        <f t="shared" ca="1" si="65"/>
        <v>0.59091271018770175</v>
      </c>
      <c r="CQ120" s="149">
        <f t="shared" ca="1" si="66"/>
        <v>0.43304530445225897</v>
      </c>
      <c r="CR120" s="149">
        <f t="shared" ca="1" si="67"/>
        <v>0.45666649910496887</v>
      </c>
      <c r="CS120" s="149">
        <f t="shared" ca="1" si="68"/>
        <v>0.5942163295030628</v>
      </c>
      <c r="CT120" s="149">
        <f t="shared" ca="1" si="69"/>
        <v>0.50822117513812948</v>
      </c>
      <c r="CU120" s="149">
        <f t="shared" ca="1" si="70"/>
        <v>0.59340665159536221</v>
      </c>
      <c r="CV120" s="149">
        <f t="shared" ca="1" si="71"/>
        <v>0.58575043497627077</v>
      </c>
      <c r="CW120" s="149">
        <f t="shared" ca="1" si="72"/>
        <v>0.5598923026524304</v>
      </c>
      <c r="CX120" s="149">
        <f t="shared" ca="1" si="73"/>
        <v>0.61740463602599471</v>
      </c>
      <c r="CY120" s="149">
        <f t="shared" ca="1" si="74"/>
        <v>0.61182544366434921</v>
      </c>
      <c r="CZ120" s="149">
        <f t="shared" ca="1" si="75"/>
        <v>0.47921958289946115</v>
      </c>
      <c r="DA120" s="149">
        <f t="shared" ca="1" si="76"/>
        <v>0.54937602340223712</v>
      </c>
      <c r="DB120" s="53"/>
      <c r="DC120" s="53"/>
      <c r="DD120" s="41"/>
      <c r="DE120" s="43"/>
      <c r="DF120" s="54"/>
      <c r="DK120" s="10"/>
      <c r="DL120" s="46"/>
      <c r="DM120" s="72">
        <f t="shared" ca="1" si="77"/>
        <v>8.7495350079510287E-2</v>
      </c>
      <c r="DN120" s="72">
        <f t="shared" ca="1" si="78"/>
        <v>8.7495350079510287E-2</v>
      </c>
      <c r="DO120" s="72">
        <f t="shared" ca="1" si="79"/>
        <v>0.37524618418599764</v>
      </c>
      <c r="DP120" s="72">
        <f t="shared" ca="1" si="80"/>
        <v>0.37524618418599764</v>
      </c>
      <c r="DQ120" s="72">
        <f t="shared" ca="1" si="81"/>
        <v>0.37524618418599764</v>
      </c>
      <c r="DR120" s="72">
        <f t="shared" ca="1" si="82"/>
        <v>0.37524618418599764</v>
      </c>
      <c r="DS120" s="72">
        <f t="shared" ca="1" si="83"/>
        <v>0.37524618418599764</v>
      </c>
      <c r="DT120" s="72">
        <f t="shared" ca="1" si="84"/>
        <v>0.37524618418599764</v>
      </c>
      <c r="DU120" s="72">
        <f t="shared" ca="1" si="85"/>
        <v>0.37524618418599764</v>
      </c>
      <c r="DV120" s="72">
        <f t="shared" ca="1" si="86"/>
        <v>0.37524618418599764</v>
      </c>
      <c r="DW120" s="72">
        <f t="shared" ca="1" si="87"/>
        <v>0.37524618418599764</v>
      </c>
      <c r="DX120" s="72">
        <f t="shared" ca="1" si="88"/>
        <v>0.37524618418599764</v>
      </c>
      <c r="DY120" s="72">
        <f t="shared" ca="1" si="89"/>
        <v>0.37524618418599764</v>
      </c>
      <c r="DZ120" s="72">
        <f t="shared" ca="1" si="90"/>
        <v>0.37524618418599764</v>
      </c>
      <c r="EA120" s="72">
        <f t="shared" ca="1" si="91"/>
        <v>0.37524618418599764</v>
      </c>
      <c r="EB120" s="72">
        <f t="shared" ca="1" si="92"/>
        <v>0.37524618418599764</v>
      </c>
      <c r="EC120" s="72">
        <f t="shared" ca="1" si="93"/>
        <v>0.37524618418599764</v>
      </c>
      <c r="ED120" s="53"/>
      <c r="EE120" s="53"/>
      <c r="EF120" s="41"/>
      <c r="EG120" s="43"/>
      <c r="EH120" s="54"/>
    </row>
    <row r="121" spans="1:138" x14ac:dyDescent="0.2">
      <c r="A121" s="7">
        <v>6</v>
      </c>
      <c r="B121">
        <v>5</v>
      </c>
      <c r="C121" s="5">
        <f t="shared" ref="C121:C184" ca="1" si="107">VLOOKUP($A121,$P$20:$R$39,2)*VLOOKUP(B121,$P$3:$S$15,4)*EXP(qIndCV*(0+1*SQRT(-2*LN(RAND()))*SIN(2*PI()*RAND())))</f>
        <v>0.32137723404965529</v>
      </c>
      <c r="D121" s="5">
        <f t="shared" ref="D121:D184" ca="1" si="108">VLOOKUP($A121,$P$20:$R$39,3)*VLOOKUP(B121,$P$3:$S$15,3)*EXP(qArtCV*(0+1*SQRT(-2*LN(RAND()))*SIN(2*PI()*RAND())))</f>
        <v>8.5574187162785517E-2</v>
      </c>
      <c r="E121" s="30">
        <f t="shared" ref="E121:E184" ca="1" si="109">VLOOKUP(B121,$P$4:$Q$15,2)*Rec*EXP(cvRec*(0+1*SQRT(-2*LN(RAND()))*SIN(2*PI()*RAND())))</f>
        <v>17927022.746725027</v>
      </c>
      <c r="F121" s="29">
        <f t="shared" ca="1" si="105"/>
        <v>39540923.316566773</v>
      </c>
      <c r="G121" s="29">
        <f t="shared" ca="1" si="105"/>
        <v>42806951.184267104</v>
      </c>
      <c r="H121" s="29">
        <f t="shared" ca="1" si="105"/>
        <v>29635231.758408967</v>
      </c>
      <c r="I121" s="29">
        <f t="shared" ca="1" si="105"/>
        <v>27398069.466917463</v>
      </c>
      <c r="J121" s="29">
        <f t="shared" ca="1" si="105"/>
        <v>12879067.966263119</v>
      </c>
      <c r="K121" s="29">
        <f t="shared" ca="1" si="105"/>
        <v>4342658.7151990971</v>
      </c>
      <c r="L121" s="29">
        <f t="shared" ca="1" si="105"/>
        <v>2261190.8194522392</v>
      </c>
      <c r="M121" s="29">
        <f t="shared" ca="1" si="105"/>
        <v>924883.63970759755</v>
      </c>
      <c r="N121" s="29">
        <f t="shared" ca="1" si="105"/>
        <v>302478.49782698799</v>
      </c>
      <c r="O121" s="29">
        <f t="shared" ca="1" si="105"/>
        <v>116287.01655182669</v>
      </c>
      <c r="P121" s="29">
        <f t="shared" ca="1" si="106"/>
        <v>64959.017266656781</v>
      </c>
      <c r="Q121" s="29">
        <f t="shared" ca="1" si="106"/>
        <v>34900.660908802587</v>
      </c>
      <c r="R121" s="29">
        <f t="shared" ca="1" si="106"/>
        <v>36184.707338307577</v>
      </c>
      <c r="S121" s="29">
        <f t="shared" ca="1" si="106"/>
        <v>14898.377341901307</v>
      </c>
      <c r="T121" s="29">
        <f t="shared" ca="1" si="106"/>
        <v>12710.385166409129</v>
      </c>
      <c r="U121" s="29">
        <f t="shared" ca="1" si="106"/>
        <v>12298.661474034749</v>
      </c>
      <c r="V121" s="29">
        <f t="shared" ca="1" si="106"/>
        <v>5506.9140403515612</v>
      </c>
      <c r="W121" s="31">
        <f t="shared" ref="W121:W184" ca="1" si="110">SUM(H121:V121)</f>
        <v>78041326.603863761</v>
      </c>
      <c r="X121" s="31">
        <f t="shared" ref="X121:X184" ca="1" si="111">SUM(E121:V121)</f>
        <v>178316223.85142264</v>
      </c>
      <c r="Y121" s="38">
        <f t="array" aca="1" ref="Y121" ca="1">SUM($E$54:$V$54*E121:V121)/1000000</f>
        <v>2653.137303875767</v>
      </c>
      <c r="Z121" s="39">
        <f t="array" aca="1" ref="Z121" ca="1">SUM(($E$54:$V$54*E121:V121))/SUM(E121:V121)</f>
        <v>14.878832932702885</v>
      </c>
      <c r="AE121" s="10"/>
      <c r="AF121" s="46"/>
      <c r="AG121" s="53">
        <f t="shared" ca="1" si="26"/>
        <v>1730793.2407834104</v>
      </c>
      <c r="AH121" s="53">
        <f t="shared" ca="1" si="27"/>
        <v>1873754.4688854772</v>
      </c>
      <c r="AI121" s="53">
        <f t="shared" ca="1" si="28"/>
        <v>3440578.2905770047</v>
      </c>
      <c r="AJ121" s="53">
        <f t="shared" ca="1" si="29"/>
        <v>3180849.1926117386</v>
      </c>
      <c r="AK121" s="53">
        <f t="shared" ca="1" si="30"/>
        <v>1495228.4500024971</v>
      </c>
      <c r="AL121" s="53">
        <f t="shared" ca="1" si="31"/>
        <v>504172.10908632347</v>
      </c>
      <c r="AM121" s="53">
        <f t="shared" ca="1" si="32"/>
        <v>262518.75158870278</v>
      </c>
      <c r="AN121" s="53">
        <f t="shared" ca="1" si="33"/>
        <v>107376.73988950253</v>
      </c>
      <c r="AO121" s="53">
        <f t="shared" ca="1" si="34"/>
        <v>35117.017524068477</v>
      </c>
      <c r="AP121" s="53">
        <f t="shared" ca="1" si="35"/>
        <v>13500.639640203159</v>
      </c>
      <c r="AQ121" s="53">
        <f t="shared" ca="1" si="36"/>
        <v>7541.5838285610571</v>
      </c>
      <c r="AR121" s="53">
        <f t="shared" ca="1" si="37"/>
        <v>4051.8818016512919</v>
      </c>
      <c r="AS121" s="53">
        <f t="shared" ca="1" si="38"/>
        <v>4200.9564674228604</v>
      </c>
      <c r="AT121" s="53">
        <f t="shared" ca="1" si="39"/>
        <v>1729.6653545766612</v>
      </c>
      <c r="AU121" s="53">
        <f t="shared" ca="1" si="40"/>
        <v>1475.6447874247042</v>
      </c>
      <c r="AV121" s="53">
        <f t="shared" ca="1" si="41"/>
        <v>1427.8446686590546</v>
      </c>
      <c r="AW121" s="53">
        <f t="shared" ca="1" si="42"/>
        <v>639.33931915113499</v>
      </c>
      <c r="AX121" s="53">
        <f t="shared" ref="AX121:AX184" ca="1" si="112">SUM(AI121:AW121)</f>
        <v>9060408.1071474869</v>
      </c>
      <c r="AY121" s="53">
        <f t="shared" ref="AY121:AY184" ca="1" si="113">SUM(AF121:AW121)</f>
        <v>12664955.816816375</v>
      </c>
      <c r="AZ121" s="41">
        <f t="array" aca="1" ref="AZ121" ca="1">SUM($E$54:$V$54*AF121:AW121)/1000000</f>
        <v>247.64730486133692</v>
      </c>
      <c r="BA121" s="43">
        <f t="array" aca="1" ref="BA121" ca="1">IF(AZ121=0,"",SUM(($E$54:$V$54*AF121:AW121))/SUM(AF121:AW121))</f>
        <v>19.553744082747912</v>
      </c>
      <c r="BB121" s="54">
        <f t="array" aca="1" ref="BB121" ca="1">SUM(AG121:AW121*AG$54:AW$54*AG$55:AW$55)/1000000</f>
        <v>490.7624928868396</v>
      </c>
      <c r="BG121" s="10"/>
      <c r="BH121" s="46"/>
      <c r="BI121" s="53">
        <f t="shared" si="43"/>
        <v>0</v>
      </c>
      <c r="BJ121" s="53">
        <f t="shared" si="44"/>
        <v>0</v>
      </c>
      <c r="BK121" s="53">
        <f t="shared" ca="1" si="45"/>
        <v>12921227.431042261</v>
      </c>
      <c r="BL121" s="53">
        <f t="shared" ca="1" si="46"/>
        <v>11945804.562607598</v>
      </c>
      <c r="BM121" s="53">
        <f t="shared" ca="1" si="47"/>
        <v>5615389.4003112372</v>
      </c>
      <c r="BN121" s="53">
        <f t="shared" ca="1" si="48"/>
        <v>1893438.2350009284</v>
      </c>
      <c r="BO121" s="53">
        <f t="shared" ca="1" si="49"/>
        <v>985899.52261253376</v>
      </c>
      <c r="BP121" s="53">
        <f t="shared" ca="1" si="50"/>
        <v>403257.58048175339</v>
      </c>
      <c r="BQ121" s="53">
        <f t="shared" ca="1" si="51"/>
        <v>131883.34396317086</v>
      </c>
      <c r="BR121" s="53">
        <f t="shared" ca="1" si="52"/>
        <v>50702.184494210189</v>
      </c>
      <c r="BS121" s="53">
        <f t="shared" ca="1" si="53"/>
        <v>28322.715430133554</v>
      </c>
      <c r="BT121" s="53">
        <f t="shared" ca="1" si="54"/>
        <v>15217.00187036213</v>
      </c>
      <c r="BU121" s="53">
        <f t="shared" ca="1" si="55"/>
        <v>15776.857655628393</v>
      </c>
      <c r="BV121" s="53">
        <f t="shared" ca="1" si="56"/>
        <v>6495.8264392034152</v>
      </c>
      <c r="BW121" s="53">
        <f t="shared" ca="1" si="57"/>
        <v>5541.8421833234752</v>
      </c>
      <c r="BX121" s="53">
        <f t="shared" ca="1" si="58"/>
        <v>5362.3269525573678</v>
      </c>
      <c r="BY121" s="53">
        <f t="shared" ca="1" si="59"/>
        <v>2401.0640219944257</v>
      </c>
      <c r="BZ121" s="53">
        <f t="shared" ref="BZ121:BZ184" ca="1" si="114">SUM(BK121:BY121)</f>
        <v>34026719.895066895</v>
      </c>
      <c r="CA121" s="53">
        <f t="shared" ref="CA121:CA184" ca="1" si="115">SUM(BH121:BY121)</f>
        <v>34026719.895066895</v>
      </c>
      <c r="CB121" s="41">
        <f t="array" aca="1" ref="CB121" ca="1">SUM($E$54:$V$54*BH121:BY121)/1000000</f>
        <v>799.70944472284816</v>
      </c>
      <c r="CC121" s="43">
        <f t="array" aca="1" ref="CC121" ca="1">IF(CB121=0,"",SUM(($E$54:$V$54*BH121:BY121))/SUM(BH121:BY121))</f>
        <v>23.502395975545912</v>
      </c>
      <c r="CD121" s="54">
        <f t="array" aca="1" ref="CD121" ca="1">SUM(BI121:BY121*BI$54:BY$54*BI$55:BY$55)/1000000</f>
        <v>3760.4764856678689</v>
      </c>
      <c r="CI121" s="10"/>
      <c r="CJ121" s="71"/>
      <c r="CK121" s="149" t="str">
        <f t="shared" ca="1" si="60"/>
        <v/>
      </c>
      <c r="CL121" s="149" t="str">
        <f t="shared" ca="1" si="61"/>
        <v/>
      </c>
      <c r="CM121" s="149" t="str">
        <f t="shared" ca="1" si="62"/>
        <v/>
      </c>
      <c r="CN121" s="149">
        <f t="shared" ca="1" si="63"/>
        <v>0.27198348454867188</v>
      </c>
      <c r="CO121" s="149">
        <f t="shared" ca="1" si="64"/>
        <v>0.25511985023030581</v>
      </c>
      <c r="CP121" s="149">
        <f t="shared" ca="1" si="65"/>
        <v>0.23882468042700522</v>
      </c>
      <c r="CQ121" s="149">
        <f t="shared" ca="1" si="66"/>
        <v>0.32052508239072247</v>
      </c>
      <c r="CR121" s="149">
        <f t="shared" ca="1" si="67"/>
        <v>0.28608772747754002</v>
      </c>
      <c r="CS121" s="149">
        <f t="shared" ca="1" si="68"/>
        <v>0.26728425084151591</v>
      </c>
      <c r="CT121" s="149">
        <f t="shared" ca="1" si="69"/>
        <v>0.25344322046659212</v>
      </c>
      <c r="CU121" s="149">
        <f t="shared" ca="1" si="70"/>
        <v>0.24965739697075159</v>
      </c>
      <c r="CV121" s="149">
        <f t="shared" ca="1" si="71"/>
        <v>0.27372194663886712</v>
      </c>
      <c r="CW121" s="149">
        <f t="shared" ca="1" si="72"/>
        <v>0.26073603671799406</v>
      </c>
      <c r="CX121" s="149">
        <f t="shared" ca="1" si="73"/>
        <v>0.26982461976232508</v>
      </c>
      <c r="CY121" s="149">
        <f t="shared" ca="1" si="74"/>
        <v>0.22282874779214598</v>
      </c>
      <c r="CZ121" s="149">
        <f t="shared" ca="1" si="75"/>
        <v>0.23809403258136883</v>
      </c>
      <c r="DA121" s="149">
        <f t="shared" ca="1" si="76"/>
        <v>0.30115808840271008</v>
      </c>
      <c r="DB121" s="53"/>
      <c r="DC121" s="53"/>
      <c r="DD121" s="41"/>
      <c r="DE121" s="43"/>
      <c r="DF121" s="54"/>
      <c r="DK121" s="10"/>
      <c r="DL121" s="46"/>
      <c r="DM121" s="72">
        <f t="shared" ca="1" si="77"/>
        <v>8.5574187162785448E-2</v>
      </c>
      <c r="DN121" s="72">
        <f t="shared" ca="1" si="78"/>
        <v>8.5574187162785448E-2</v>
      </c>
      <c r="DO121" s="72">
        <f t="shared" ca="1" si="79"/>
        <v>0.40695142121244077</v>
      </c>
      <c r="DP121" s="72">
        <f t="shared" ca="1" si="80"/>
        <v>0.40695142121244077</v>
      </c>
      <c r="DQ121" s="72">
        <f t="shared" ca="1" si="81"/>
        <v>0.40695142121244077</v>
      </c>
      <c r="DR121" s="72">
        <f t="shared" ca="1" si="82"/>
        <v>0.40695142121244099</v>
      </c>
      <c r="DS121" s="72">
        <f t="shared" ca="1" si="83"/>
        <v>0.40695142121244077</v>
      </c>
      <c r="DT121" s="72">
        <f t="shared" ca="1" si="84"/>
        <v>0.40695142121244077</v>
      </c>
      <c r="DU121" s="72">
        <f t="shared" ca="1" si="85"/>
        <v>0.40695142121244077</v>
      </c>
      <c r="DV121" s="72">
        <f t="shared" ca="1" si="86"/>
        <v>0.40695142121244077</v>
      </c>
      <c r="DW121" s="72">
        <f t="shared" ca="1" si="87"/>
        <v>0.40695142121244077</v>
      </c>
      <c r="DX121" s="72">
        <f t="shared" ca="1" si="88"/>
        <v>0.40695142121244077</v>
      </c>
      <c r="DY121" s="72">
        <f t="shared" ca="1" si="89"/>
        <v>0.40695142121244077</v>
      </c>
      <c r="DZ121" s="72">
        <f t="shared" ca="1" si="90"/>
        <v>0.40695142121244077</v>
      </c>
      <c r="EA121" s="72">
        <f t="shared" ca="1" si="91"/>
        <v>0.40695142121244077</v>
      </c>
      <c r="EB121" s="72">
        <f t="shared" ca="1" si="92"/>
        <v>0.40695142121244077</v>
      </c>
      <c r="EC121" s="72">
        <f t="shared" ca="1" si="93"/>
        <v>0.40695142121244077</v>
      </c>
      <c r="ED121" s="53"/>
      <c r="EE121" s="53"/>
      <c r="EF121" s="41"/>
      <c r="EG121" s="43"/>
      <c r="EH121" s="54"/>
    </row>
    <row r="122" spans="1:138" x14ac:dyDescent="0.2">
      <c r="A122" s="7">
        <v>6</v>
      </c>
      <c r="B122">
        <v>6</v>
      </c>
      <c r="C122" s="5">
        <f t="shared" ca="1" si="107"/>
        <v>0.33066187312271178</v>
      </c>
      <c r="D122" s="5">
        <f t="shared" ca="1" si="108"/>
        <v>8.9264271249589827E-2</v>
      </c>
      <c r="E122" s="30">
        <f t="shared" ca="1" si="109"/>
        <v>14468237.631768502</v>
      </c>
      <c r="F122" s="29">
        <f t="shared" ca="1" si="105"/>
        <v>13763841.246112624</v>
      </c>
      <c r="G122" s="29">
        <f t="shared" ca="1" si="105"/>
        <v>30358358.939069286</v>
      </c>
      <c r="H122" s="29">
        <f t="shared" ca="1" si="105"/>
        <v>23612455.680511784</v>
      </c>
      <c r="I122" s="29">
        <f t="shared" ca="1" si="105"/>
        <v>16346891.734123567</v>
      </c>
      <c r="J122" s="29">
        <f t="shared" ca="1" si="105"/>
        <v>15112865.623958306</v>
      </c>
      <c r="K122" s="29">
        <f t="shared" ca="1" si="105"/>
        <v>7104136.4345390601</v>
      </c>
      <c r="L122" s="29">
        <f t="shared" ca="1" si="105"/>
        <v>2395424.8927196171</v>
      </c>
      <c r="M122" s="29">
        <f t="shared" ca="1" si="105"/>
        <v>1247280.3255635605</v>
      </c>
      <c r="N122" s="29">
        <f t="shared" ca="1" si="105"/>
        <v>510168.87089712918</v>
      </c>
      <c r="O122" s="29">
        <f t="shared" ca="1" si="105"/>
        <v>166848.13860026869</v>
      </c>
      <c r="P122" s="29">
        <f t="shared" ca="1" si="106"/>
        <v>64144.302469224283</v>
      </c>
      <c r="Q122" s="29">
        <f t="shared" ca="1" si="106"/>
        <v>35831.608508065576</v>
      </c>
      <c r="R122" s="29">
        <f t="shared" ca="1" si="106"/>
        <v>19251.319847150204</v>
      </c>
      <c r="S122" s="29">
        <f t="shared" ca="1" si="106"/>
        <v>19959.604099347758</v>
      </c>
      <c r="T122" s="29">
        <f t="shared" ca="1" si="106"/>
        <v>8217.9941566704802</v>
      </c>
      <c r="U122" s="29">
        <f t="shared" ca="1" si="106"/>
        <v>7011.090444917616</v>
      </c>
      <c r="V122" s="29">
        <f t="shared" ca="1" si="106"/>
        <v>6783.9822961275249</v>
      </c>
      <c r="W122" s="31">
        <f t="shared" ca="1" si="110"/>
        <v>66657271.602734789</v>
      </c>
      <c r="X122" s="31">
        <f t="shared" ca="1" si="111"/>
        <v>125247709.41968523</v>
      </c>
      <c r="Y122" s="38">
        <f t="array" aca="1" ref="Y122" ca="1">SUM($E$54:$V$54*E122:V122)/1000000</f>
        <v>2120.5893069359831</v>
      </c>
      <c r="Z122" s="39">
        <f t="array" aca="1" ref="Z122" ca="1">SUM(($E$54:$V$54*E122:V122))/SUM(E122:V122)</f>
        <v>16.931162388209628</v>
      </c>
      <c r="AE122" s="10"/>
      <c r="AF122" s="46"/>
      <c r="AG122" s="53">
        <f t="shared" ref="AG122:AG185" ca="1" si="116">IF(AG$51=0,0,(E121-F122)*($D122/(SUM($C122:$D122)+M)))</f>
        <v>624654.61679118942</v>
      </c>
      <c r="AH122" s="53">
        <f t="shared" ref="AH122:AH185" ca="1" si="117">IF(AH$51=0,0,(F121-G122)*($D122/(SUM($C122:$D122)+M)))</f>
        <v>1377775.9224627526</v>
      </c>
      <c r="AI122" s="53">
        <f t="shared" ref="AI122:AI185" ca="1" si="118">IF(AI$51=0,0,(G121-H122)*($D122/(SUM($C122:$D122)+M)))</f>
        <v>2879992.1962649897</v>
      </c>
      <c r="AJ122" s="53">
        <f t="shared" ref="AJ122:AJ185" ca="1" si="119">IF(AJ$51=0,0,(H121-I122)*($D122/(SUM($C122:$D122)+M)))</f>
        <v>1993817.21513703</v>
      </c>
      <c r="AK122" s="53">
        <f t="shared" ref="AK122:AK185" ca="1" si="120">IF(AK$51=0,0,(I121-J122)*($D122/(SUM($C122:$D122)+M)))</f>
        <v>1843304.0446582632</v>
      </c>
      <c r="AL122" s="53">
        <f t="shared" ref="AL122:AL185" ca="1" si="121">IF(AL$51=0,0,(J121-K122)*($D122/(SUM($C122:$D122)+M)))</f>
        <v>866485.79755982547</v>
      </c>
      <c r="AM122" s="53">
        <f t="shared" ref="AM122:AM185" ca="1" si="122">IF(AM$51=0,0,(K121-L122)*($D122/(SUM($C122:$D122)+M)))</f>
        <v>292168.04432015232</v>
      </c>
      <c r="AN122" s="53">
        <f t="shared" ref="AN122:AN185" ca="1" si="123">IF(AN$51=0,0,(L121-M122)*($D122/(SUM($C122:$D122)+M)))</f>
        <v>152129.77645280023</v>
      </c>
      <c r="AO122" s="53">
        <f t="shared" ref="AO122:AO185" ca="1" si="124">IF(AO$51=0,0,(M121-N122)*($D122/(SUM($C122:$D122)+M)))</f>
        <v>62224.886171992061</v>
      </c>
      <c r="AP122" s="53">
        <f t="shared" ref="AP122:AP185" ca="1" si="125">IF(AP$51=0,0,(N121-O122)*($D122/(SUM($C122:$D122)+M)))</f>
        <v>20350.333045906147</v>
      </c>
      <c r="AQ122" s="53">
        <f t="shared" ref="AQ122:AQ185" ca="1" si="126">IF(AQ$51=0,0,(O121-P122)*($D122/(SUM($C122:$D122)+M)))</f>
        <v>7823.6288950960588</v>
      </c>
      <c r="AR122" s="53">
        <f t="shared" ref="AR122:AR185" ca="1" si="127">IF(AR$51=0,0,(P121-Q122)*($D122/(SUM($C122:$D122)+M)))</f>
        <v>4370.3524224302282</v>
      </c>
      <c r="AS122" s="53">
        <f t="shared" ref="AS122:AS185" ca="1" si="128">IF(AS$51=0,0,(Q121-R122)*($D122/(SUM($C122:$D122)+M)))</f>
        <v>2348.0679721657903</v>
      </c>
      <c r="AT122" s="53">
        <f t="shared" ref="AT122:AT185" ca="1" si="129">IF(AT$51=0,0,(R121-S122)*($D122/(SUM($C122:$D122)+M)))</f>
        <v>2434.4568317857543</v>
      </c>
      <c r="AU122" s="53">
        <f t="shared" ref="AU122:AU185" ca="1" si="130">IF(AU$51=0,0,(S121-T122)*($D122/(SUM($C122:$D122)+M)))</f>
        <v>1002.3421265623011</v>
      </c>
      <c r="AV122" s="53">
        <f t="shared" ref="AV122:AV185" ca="1" si="131">IF(AV$51=0,0,(T121-U122)*($D122/(SUM($C122:$D122)+M)))</f>
        <v>855.13705316706512</v>
      </c>
      <c r="AW122" s="53">
        <f t="shared" ref="AW122:AW185" ca="1" si="132">IF(AW$51=0,0,(U121-V122)*($D122/(SUM($C122:$D122)+M)))</f>
        <v>827.43685522604869</v>
      </c>
      <c r="AX122" s="53">
        <f t="shared" ca="1" si="112"/>
        <v>8130133.7157673929</v>
      </c>
      <c r="AY122" s="53">
        <f t="shared" ca="1" si="113"/>
        <v>10132564.255021339</v>
      </c>
      <c r="AZ122" s="41">
        <f t="array" aca="1" ref="AZ122" ca="1">SUM($E$54:$V$54*AF122:AW122)/1000000</f>
        <v>219.9183954710781</v>
      </c>
      <c r="BA122" s="43">
        <f t="array" aca="1" ref="BA122" ca="1">IF(AZ122=0,"",SUM(($E$54:$V$54*AF122:AW122))/SUM(AF122:AW122))</f>
        <v>21.704120490733068</v>
      </c>
      <c r="BB122" s="54">
        <f t="array" aca="1" ref="BB122" ca="1">SUM(AG122:AW122*AG$54:AW$54*AG$55:AW$55)/1000000</f>
        <v>459.02481669512133</v>
      </c>
      <c r="BG122" s="10"/>
      <c r="BH122" s="46"/>
      <c r="BI122" s="53">
        <f t="shared" ref="BI122:BI185" si="133">IF(BI$52=0,0,(E121-F122)*($C122/(SUM($C122:$D122)+M)))</f>
        <v>0</v>
      </c>
      <c r="BJ122" s="53">
        <f t="shared" ref="BJ122:BJ185" si="134">IF(BJ$52=0,0,(F121-G122)*($C122/(SUM($C122:$D122)+M)))</f>
        <v>0</v>
      </c>
      <c r="BK122" s="53">
        <f t="shared" ref="BK122:BK185" ca="1" si="135">IF(BK$52=0,0,(G121-H122)*($C122/(SUM($C122:$D122)+M)))</f>
        <v>10668362.614343865</v>
      </c>
      <c r="BL122" s="53">
        <f t="shared" ref="BL122:BL185" ca="1" si="136">IF(BL$52=0,0,(H121-I122)*($C122/(SUM($C122:$D122)+M)))</f>
        <v>7385702.3173148753</v>
      </c>
      <c r="BM122" s="53">
        <f t="shared" ref="BM122:BM185" ca="1" si="137">IF(BM$52=0,0,(I121-J122)*($C122/(SUM($C122:$D122)+M)))</f>
        <v>6828155.9868128411</v>
      </c>
      <c r="BN122" s="53">
        <f t="shared" ref="BN122:BN185" ca="1" si="138">IF(BN$52=0,0,(J121-K122)*($C122/(SUM($C122:$D122)+M)))</f>
        <v>3209725.6029150104</v>
      </c>
      <c r="BO122" s="53">
        <f t="shared" ref="BO122:BO185" ca="1" si="139">IF(BO$52=0,0,(K121-L122)*($C122/(SUM($C122:$D122)+M)))</f>
        <v>1082278.8496348695</v>
      </c>
      <c r="BP122" s="53">
        <f t="shared" ref="BP122:BP185" ca="1" si="140">IF(BP$52=0,0,(L121-M122)*($C122/(SUM($C122:$D122)+M)))</f>
        <v>563534.72823376115</v>
      </c>
      <c r="BQ122" s="53">
        <f t="shared" ref="BQ122:BQ185" ca="1" si="141">IF(BQ$52=0,0,(M121-N122)*($C122/(SUM($C122:$D122)+M)))</f>
        <v>230499.80836059272</v>
      </c>
      <c r="BR122" s="53">
        <f t="shared" ref="BR122:BR185" ca="1" si="142">IF(BR$52=0,0,(N121-O122)*($C122/(SUM($C122:$D122)+M)))</f>
        <v>75383.791851224771</v>
      </c>
      <c r="BS122" s="53">
        <f t="shared" ref="BS122:BS185" ca="1" si="143">IF(BS$52=0,0,(O121-P122)*($C122/(SUM($C122:$D122)+M)))</f>
        <v>28981.088949195022</v>
      </c>
      <c r="BT122" s="53">
        <f t="shared" ref="BT122:BT185" ca="1" si="144">IF(BT$52=0,0,(P121-Q122)*($C122/(SUM($C122:$D122)+M)))</f>
        <v>16189.107892524249</v>
      </c>
      <c r="BU122" s="53">
        <f t="shared" ref="BU122:BU185" ca="1" si="145">IF(BU$52=0,0,(Q121-R122)*($C122/(SUM($C122:$D122)+M)))</f>
        <v>8697.9543217786068</v>
      </c>
      <c r="BV122" s="53">
        <f t="shared" ref="BV122:BV185" ca="1" si="146">IF(BV$52=0,0,(R121-S122)*($C122/(SUM($C122:$D122)+M)))</f>
        <v>9017.9648000919406</v>
      </c>
      <c r="BW122" s="53">
        <f t="shared" ref="BW122:BW185" ca="1" si="147">IF(BW$52=0,0,(S121-T122)*($C122/(SUM($C122:$D122)+M)))</f>
        <v>3712.978557256924</v>
      </c>
      <c r="BX122" s="53">
        <f t="shared" ref="BX122:BX185" ca="1" si="148">IF(BX$52=0,0,(T121-U122)*($C122/(SUM($C122:$D122)+M)))</f>
        <v>3167.6864194212199</v>
      </c>
      <c r="BY122" s="53">
        <f t="shared" ref="BY122:BY185" ca="1" si="149">IF(BY$52=0,0,(U121-V122)*($C122/(SUM($C122:$D122)+M)))</f>
        <v>3065.0765038432837</v>
      </c>
      <c r="BZ122" s="53">
        <f t="shared" ca="1" si="114"/>
        <v>30116475.556911156</v>
      </c>
      <c r="CA122" s="53">
        <f t="shared" ca="1" si="115"/>
        <v>30116475.556911156</v>
      </c>
      <c r="CB122" s="41">
        <f t="array" aca="1" ref="CB122" ca="1">SUM($E$54:$V$54*BH122:BY122)/1000000</f>
        <v>735.27089240437465</v>
      </c>
      <c r="CC122" s="43">
        <f t="array" aca="1" ref="CC122" ca="1">IF(CB122=0,"",SUM(($E$54:$V$54*BH122:BY122))/SUM(BH122:BY122))</f>
        <v>24.414241002899956</v>
      </c>
      <c r="CD122" s="54">
        <f t="array" aca="1" ref="CD122" ca="1">SUM(BI122:BY122*BI$54:BY$54*BI$55:BY$55)/1000000</f>
        <v>3500.4430963013447</v>
      </c>
      <c r="CI122" s="10"/>
      <c r="CJ122" s="71"/>
      <c r="CK122" s="149" t="str">
        <f t="shared" ref="CK122:CK185" ca="1" si="150">IF(OR(BH121&lt;1000,BI122&lt;1000),"",((-LN(BI122/BH121))-M)*EXP(assesserr*(0+1*SQRT(-2*LN(RAND()))*SIN(2*PI()*RAND()))))</f>
        <v/>
      </c>
      <c r="CL122" s="149" t="str">
        <f t="shared" ref="CL122:CL185" ca="1" si="151">IF(OR(BI121&lt;1000,BJ122&lt;1000),"",((-LN(BJ122/BI121))-M)*EXP(assesserr*(0+1*SQRT(-2*LN(RAND()))*SIN(2*PI()*RAND()))))</f>
        <v/>
      </c>
      <c r="CM122" s="149" t="str">
        <f t="shared" ref="CM122:CM185" ca="1" si="152">IF(OR(BJ121&lt;1000,BK122&lt;1000),"",((-LN(BK122/BJ121))-M)*EXP(assesserr*(0+1*SQRT(-2*LN(RAND()))*SIN(2*PI()*RAND()))))</f>
        <v/>
      </c>
      <c r="CN122" s="149">
        <f t="shared" ref="CN122:CN185" ca="1" si="153">IF(OR(BK121&lt;1000,BL122&lt;1000),"",((-LN(BL122/BK121))-M)*EXP(assesserr*(0+1*SQRT(-2*LN(RAND()))*SIN(2*PI()*RAND()))))</f>
        <v>0.3623943866496851</v>
      </c>
      <c r="CO122" s="149">
        <f t="shared" ref="CO122:CO185" ca="1" si="154">IF(OR(BL121&lt;1000,BM122&lt;1000),"",((-LN(BM122/BL121))-M)*EXP(assesserr*(0+1*SQRT(-2*LN(RAND()))*SIN(2*PI()*RAND()))))</f>
        <v>0.40549327347050851</v>
      </c>
      <c r="CP122" s="149">
        <f t="shared" ref="CP122:CP185" ca="1" si="155">IF(OR(BM121&lt;1000,BN122&lt;1000),"",((-LN(BN122/BM121))-M)*EXP(assesserr*(0+1*SQRT(-2*LN(RAND()))*SIN(2*PI()*RAND()))))</f>
        <v>0.41306711954506642</v>
      </c>
      <c r="CQ122" s="149">
        <f t="shared" ref="CQ122:CQ185" ca="1" si="156">IF(OR(BN121&lt;1000,BO122&lt;1000),"",((-LN(BO122/BN121))-M)*EXP(assesserr*(0+1*SQRT(-2*LN(RAND()))*SIN(2*PI()*RAND()))))</f>
        <v>0.35104410730867519</v>
      </c>
      <c r="CR122" s="149">
        <f t="shared" ref="CR122:CR185" ca="1" si="157">IF(OR(BO121&lt;1000,BP122&lt;1000),"",((-LN(BP122/BO121))-M)*EXP(assesserr*(0+1*SQRT(-2*LN(RAND()))*SIN(2*PI()*RAND()))))</f>
        <v>0.39734661855597725</v>
      </c>
      <c r="CS122" s="149">
        <f t="shared" ref="CS122:CS185" ca="1" si="158">IF(OR(BP121&lt;1000,BQ122&lt;1000),"",((-LN(BQ122/BP121))-M)*EXP(assesserr*(0+1*SQRT(-2*LN(RAND()))*SIN(2*PI()*RAND()))))</f>
        <v>0.36197400556258269</v>
      </c>
      <c r="CT122" s="149">
        <f t="shared" ref="CT122:CT185" ca="1" si="159">IF(OR(BQ121&lt;1000,BR122&lt;1000),"",((-LN(BR122/BQ121))-M)*EXP(assesserr*(0+1*SQRT(-2*LN(RAND()))*SIN(2*PI()*RAND()))))</f>
        <v>0.42375942712368397</v>
      </c>
      <c r="CU122" s="149">
        <f t="shared" ref="CU122:CU185" ca="1" si="160">IF(OR(BR121&lt;1000,BS122&lt;1000),"",((-LN(BS122/BR121))-M)*EXP(assesserr*(0+1*SQRT(-2*LN(RAND()))*SIN(2*PI()*RAND()))))</f>
        <v>0.34455405700704783</v>
      </c>
      <c r="CV122" s="149">
        <f t="shared" ref="CV122:CV185" ca="1" si="161">IF(OR(BS121&lt;1000,BT122&lt;1000),"",((-LN(BT122/BS121))-M)*EXP(assesserr*(0+1*SQRT(-2*LN(RAND()))*SIN(2*PI()*RAND()))))</f>
        <v>0.29216581599055219</v>
      </c>
      <c r="CW122" s="149">
        <f t="shared" ref="CW122:CW185" ca="1" si="162">IF(OR(BT121&lt;1000,BU122&lt;1000),"",((-LN(BU122/BT121))-M)*EXP(assesserr*(0+1*SQRT(-2*LN(RAND()))*SIN(2*PI()*RAND()))))</f>
        <v>0.35337898557295278</v>
      </c>
      <c r="CX122" s="149">
        <f t="shared" ref="CX122:CX185" ca="1" si="163">IF(OR(BU121&lt;1000,BV122&lt;1000),"",((-LN(BV122/BU121))-M)*EXP(assesserr*(0+1*SQRT(-2*LN(RAND()))*SIN(2*PI()*RAND()))))</f>
        <v>0.42807912630676576</v>
      </c>
      <c r="CY122" s="149">
        <f t="shared" ref="CY122:CY185" ca="1" si="164">IF(OR(BV121&lt;1000,BW122&lt;1000),"",((-LN(BW122/BV121))-M)*EXP(assesserr*(0+1*SQRT(-2*LN(RAND()))*SIN(2*PI()*RAND()))))</f>
        <v>0.34666808842376146</v>
      </c>
      <c r="CZ122" s="149">
        <f t="shared" ref="CZ122:CZ185" ca="1" si="165">IF(OR(BW121&lt;1000,BX122&lt;1000),"",((-LN(BX122/BW121))-M)*EXP(assesserr*(0+1*SQRT(-2*LN(RAND()))*SIN(2*PI()*RAND()))))</f>
        <v>0.34375233167696473</v>
      </c>
      <c r="DA122" s="149">
        <f t="shared" ref="DA122:DA185" ca="1" si="166">IF(OR(BX121&lt;1000,BY122&lt;1000),"",((-LN(BY122/BX121))-M)*EXP(assesserr*(0+1*SQRT(-2*LN(RAND()))*SIN(2*PI()*RAND()))))</f>
        <v>0.41353802659642447</v>
      </c>
      <c r="DB122" s="53"/>
      <c r="DC122" s="53"/>
      <c r="DD122" s="41"/>
      <c r="DE122" s="43"/>
      <c r="DF122" s="54"/>
      <c r="DK122" s="10"/>
      <c r="DL122" s="46"/>
      <c r="DM122" s="72">
        <f t="shared" ref="DM122:DM185" ca="1" si="167">IF(E121=0,"",(-LN(F122/E121))-M)</f>
        <v>8.9264271249589883E-2</v>
      </c>
      <c r="DN122" s="72">
        <f t="shared" ref="DN122:DN185" ca="1" si="168">IF(F121=0,"",(-LN(G122/F121))-M)</f>
        <v>8.9264271249589883E-2</v>
      </c>
      <c r="DO122" s="72">
        <f t="shared" ref="DO122:DO185" ca="1" si="169">IF(G121=0,"",(-LN(H122/G121))-M)</f>
        <v>0.41992614437230158</v>
      </c>
      <c r="DP122" s="72">
        <f t="shared" ref="DP122:DP185" ca="1" si="170">IF(H121=0,"",(-LN(I122/H121))-M)</f>
        <v>0.41992614437230158</v>
      </c>
      <c r="DQ122" s="72">
        <f t="shared" ref="DQ122:DQ185" ca="1" si="171">IF(I121=0,"",(-LN(J122/I121))-M)</f>
        <v>0.41992614437230158</v>
      </c>
      <c r="DR122" s="72">
        <f t="shared" ref="DR122:DR185" ca="1" si="172">IF(J121=0,"",(-LN(K122/J121))-M)</f>
        <v>0.41992614437230158</v>
      </c>
      <c r="DS122" s="72">
        <f t="shared" ref="DS122:DS185" ca="1" si="173">IF(K121=0,"",(-LN(L122/K121))-M)</f>
        <v>0.41992614437230158</v>
      </c>
      <c r="DT122" s="72">
        <f t="shared" ref="DT122:DT185" ca="1" si="174">IF(L121=0,"",(-LN(M122/L121))-M)</f>
        <v>0.41992614437230158</v>
      </c>
      <c r="DU122" s="72">
        <f t="shared" ref="DU122:DU185" ca="1" si="175">IF(M121=0,"",(-LN(N122/M121))-M)</f>
        <v>0.41992614437230158</v>
      </c>
      <c r="DV122" s="72">
        <f t="shared" ref="DV122:DV185" ca="1" si="176">IF(N121=0,"",(-LN(O122/N121))-M)</f>
        <v>0.41992614437230158</v>
      </c>
      <c r="DW122" s="72">
        <f t="shared" ref="DW122:DW185" ca="1" si="177">IF(O121=0,"",(-LN(P122/O121))-M)</f>
        <v>0.41992614437230158</v>
      </c>
      <c r="DX122" s="72">
        <f t="shared" ref="DX122:DX185" ca="1" si="178">IF(P121=0,"",(-LN(Q122/P121))-M)</f>
        <v>0.41992614437230158</v>
      </c>
      <c r="DY122" s="72">
        <f t="shared" ref="DY122:DY185" ca="1" si="179">IF(Q121=0,"",(-LN(R122/Q121))-M)</f>
        <v>0.41992614437230158</v>
      </c>
      <c r="DZ122" s="72">
        <f t="shared" ref="DZ122:DZ185" ca="1" si="180">IF(R121=0,"",(-LN(S122/R121))-M)</f>
        <v>0.41992614437230158</v>
      </c>
      <c r="EA122" s="72">
        <f t="shared" ref="EA122:EA185" ca="1" si="181">IF(S121=0,"",(-LN(T122/S121))-M)</f>
        <v>0.41992614437230158</v>
      </c>
      <c r="EB122" s="72">
        <f t="shared" ref="EB122:EB185" ca="1" si="182">IF(T121=0,"",(-LN(U122/T121))-M)</f>
        <v>0.41992614437230158</v>
      </c>
      <c r="EC122" s="72">
        <f t="shared" ref="EC122:EC185" ca="1" si="183">IF(U121=0,"",(-LN(V122/U121))-M)</f>
        <v>0.41992614437230158</v>
      </c>
      <c r="ED122" s="53"/>
      <c r="EE122" s="53"/>
      <c r="EF122" s="41"/>
      <c r="EG122" s="43"/>
      <c r="EH122" s="54"/>
    </row>
    <row r="123" spans="1:138" x14ac:dyDescent="0.2">
      <c r="A123" s="7">
        <v>6</v>
      </c>
      <c r="B123">
        <v>7</v>
      </c>
      <c r="C123" s="5">
        <f t="shared" ca="1" si="107"/>
        <v>0.31891525121963604</v>
      </c>
      <c r="D123" s="5">
        <f t="shared" ca="1" si="108"/>
        <v>8.4315106027495493E-2</v>
      </c>
      <c r="E123" s="30">
        <f t="shared" ca="1" si="109"/>
        <v>19743677.023147523</v>
      </c>
      <c r="F123" s="29">
        <f t="shared" ca="1" si="105"/>
        <v>11163400.69794363</v>
      </c>
      <c r="G123" s="29">
        <f t="shared" ca="1" si="105"/>
        <v>10619902.636645984</v>
      </c>
      <c r="H123" s="29">
        <f t="shared" ca="1" si="105"/>
        <v>17027701.884271562</v>
      </c>
      <c r="I123" s="29">
        <f t="shared" ca="1" si="105"/>
        <v>13243991.774729826</v>
      </c>
      <c r="J123" s="29">
        <f t="shared" ca="1" si="105"/>
        <v>9168809.1488008685</v>
      </c>
      <c r="K123" s="29">
        <f t="shared" ca="1" si="105"/>
        <v>8476656.1650551166</v>
      </c>
      <c r="L123" s="29">
        <f t="shared" ca="1" si="105"/>
        <v>3984639.5384977809</v>
      </c>
      <c r="M123" s="29">
        <f t="shared" ca="1" si="105"/>
        <v>1343570.0210692387</v>
      </c>
      <c r="N123" s="29">
        <f t="shared" ca="1" si="105"/>
        <v>699587.1414670283</v>
      </c>
      <c r="O123" s="29">
        <f t="shared" ca="1" si="105"/>
        <v>286148.65058111289</v>
      </c>
      <c r="P123" s="29">
        <f t="shared" ca="1" si="106"/>
        <v>93583.463115812861</v>
      </c>
      <c r="Q123" s="29">
        <f t="shared" ca="1" si="106"/>
        <v>35977.901908751213</v>
      </c>
      <c r="R123" s="29">
        <f t="shared" ca="1" si="106"/>
        <v>20097.593184593075</v>
      </c>
      <c r="S123" s="29">
        <f t="shared" ca="1" si="106"/>
        <v>10797.874018617285</v>
      </c>
      <c r="T123" s="29">
        <f t="shared" ca="1" si="106"/>
        <v>11195.143618069287</v>
      </c>
      <c r="U123" s="29">
        <f t="shared" ca="1" si="106"/>
        <v>4609.3912674042804</v>
      </c>
      <c r="V123" s="29">
        <f t="shared" ca="1" si="106"/>
        <v>3932.4509674363194</v>
      </c>
      <c r="W123" s="31">
        <f t="shared" ca="1" si="110"/>
        <v>54411298.142553218</v>
      </c>
      <c r="X123" s="31">
        <f t="shared" ca="1" si="111"/>
        <v>95938278.500290349</v>
      </c>
      <c r="Y123" s="38">
        <f t="array" aca="1" ref="Y123" ca="1">SUM($E$54:$V$54*E123:V123)/1000000</f>
        <v>1606.8575859596972</v>
      </c>
      <c r="Z123" s="39">
        <f t="array" aca="1" ref="Z123" ca="1">SUM(($E$54:$V$54*E123:V123))/SUM(E123:V123)</f>
        <v>16.748868241937803</v>
      </c>
      <c r="AE123" s="10"/>
      <c r="AF123" s="46"/>
      <c r="AG123" s="53">
        <f t="shared" ca="1" si="116"/>
        <v>481897.34936371591</v>
      </c>
      <c r="AH123" s="53">
        <f t="shared" ca="1" si="117"/>
        <v>458435.83595840598</v>
      </c>
      <c r="AI123" s="53">
        <f t="shared" ca="1" si="118"/>
        <v>1943820.0518259394</v>
      </c>
      <c r="AJ123" s="53">
        <f t="shared" ca="1" si="119"/>
        <v>1511885.5705194862</v>
      </c>
      <c r="AK123" s="53">
        <f t="shared" ca="1" si="120"/>
        <v>1046677.6547965558</v>
      </c>
      <c r="AL123" s="53">
        <f t="shared" ca="1" si="121"/>
        <v>967664.00645573612</v>
      </c>
      <c r="AM123" s="53">
        <f t="shared" ca="1" si="122"/>
        <v>454871.84864240937</v>
      </c>
      <c r="AN123" s="53">
        <f t="shared" ca="1" si="123"/>
        <v>153377.03030841568</v>
      </c>
      <c r="AO123" s="53">
        <f t="shared" ca="1" si="124"/>
        <v>79862.304545001985</v>
      </c>
      <c r="AP123" s="53">
        <f t="shared" ca="1" si="125"/>
        <v>32665.681404504834</v>
      </c>
      <c r="AQ123" s="53">
        <f t="shared" ca="1" si="126"/>
        <v>10683.145227710347</v>
      </c>
      <c r="AR123" s="53">
        <f t="shared" ca="1" si="127"/>
        <v>4107.1054466519472</v>
      </c>
      <c r="AS123" s="53">
        <f t="shared" ca="1" si="128"/>
        <v>2294.2675935463494</v>
      </c>
      <c r="AT123" s="53">
        <f t="shared" ca="1" si="129"/>
        <v>1232.6457308878662</v>
      </c>
      <c r="AU123" s="53">
        <f t="shared" ca="1" si="130"/>
        <v>1277.9965726305772</v>
      </c>
      <c r="AV123" s="53">
        <f t="shared" ca="1" si="131"/>
        <v>526.19121671186792</v>
      </c>
      <c r="AW123" s="53">
        <f t="shared" ca="1" si="132"/>
        <v>448.91419260668107</v>
      </c>
      <c r="AX123" s="53">
        <f t="shared" ca="1" si="112"/>
        <v>6211394.4144787965</v>
      </c>
      <c r="AY123" s="53">
        <f t="shared" ca="1" si="113"/>
        <v>7151727.5998009183</v>
      </c>
      <c r="AZ123" s="41">
        <f t="array" aca="1" ref="AZ123" ca="1">SUM($E$54:$V$54*AF123:AW123)/1000000</f>
        <v>165.58077945516953</v>
      </c>
      <c r="BA123" s="43">
        <f t="array" aca="1" ref="BA123" ca="1">IF(AZ123=0,"",SUM(($E$54:$V$54*AF123:AW123))/SUM(AF123:AW123))</f>
        <v>23.152556797574167</v>
      </c>
      <c r="BB123" s="54">
        <f t="array" aca="1" ref="BB123" ca="1">SUM(AG123:AW123*AG$54:AW$54*AG$55:AW$55)/1000000</f>
        <v>361.0325235788618</v>
      </c>
      <c r="BG123" s="10"/>
      <c r="BH123" s="46"/>
      <c r="BI123" s="53">
        <f t="shared" si="133"/>
        <v>0</v>
      </c>
      <c r="BJ123" s="53">
        <f t="shared" si="134"/>
        <v>0</v>
      </c>
      <c r="BK123" s="53">
        <f t="shared" ca="1" si="135"/>
        <v>7352346.3274976974</v>
      </c>
      <c r="BL123" s="53">
        <f t="shared" ca="1" si="136"/>
        <v>5718588.1540649347</v>
      </c>
      <c r="BM123" s="53">
        <f t="shared" ca="1" si="137"/>
        <v>3958975.8342540548</v>
      </c>
      <c r="BN123" s="53">
        <f t="shared" ca="1" si="138"/>
        <v>3660112.9294007411</v>
      </c>
      <c r="BO123" s="53">
        <f t="shared" ca="1" si="139"/>
        <v>1720516.9597394301</v>
      </c>
      <c r="BP123" s="53">
        <f t="shared" ca="1" si="140"/>
        <v>580136.54322131758</v>
      </c>
      <c r="BQ123" s="53">
        <f t="shared" ca="1" si="141"/>
        <v>302072.88013897231</v>
      </c>
      <c r="BR123" s="53">
        <f t="shared" ca="1" si="142"/>
        <v>123555.36845296781</v>
      </c>
      <c r="BS123" s="53">
        <f t="shared" ca="1" si="143"/>
        <v>40408.155841019274</v>
      </c>
      <c r="BT123" s="53">
        <f t="shared" ca="1" si="144"/>
        <v>15534.803038466252</v>
      </c>
      <c r="BU123" s="53">
        <f t="shared" ca="1" si="145"/>
        <v>8677.8865666408728</v>
      </c>
      <c r="BV123" s="53">
        <f t="shared" ca="1" si="146"/>
        <v>4662.3854425649561</v>
      </c>
      <c r="BW123" s="53">
        <f t="shared" ca="1" si="147"/>
        <v>4833.9214314147139</v>
      </c>
      <c r="BX123" s="53">
        <f t="shared" ca="1" si="148"/>
        <v>1990.2768551640991</v>
      </c>
      <c r="BY123" s="53">
        <f t="shared" ca="1" si="149"/>
        <v>1697.9825947740956</v>
      </c>
      <c r="BZ123" s="53">
        <f t="shared" ca="1" si="114"/>
        <v>23494110.408540163</v>
      </c>
      <c r="CA123" s="53">
        <f t="shared" ca="1" si="115"/>
        <v>23494110.408540163</v>
      </c>
      <c r="CB123" s="41">
        <f t="array" aca="1" ref="CB123" ca="1">SUM($E$54:$V$54*BH123:BY123)/1000000</f>
        <v>592.78302272399401</v>
      </c>
      <c r="CC123" s="43">
        <f t="array" aca="1" ref="CC123" ca="1">IF(CB123=0,"",SUM(($E$54:$V$54*BH123:BY123))/SUM(BH123:BY123))</f>
        <v>25.231132927191659</v>
      </c>
      <c r="CD123" s="54">
        <f t="array" aca="1" ref="CD123" ca="1">SUM(BI123:BY123*BI$54:BY$54*BI$55:BY$55)/1000000</f>
        <v>2852.3027229019162</v>
      </c>
      <c r="CI123" s="10"/>
      <c r="CJ123" s="71"/>
      <c r="CK123" s="149" t="str">
        <f t="shared" ca="1" si="150"/>
        <v/>
      </c>
      <c r="CL123" s="149" t="str">
        <f t="shared" ca="1" si="151"/>
        <v/>
      </c>
      <c r="CM123" s="149" t="str">
        <f t="shared" ca="1" si="152"/>
        <v/>
      </c>
      <c r="CN123" s="149">
        <f t="shared" ca="1" si="153"/>
        <v>0.44261694172800048</v>
      </c>
      <c r="CO123" s="149">
        <f t="shared" ca="1" si="154"/>
        <v>0.4306513901018944</v>
      </c>
      <c r="CP123" s="149">
        <f t="shared" ca="1" si="155"/>
        <v>0.49543139325537183</v>
      </c>
      <c r="CQ123" s="149">
        <f t="shared" ca="1" si="156"/>
        <v>0.42014415269812494</v>
      </c>
      <c r="CR123" s="149">
        <f t="shared" ca="1" si="157"/>
        <v>0.47817691134871221</v>
      </c>
      <c r="CS123" s="149">
        <f t="shared" ca="1" si="158"/>
        <v>0.4149984163067687</v>
      </c>
      <c r="CT123" s="149">
        <f t="shared" ca="1" si="159"/>
        <v>0.46704092016671878</v>
      </c>
      <c r="CU123" s="149">
        <f t="shared" ca="1" si="160"/>
        <v>0.49807647960235374</v>
      </c>
      <c r="CV123" s="149">
        <f t="shared" ca="1" si="161"/>
        <v>0.52229492286590717</v>
      </c>
      <c r="CW123" s="149">
        <f t="shared" ca="1" si="162"/>
        <v>0.54199031355153893</v>
      </c>
      <c r="CX123" s="149">
        <f t="shared" ca="1" si="163"/>
        <v>0.59442645490711454</v>
      </c>
      <c r="CY123" s="149">
        <f t="shared" ca="1" si="164"/>
        <v>0.4460658626575546</v>
      </c>
      <c r="CZ123" s="149">
        <f t="shared" ca="1" si="165"/>
        <v>0.45922618689648387</v>
      </c>
      <c r="DA123" s="149">
        <f t="shared" ca="1" si="166"/>
        <v>0.43210051179206127</v>
      </c>
      <c r="DB123" s="53"/>
      <c r="DC123" s="53"/>
      <c r="DD123" s="41"/>
      <c r="DE123" s="43"/>
      <c r="DF123" s="54"/>
      <c r="DK123" s="10"/>
      <c r="DL123" s="46"/>
      <c r="DM123" s="72">
        <f t="shared" ca="1" si="167"/>
        <v>8.4315106027495562E-2</v>
      </c>
      <c r="DN123" s="72">
        <f t="shared" ca="1" si="168"/>
        <v>8.4315106027495673E-2</v>
      </c>
      <c r="DO123" s="72">
        <f t="shared" ca="1" si="169"/>
        <v>0.40323035724713152</v>
      </c>
      <c r="DP123" s="72">
        <f t="shared" ca="1" si="170"/>
        <v>0.40323035724713152</v>
      </c>
      <c r="DQ123" s="72">
        <f t="shared" ca="1" si="171"/>
        <v>0.40323035724713152</v>
      </c>
      <c r="DR123" s="72">
        <f t="shared" ca="1" si="172"/>
        <v>0.40323035724713152</v>
      </c>
      <c r="DS123" s="72">
        <f t="shared" ca="1" si="173"/>
        <v>0.40323035724713152</v>
      </c>
      <c r="DT123" s="72">
        <f t="shared" ca="1" si="174"/>
        <v>0.40323035724713152</v>
      </c>
      <c r="DU123" s="72">
        <f t="shared" ca="1" si="175"/>
        <v>0.40323035724713152</v>
      </c>
      <c r="DV123" s="72">
        <f t="shared" ca="1" si="176"/>
        <v>0.40323035724713152</v>
      </c>
      <c r="DW123" s="72">
        <f t="shared" ca="1" si="177"/>
        <v>0.40323035724713152</v>
      </c>
      <c r="DX123" s="72">
        <f t="shared" ca="1" si="178"/>
        <v>0.40323035724713152</v>
      </c>
      <c r="DY123" s="72">
        <f t="shared" ca="1" si="179"/>
        <v>0.40323035724713152</v>
      </c>
      <c r="DZ123" s="72">
        <f t="shared" ca="1" si="180"/>
        <v>0.40323035724713152</v>
      </c>
      <c r="EA123" s="72">
        <f t="shared" ca="1" si="181"/>
        <v>0.40323035724713152</v>
      </c>
      <c r="EB123" s="72">
        <f t="shared" ca="1" si="182"/>
        <v>0.40323035724713152</v>
      </c>
      <c r="EC123" s="72">
        <f t="shared" ca="1" si="183"/>
        <v>0.40323035724713152</v>
      </c>
      <c r="ED123" s="53"/>
      <c r="EE123" s="53"/>
      <c r="EF123" s="41"/>
      <c r="EG123" s="43"/>
      <c r="EH123" s="54"/>
    </row>
    <row r="124" spans="1:138" x14ac:dyDescent="0.2">
      <c r="A124" s="7">
        <v>6</v>
      </c>
      <c r="B124">
        <v>8</v>
      </c>
      <c r="C124" s="5">
        <f t="shared" ca="1" si="107"/>
        <v>0.50625265576276168</v>
      </c>
      <c r="D124" s="5">
        <f t="shared" ca="1" si="108"/>
        <v>7.0914259354490985E-2</v>
      </c>
      <c r="E124" s="30">
        <f t="shared" ca="1" si="109"/>
        <v>40746172.246031925</v>
      </c>
      <c r="F124" s="29">
        <f t="shared" ca="1" si="105"/>
        <v>15439343.58868584</v>
      </c>
      <c r="G124" s="29">
        <f t="shared" ca="1" si="105"/>
        <v>8729659.5660300273</v>
      </c>
      <c r="H124" s="29">
        <f t="shared" ca="1" si="105"/>
        <v>5005628.2668451248</v>
      </c>
      <c r="I124" s="29">
        <f t="shared" ca="1" si="105"/>
        <v>8025906.5254708156</v>
      </c>
      <c r="J124" s="29">
        <f t="shared" ca="1" si="105"/>
        <v>6242477.1546106478</v>
      </c>
      <c r="K124" s="29">
        <f t="shared" ca="1" si="105"/>
        <v>4321663.9378758697</v>
      </c>
      <c r="L124" s="29">
        <f t="shared" ca="1" si="105"/>
        <v>3995421.7246503485</v>
      </c>
      <c r="M124" s="29">
        <f t="shared" ca="1" si="105"/>
        <v>1878136.2682428982</v>
      </c>
      <c r="N124" s="29">
        <f t="shared" ca="1" si="105"/>
        <v>633283.77915090986</v>
      </c>
      <c r="O124" s="29">
        <f t="shared" ca="1" si="105"/>
        <v>329746.25947745127</v>
      </c>
      <c r="P124" s="29">
        <f t="shared" ca="1" si="106"/>
        <v>134874.47322970734</v>
      </c>
      <c r="Q124" s="29">
        <f t="shared" ca="1" si="106"/>
        <v>44110.011580079481</v>
      </c>
      <c r="R124" s="29">
        <f t="shared" ca="1" si="106"/>
        <v>16957.971173368831</v>
      </c>
      <c r="S124" s="29">
        <f t="shared" ca="1" si="106"/>
        <v>9472.8816244708269</v>
      </c>
      <c r="T124" s="29">
        <f t="shared" ca="1" si="106"/>
        <v>5089.5140246307901</v>
      </c>
      <c r="U124" s="29">
        <f t="shared" ca="1" si="106"/>
        <v>5276.7646995770174</v>
      </c>
      <c r="V124" s="29">
        <f t="shared" ca="1" si="106"/>
        <v>2172.6092988320379</v>
      </c>
      <c r="W124" s="31">
        <f t="shared" ca="1" si="110"/>
        <v>30650218.141954739</v>
      </c>
      <c r="X124" s="31">
        <f t="shared" ca="1" si="111"/>
        <v>95565393.542702526</v>
      </c>
      <c r="Y124" s="38">
        <f t="array" aca="1" ref="Y124" ca="1">SUM($E$54:$V$54*E124:V124)/1000000</f>
        <v>1099.0194988769367</v>
      </c>
      <c r="Z124" s="39">
        <f t="array" aca="1" ref="Z124" ca="1">SUM(($E$54:$V$54*E124:V124))/SUM(E124:V124)</f>
        <v>11.500182839574137</v>
      </c>
      <c r="AE124" s="10"/>
      <c r="AF124" s="46"/>
      <c r="AG124" s="53">
        <f t="shared" ca="1" si="116"/>
        <v>405812.34216083551</v>
      </c>
      <c r="AH124" s="53">
        <f t="shared" ca="1" si="117"/>
        <v>229452.99289494762</v>
      </c>
      <c r="AI124" s="53">
        <f t="shared" ca="1" si="118"/>
        <v>529313.50840559916</v>
      </c>
      <c r="AJ124" s="53">
        <f t="shared" ca="1" si="119"/>
        <v>848688.81879833585</v>
      </c>
      <c r="AK124" s="53">
        <f t="shared" ca="1" si="120"/>
        <v>660102.45022275799</v>
      </c>
      <c r="AL124" s="53">
        <f t="shared" ca="1" si="121"/>
        <v>456988.60945356934</v>
      </c>
      <c r="AM124" s="53">
        <f t="shared" ca="1" si="122"/>
        <v>422490.56020444987</v>
      </c>
      <c r="AN124" s="53">
        <f t="shared" ca="1" si="123"/>
        <v>198601.02357021603</v>
      </c>
      <c r="AO124" s="53">
        <f t="shared" ca="1" si="124"/>
        <v>66965.751567883271</v>
      </c>
      <c r="AP124" s="53">
        <f t="shared" ca="1" si="125"/>
        <v>34868.579963018077</v>
      </c>
      <c r="AQ124" s="53">
        <f t="shared" ca="1" si="126"/>
        <v>14262.121918327884</v>
      </c>
      <c r="AR124" s="53">
        <f t="shared" ca="1" si="127"/>
        <v>4664.3545506384426</v>
      </c>
      <c r="AS124" s="53">
        <f t="shared" ca="1" si="128"/>
        <v>1793.198123933839</v>
      </c>
      <c r="AT124" s="53">
        <f t="shared" ca="1" si="129"/>
        <v>1001.6972775566923</v>
      </c>
      <c r="AU124" s="53">
        <f t="shared" ca="1" si="130"/>
        <v>538.18389637525524</v>
      </c>
      <c r="AV124" s="53">
        <f t="shared" ca="1" si="131"/>
        <v>557.98447013411578</v>
      </c>
      <c r="AW124" s="53">
        <f t="shared" ca="1" si="132"/>
        <v>229.73968282391348</v>
      </c>
      <c r="AX124" s="53">
        <f t="shared" ca="1" si="112"/>
        <v>3241066.5821056198</v>
      </c>
      <c r="AY124" s="53">
        <f t="shared" ca="1" si="113"/>
        <v>3876331.9171614032</v>
      </c>
      <c r="AZ124" s="41">
        <f t="array" aca="1" ref="AZ124" ca="1">SUM($E$54:$V$54*AF124:AW124)/1000000</f>
        <v>93.392122202658669</v>
      </c>
      <c r="BA124" s="43">
        <f t="array" aca="1" ref="BA124" ca="1">IF(AZ124=0,"",SUM(($E$54:$V$54*AF124:AW124))/SUM(AF124:AW124))</f>
        <v>24.092911597479695</v>
      </c>
      <c r="BB124" s="54">
        <f t="array" aca="1" ref="BB124" ca="1">SUM(AG124:AW124*AG$54:AW$54*AG$55:AW$55)/1000000</f>
        <v>212.87274706826483</v>
      </c>
      <c r="BG124" s="10"/>
      <c r="BH124" s="46"/>
      <c r="BI124" s="53">
        <f t="shared" si="133"/>
        <v>0</v>
      </c>
      <c r="BJ124" s="53">
        <f t="shared" si="134"/>
        <v>0</v>
      </c>
      <c r="BK124" s="53">
        <f t="shared" ca="1" si="135"/>
        <v>3778737.4753772877</v>
      </c>
      <c r="BL124" s="53">
        <f t="shared" ca="1" si="136"/>
        <v>6058738.7126903562</v>
      </c>
      <c r="BM124" s="53">
        <f t="shared" ca="1" si="137"/>
        <v>4712431.907809441</v>
      </c>
      <c r="BN124" s="53">
        <f t="shared" ca="1" si="138"/>
        <v>3262414.3479057509</v>
      </c>
      <c r="BO124" s="53">
        <f t="shared" ca="1" si="139"/>
        <v>3016134.8378329258</v>
      </c>
      <c r="BP124" s="53">
        <f t="shared" ca="1" si="140"/>
        <v>1417800.8278564552</v>
      </c>
      <c r="BQ124" s="53">
        <f t="shared" ca="1" si="141"/>
        <v>478064.49485597358</v>
      </c>
      <c r="BR124" s="53">
        <f t="shared" ca="1" si="142"/>
        <v>248924.70667588245</v>
      </c>
      <c r="BS124" s="53">
        <f t="shared" ca="1" si="143"/>
        <v>101816.43527957864</v>
      </c>
      <c r="BT124" s="53">
        <f t="shared" ca="1" si="144"/>
        <v>33298.548136501006</v>
      </c>
      <c r="BU124" s="53">
        <f t="shared" ca="1" si="145"/>
        <v>12801.534145795409</v>
      </c>
      <c r="BV124" s="53">
        <f t="shared" ca="1" si="146"/>
        <v>7151.0569474951217</v>
      </c>
      <c r="BW124" s="53">
        <f t="shared" ca="1" si="147"/>
        <v>3842.0626445063372</v>
      </c>
      <c r="BX124" s="53">
        <f t="shared" ca="1" si="148"/>
        <v>3983.4177561904412</v>
      </c>
      <c r="BY124" s="53">
        <f t="shared" ca="1" si="149"/>
        <v>1640.0978536954158</v>
      </c>
      <c r="BZ124" s="53">
        <f t="shared" ca="1" si="114"/>
        <v>23137780.463767838</v>
      </c>
      <c r="CA124" s="53">
        <f t="shared" ca="1" si="115"/>
        <v>23137780.463767838</v>
      </c>
      <c r="CB124" s="41">
        <f t="array" aca="1" ref="CB124" ca="1">SUM($E$54:$V$54*BH124:BY124)/1000000</f>
        <v>627.64072973010127</v>
      </c>
      <c r="CC124" s="43">
        <f t="array" aca="1" ref="CC124" ca="1">IF(CB124=0,"",SUM(($E$54:$V$54*BH124:BY124))/SUM(BH124:BY124))</f>
        <v>27.12622892731406</v>
      </c>
      <c r="CD124" s="54">
        <f t="array" aca="1" ref="CD124" ca="1">SUM(BI124:BY124*BI$54:BY$54*BI$55:BY$55)/1000000</f>
        <v>3080.3605641215777</v>
      </c>
      <c r="CI124" s="10"/>
      <c r="CJ124" s="71"/>
      <c r="CK124" s="149" t="str">
        <f t="shared" ca="1" si="150"/>
        <v/>
      </c>
      <c r="CL124" s="149" t="str">
        <f t="shared" ca="1" si="151"/>
        <v/>
      </c>
      <c r="CM124" s="149" t="str">
        <f t="shared" ca="1" si="152"/>
        <v/>
      </c>
      <c r="CN124" s="149">
        <f t="shared" ca="1" si="153"/>
        <v>1.7716781135507745E-2</v>
      </c>
      <c r="CO124" s="149">
        <f t="shared" ca="1" si="154"/>
        <v>2.2451150812948177E-2</v>
      </c>
      <c r="CP124" s="149">
        <f t="shared" ca="1" si="155"/>
        <v>2.0078086279696275E-2</v>
      </c>
      <c r="CQ124" s="149">
        <f t="shared" ca="1" si="156"/>
        <v>1.5801576738108745E-2</v>
      </c>
      <c r="CR124" s="149">
        <f t="shared" ca="1" si="157"/>
        <v>1.530925555779385E-2</v>
      </c>
      <c r="CS124" s="149">
        <f t="shared" ca="1" si="158"/>
        <v>1.6621168309109386E-2</v>
      </c>
      <c r="CT124" s="149">
        <f t="shared" ca="1" si="159"/>
        <v>1.7309566066076185E-2</v>
      </c>
      <c r="CU124" s="149">
        <f t="shared" ca="1" si="160"/>
        <v>1.97965992759194E-2</v>
      </c>
      <c r="CV124" s="149">
        <f t="shared" ca="1" si="161"/>
        <v>2.0072051092398516E-2</v>
      </c>
      <c r="CW124" s="149">
        <f t="shared" ca="1" si="162"/>
        <v>2.5470339361143526E-2</v>
      </c>
      <c r="CX124" s="149">
        <f t="shared" ca="1" si="163"/>
        <v>1.6039353384475638E-2</v>
      </c>
      <c r="CY124" s="149">
        <f t="shared" ca="1" si="164"/>
        <v>1.8156300859745893E-2</v>
      </c>
      <c r="CZ124" s="149">
        <f t="shared" ca="1" si="165"/>
        <v>2.0843635070447449E-2</v>
      </c>
      <c r="DA124" s="149">
        <f t="shared" ca="1" si="166"/>
        <v>1.8968193255764095E-2</v>
      </c>
      <c r="DB124" s="53"/>
      <c r="DC124" s="53"/>
      <c r="DD124" s="41"/>
      <c r="DE124" s="43"/>
      <c r="DF124" s="54"/>
      <c r="DK124" s="10"/>
      <c r="DL124" s="46"/>
      <c r="DM124" s="72">
        <f t="shared" ca="1" si="167"/>
        <v>7.0914259354491027E-2</v>
      </c>
      <c r="DN124" s="72">
        <f t="shared" ca="1" si="168"/>
        <v>7.0914259354490888E-2</v>
      </c>
      <c r="DO124" s="72">
        <f t="shared" ca="1" si="169"/>
        <v>0.5771669151172526</v>
      </c>
      <c r="DP124" s="72">
        <f t="shared" ca="1" si="170"/>
        <v>0.57716691511725271</v>
      </c>
      <c r="DQ124" s="72">
        <f t="shared" ca="1" si="171"/>
        <v>0.57716691511725271</v>
      </c>
      <c r="DR124" s="72">
        <f t="shared" ca="1" si="172"/>
        <v>0.57716691511725271</v>
      </c>
      <c r="DS124" s="72">
        <f t="shared" ca="1" si="173"/>
        <v>0.57716691511725271</v>
      </c>
      <c r="DT124" s="72">
        <f t="shared" ca="1" si="174"/>
        <v>0.57716691511725271</v>
      </c>
      <c r="DU124" s="72">
        <f t="shared" ca="1" si="175"/>
        <v>0.57716691511725271</v>
      </c>
      <c r="DV124" s="72">
        <f t="shared" ca="1" si="176"/>
        <v>0.57716691511725282</v>
      </c>
      <c r="DW124" s="72">
        <f t="shared" ca="1" si="177"/>
        <v>0.57716691511725282</v>
      </c>
      <c r="DX124" s="72">
        <f t="shared" ca="1" si="178"/>
        <v>0.57716691511725271</v>
      </c>
      <c r="DY124" s="72">
        <f t="shared" ca="1" si="179"/>
        <v>0.57716691511725271</v>
      </c>
      <c r="DZ124" s="72">
        <f t="shared" ca="1" si="180"/>
        <v>0.57716691511725271</v>
      </c>
      <c r="EA124" s="72">
        <f t="shared" ca="1" si="181"/>
        <v>0.57716691511725271</v>
      </c>
      <c r="EB124" s="72">
        <f t="shared" ca="1" si="182"/>
        <v>0.57716691511725271</v>
      </c>
      <c r="EC124" s="72">
        <f t="shared" ca="1" si="183"/>
        <v>0.5771669151172526</v>
      </c>
      <c r="ED124" s="53"/>
      <c r="EE124" s="53"/>
      <c r="EF124" s="41"/>
      <c r="EG124" s="43"/>
      <c r="EH124" s="54"/>
    </row>
    <row r="125" spans="1:138" x14ac:dyDescent="0.2">
      <c r="A125" s="7">
        <v>6</v>
      </c>
      <c r="B125">
        <v>9</v>
      </c>
      <c r="C125" s="5">
        <f t="shared" ca="1" si="107"/>
        <v>0.4282231175560447</v>
      </c>
      <c r="D125" s="5">
        <f t="shared" ca="1" si="108"/>
        <v>9.4307416426660171E-2</v>
      </c>
      <c r="E125" s="30">
        <f t="shared" ca="1" si="109"/>
        <v>27541353.008109994</v>
      </c>
      <c r="F125" s="29">
        <f t="shared" ca="1" si="105"/>
        <v>31126342.495354161</v>
      </c>
      <c r="G125" s="29">
        <f t="shared" ca="1" si="105"/>
        <v>11794243.973228339</v>
      </c>
      <c r="H125" s="29">
        <f t="shared" ca="1" si="105"/>
        <v>4345739.0627000667</v>
      </c>
      <c r="I125" s="29">
        <f t="shared" ca="1" si="105"/>
        <v>2491867.4237003648</v>
      </c>
      <c r="J125" s="29">
        <f t="shared" ca="1" si="105"/>
        <v>3995401.5660635345</v>
      </c>
      <c r="K125" s="29">
        <f t="shared" ca="1" si="105"/>
        <v>3107587.0271469578</v>
      </c>
      <c r="L125" s="29">
        <f t="shared" ca="1" si="105"/>
        <v>2151381.0073157623</v>
      </c>
      <c r="M125" s="29">
        <f t="shared" ca="1" si="105"/>
        <v>1988973.3533640713</v>
      </c>
      <c r="N125" s="29">
        <f t="shared" ca="1" si="105"/>
        <v>934960.87496212195</v>
      </c>
      <c r="O125" s="29">
        <f t="shared" ca="1" si="105"/>
        <v>315256.97377016873</v>
      </c>
      <c r="P125" s="29">
        <f t="shared" ca="1" si="106"/>
        <v>164152.01414802377</v>
      </c>
      <c r="Q125" s="29">
        <f t="shared" ca="1" si="106"/>
        <v>67142.282289707495</v>
      </c>
      <c r="R125" s="29">
        <f t="shared" ca="1" si="106"/>
        <v>21958.542475772454</v>
      </c>
      <c r="S125" s="29">
        <f t="shared" ca="1" si="106"/>
        <v>8441.9005340164385</v>
      </c>
      <c r="T125" s="29">
        <f t="shared" ca="1" si="106"/>
        <v>4715.724754260701</v>
      </c>
      <c r="U125" s="29">
        <f t="shared" ca="1" si="106"/>
        <v>2533.6268544841182</v>
      </c>
      <c r="V125" s="29">
        <f t="shared" ca="1" si="106"/>
        <v>2626.8426971496574</v>
      </c>
      <c r="W125" s="31">
        <f t="shared" ca="1" si="110"/>
        <v>19602738.222776454</v>
      </c>
      <c r="X125" s="31">
        <f t="shared" ca="1" si="111"/>
        <v>90064677.69946894</v>
      </c>
      <c r="Y125" s="38">
        <f t="array" aca="1" ref="Y125" ca="1">SUM($E$54:$V$54*E125:V125)/1000000</f>
        <v>928.12027489766945</v>
      </c>
      <c r="Z125" s="39">
        <f t="array" aca="1" ref="Z125" ca="1">SUM(($E$54:$V$54*E125:V125))/SUM(E125:V125)</f>
        <v>10.305041872182729</v>
      </c>
      <c r="AE125" s="10"/>
      <c r="AF125" s="46"/>
      <c r="AG125" s="53">
        <f t="shared" ca="1" si="116"/>
        <v>1300618.7486456854</v>
      </c>
      <c r="AH125" s="53">
        <f t="shared" ca="1" si="117"/>
        <v>492824.199951271</v>
      </c>
      <c r="AI125" s="53">
        <f t="shared" ca="1" si="118"/>
        <v>592714.14848079358</v>
      </c>
      <c r="AJ125" s="53">
        <f t="shared" ca="1" si="119"/>
        <v>339865.10852493125</v>
      </c>
      <c r="AK125" s="53">
        <f t="shared" ca="1" si="120"/>
        <v>544931.71423799801</v>
      </c>
      <c r="AL125" s="53">
        <f t="shared" ca="1" si="121"/>
        <v>423842.93489562761</v>
      </c>
      <c r="AM125" s="53">
        <f t="shared" ca="1" si="122"/>
        <v>293426.2603923218</v>
      </c>
      <c r="AN125" s="53">
        <f t="shared" ca="1" si="123"/>
        <v>271275.52540112991</v>
      </c>
      <c r="AO125" s="53">
        <f t="shared" ca="1" si="124"/>
        <v>127519.05507223944</v>
      </c>
      <c r="AP125" s="53">
        <f t="shared" ca="1" si="125"/>
        <v>42997.81143433875</v>
      </c>
      <c r="AQ125" s="53">
        <f t="shared" ca="1" si="126"/>
        <v>22388.647795779587</v>
      </c>
      <c r="AR125" s="53">
        <f t="shared" ca="1" si="127"/>
        <v>9157.5173060839843</v>
      </c>
      <c r="AS125" s="53">
        <f t="shared" ca="1" si="128"/>
        <v>2994.9195332773447</v>
      </c>
      <c r="AT125" s="53">
        <f t="shared" ca="1" si="129"/>
        <v>1151.3884783202529</v>
      </c>
      <c r="AU125" s="53">
        <f t="shared" ca="1" si="130"/>
        <v>643.17639459346947</v>
      </c>
      <c r="AV125" s="53">
        <f t="shared" ca="1" si="131"/>
        <v>345.56066573647183</v>
      </c>
      <c r="AW125" s="53">
        <f t="shared" ca="1" si="132"/>
        <v>358.27434872877205</v>
      </c>
      <c r="AX125" s="53">
        <f t="shared" ca="1" si="112"/>
        <v>2673612.0429619001</v>
      </c>
      <c r="AY125" s="53">
        <f t="shared" ca="1" si="113"/>
        <v>4467054.9915588573</v>
      </c>
      <c r="AZ125" s="41">
        <f t="array" aca="1" ref="AZ125" ca="1">SUM($E$54:$V$54*AF125:AW125)/1000000</f>
        <v>88.363134539660948</v>
      </c>
      <c r="BA125" s="43">
        <f t="array" aca="1" ref="BA125" ca="1">IF(AZ125=0,"",SUM(($E$54:$V$54*AF125:AW125))/SUM(AF125:AW125))</f>
        <v>19.781071579963935</v>
      </c>
      <c r="BB125" s="54">
        <f t="array" aca="1" ref="BB125" ca="1">SUM(AG125:AW125*AG$54:AW$54*AG$55:AW$55)/1000000</f>
        <v>193.30946038127036</v>
      </c>
      <c r="BG125" s="10"/>
      <c r="BH125" s="46"/>
      <c r="BI125" s="53">
        <f t="shared" si="133"/>
        <v>0</v>
      </c>
      <c r="BJ125" s="53">
        <f t="shared" si="134"/>
        <v>0</v>
      </c>
      <c r="BK125" s="53">
        <f t="shared" ca="1" si="135"/>
        <v>2691346.1326703262</v>
      </c>
      <c r="BL125" s="53">
        <f t="shared" ca="1" si="136"/>
        <v>1543230.6581556054</v>
      </c>
      <c r="BM125" s="53">
        <f t="shared" ca="1" si="137"/>
        <v>2474379.7080649091</v>
      </c>
      <c r="BN125" s="53">
        <f t="shared" ca="1" si="138"/>
        <v>1924550.0493193506</v>
      </c>
      <c r="BO125" s="53">
        <f t="shared" ca="1" si="139"/>
        <v>1332365.0753992104</v>
      </c>
      <c r="BP125" s="53">
        <f t="shared" ca="1" si="140"/>
        <v>1231784.896729355</v>
      </c>
      <c r="BQ125" s="53">
        <f t="shared" ca="1" si="141"/>
        <v>579027.70937746053</v>
      </c>
      <c r="BR125" s="53">
        <f t="shared" ca="1" si="142"/>
        <v>195240.8151782889</v>
      </c>
      <c r="BS125" s="53">
        <f t="shared" ca="1" si="143"/>
        <v>101660.47295367025</v>
      </c>
      <c r="BT125" s="53">
        <f t="shared" ca="1" si="144"/>
        <v>41581.677862358891</v>
      </c>
      <c r="BU125" s="53">
        <f t="shared" ca="1" si="145"/>
        <v>13599.076594011809</v>
      </c>
      <c r="BV125" s="53">
        <f t="shared" ca="1" si="146"/>
        <v>5228.1271440389755</v>
      </c>
      <c r="BW125" s="53">
        <f t="shared" ca="1" si="147"/>
        <v>2920.4808197185621</v>
      </c>
      <c r="BX125" s="53">
        <f t="shared" ca="1" si="148"/>
        <v>1569.0925612567412</v>
      </c>
      <c r="BY125" s="53">
        <f t="shared" ca="1" si="149"/>
        <v>1626.8217746406738</v>
      </c>
      <c r="BZ125" s="53">
        <f t="shared" ca="1" si="114"/>
        <v>12140110.794604201</v>
      </c>
      <c r="CA125" s="53">
        <f t="shared" ca="1" si="115"/>
        <v>12140110.794604201</v>
      </c>
      <c r="CB125" s="41">
        <f t="array" aca="1" ref="CB125" ca="1">SUM($E$54:$V$54*BH125:BY125)/1000000</f>
        <v>335.54244663030744</v>
      </c>
      <c r="CC125" s="43">
        <f t="array" aca="1" ref="CC125" ca="1">IF(CB125=0,"",SUM(($E$54:$V$54*BH125:BY125))/SUM(BH125:BY125))</f>
        <v>27.639158514059261</v>
      </c>
      <c r="CD125" s="54">
        <f t="array" aca="1" ref="CD125" ca="1">SUM(BI125:BY125*BI$54:BY$54*BI$55:BY$55)/1000000</f>
        <v>1660.439610665693</v>
      </c>
      <c r="CI125" s="10"/>
      <c r="CJ125" s="71"/>
      <c r="CK125" s="149" t="str">
        <f t="shared" ca="1" si="150"/>
        <v/>
      </c>
      <c r="CL125" s="149" t="str">
        <f t="shared" ca="1" si="151"/>
        <v/>
      </c>
      <c r="CM125" s="149" t="str">
        <f t="shared" ca="1" si="152"/>
        <v/>
      </c>
      <c r="CN125" s="149">
        <f t="shared" ca="1" si="153"/>
        <v>0.88452911106517373</v>
      </c>
      <c r="CO125" s="149">
        <f t="shared" ca="1" si="154"/>
        <v>0.80445176287450926</v>
      </c>
      <c r="CP125" s="149">
        <f t="shared" ca="1" si="155"/>
        <v>0.88141567858703196</v>
      </c>
      <c r="CQ125" s="149">
        <f t="shared" ca="1" si="156"/>
        <v>0.73360811919515989</v>
      </c>
      <c r="CR125" s="149">
        <f t="shared" ca="1" si="157"/>
        <v>0.68707033163875286</v>
      </c>
      <c r="CS125" s="149">
        <f t="shared" ca="1" si="158"/>
        <v>0.71014670849505468</v>
      </c>
      <c r="CT125" s="149">
        <f t="shared" ca="1" si="159"/>
        <v>0.69551443189898055</v>
      </c>
      <c r="CU125" s="149">
        <f t="shared" ca="1" si="160"/>
        <v>0.6237527311342661</v>
      </c>
      <c r="CV125" s="149">
        <f t="shared" ca="1" si="161"/>
        <v>0.75541674354647248</v>
      </c>
      <c r="CW125" s="149">
        <f t="shared" ca="1" si="162"/>
        <v>0.75589423406571599</v>
      </c>
      <c r="CX125" s="149">
        <f t="shared" ca="1" si="163"/>
        <v>0.67040804890451733</v>
      </c>
      <c r="CY125" s="149">
        <f t="shared" ca="1" si="164"/>
        <v>0.69804341130377989</v>
      </c>
      <c r="CZ125" s="149">
        <f t="shared" ca="1" si="165"/>
        <v>0.75344124365085208</v>
      </c>
      <c r="DA125" s="149">
        <f t="shared" ca="1" si="166"/>
        <v>0.60854788687190309</v>
      </c>
      <c r="DB125" s="53"/>
      <c r="DC125" s="53"/>
      <c r="DD125" s="41"/>
      <c r="DE125" s="43"/>
      <c r="DF125" s="54"/>
      <c r="DK125" s="10"/>
      <c r="DL125" s="46"/>
      <c r="DM125" s="72">
        <f t="shared" ca="1" si="167"/>
        <v>9.4307416426660212E-2</v>
      </c>
      <c r="DN125" s="72">
        <f t="shared" ca="1" si="168"/>
        <v>9.4307416426660212E-2</v>
      </c>
      <c r="DO125" s="72">
        <f t="shared" ca="1" si="169"/>
        <v>0.52253053398270477</v>
      </c>
      <c r="DP125" s="72">
        <f t="shared" ca="1" si="170"/>
        <v>0.52253053398270499</v>
      </c>
      <c r="DQ125" s="72">
        <f t="shared" ca="1" si="171"/>
        <v>0.52253053398270499</v>
      </c>
      <c r="DR125" s="72">
        <f t="shared" ca="1" si="172"/>
        <v>0.52253053398270488</v>
      </c>
      <c r="DS125" s="72">
        <f t="shared" ca="1" si="173"/>
        <v>0.52253053398270477</v>
      </c>
      <c r="DT125" s="72">
        <f t="shared" ca="1" si="174"/>
        <v>0.52253053398270488</v>
      </c>
      <c r="DU125" s="72">
        <f t="shared" ca="1" si="175"/>
        <v>0.52253053398270488</v>
      </c>
      <c r="DV125" s="72">
        <f t="shared" ca="1" si="176"/>
        <v>0.52253053398270488</v>
      </c>
      <c r="DW125" s="72">
        <f t="shared" ca="1" si="177"/>
        <v>0.52253053398270477</v>
      </c>
      <c r="DX125" s="72">
        <f t="shared" ca="1" si="178"/>
        <v>0.52253053398270488</v>
      </c>
      <c r="DY125" s="72">
        <f t="shared" ca="1" si="179"/>
        <v>0.52253053398270488</v>
      </c>
      <c r="DZ125" s="72">
        <f t="shared" ca="1" si="180"/>
        <v>0.52253053398270499</v>
      </c>
      <c r="EA125" s="72">
        <f t="shared" ca="1" si="181"/>
        <v>0.52253053398270499</v>
      </c>
      <c r="EB125" s="72">
        <f t="shared" ca="1" si="182"/>
        <v>0.52253053398270499</v>
      </c>
      <c r="EC125" s="72">
        <f t="shared" ca="1" si="183"/>
        <v>0.52253053398270488</v>
      </c>
      <c r="ED125" s="53"/>
      <c r="EE125" s="53"/>
      <c r="EF125" s="41"/>
      <c r="EG125" s="43"/>
      <c r="EH125" s="54"/>
    </row>
    <row r="126" spans="1:138" x14ac:dyDescent="0.2">
      <c r="A126" s="7">
        <v>6</v>
      </c>
      <c r="B126">
        <v>10</v>
      </c>
      <c r="C126" s="5">
        <f t="shared" ca="1" si="107"/>
        <v>0.31213372040494269</v>
      </c>
      <c r="D126" s="5">
        <f t="shared" ca="1" si="108"/>
        <v>8.0275679652247758E-2</v>
      </c>
      <c r="E126" s="30">
        <f t="shared" ca="1" si="109"/>
        <v>52319044.832113057</v>
      </c>
      <c r="F126" s="29">
        <f t="shared" ca="1" si="105"/>
        <v>21336366.009344157</v>
      </c>
      <c r="G126" s="29">
        <f t="shared" ca="1" si="105"/>
        <v>24113667.75690059</v>
      </c>
      <c r="H126" s="29">
        <f t="shared" ca="1" si="105"/>
        <v>6687246.5572515167</v>
      </c>
      <c r="I126" s="29">
        <f t="shared" ca="1" si="105"/>
        <v>2464000.9696017695</v>
      </c>
      <c r="J126" s="29">
        <f t="shared" ca="1" si="105"/>
        <v>1412869.8616115067</v>
      </c>
      <c r="K126" s="29">
        <f t="shared" ca="1" si="105"/>
        <v>2265362.2757120505</v>
      </c>
      <c r="L126" s="29">
        <f t="shared" ca="1" si="105"/>
        <v>1761978.190023799</v>
      </c>
      <c r="M126" s="29">
        <f t="shared" ca="1" si="105"/>
        <v>1219816.6552400603</v>
      </c>
      <c r="N126" s="29">
        <f t="shared" ca="1" si="105"/>
        <v>1127732.7516659964</v>
      </c>
      <c r="O126" s="29">
        <f t="shared" ca="1" si="105"/>
        <v>530115.69935702474</v>
      </c>
      <c r="P126" s="29">
        <f t="shared" ca="1" si="106"/>
        <v>178748.30445083903</v>
      </c>
      <c r="Q126" s="29">
        <f t="shared" ca="1" si="106"/>
        <v>93072.942527642415</v>
      </c>
      <c r="R126" s="29">
        <f t="shared" ca="1" si="106"/>
        <v>38069.162983827591</v>
      </c>
      <c r="S126" s="29">
        <f t="shared" ca="1" si="106"/>
        <v>12450.32643946373</v>
      </c>
      <c r="T126" s="29">
        <f t="shared" ca="1" si="106"/>
        <v>4786.4933446267132</v>
      </c>
      <c r="U126" s="29">
        <f t="shared" ca="1" si="106"/>
        <v>2673.7800404550862</v>
      </c>
      <c r="V126" s="29">
        <f t="shared" ca="1" si="106"/>
        <v>1436.5471410009545</v>
      </c>
      <c r="W126" s="31">
        <f t="shared" ca="1" si="110"/>
        <v>17800360.517391577</v>
      </c>
      <c r="X126" s="31">
        <f t="shared" ca="1" si="111"/>
        <v>115569439.11574937</v>
      </c>
      <c r="Y126" s="38">
        <f t="array" aca="1" ref="Y126" ca="1">SUM($E$54:$V$54*E126:V126)/1000000</f>
        <v>981.73192737474369</v>
      </c>
      <c r="Z126" s="39">
        <f t="array" aca="1" ref="Z126" ca="1">SUM(($E$54:$V$54*E126:V126))/SUM(E126:V126)</f>
        <v>8.4947364535660963</v>
      </c>
      <c r="AE126" s="10"/>
      <c r="AF126" s="46"/>
      <c r="AG126" s="53">
        <f t="shared" ca="1" si="116"/>
        <v>877866.22588396154</v>
      </c>
      <c r="AH126" s="53">
        <f t="shared" ca="1" si="117"/>
        <v>992135.89121500019</v>
      </c>
      <c r="AI126" s="53">
        <f t="shared" ca="1" si="118"/>
        <v>722525.37322873215</v>
      </c>
      <c r="AJ126" s="53">
        <f t="shared" ca="1" si="119"/>
        <v>266223.6549760456</v>
      </c>
      <c r="AK126" s="53">
        <f t="shared" ca="1" si="120"/>
        <v>152653.90850252242</v>
      </c>
      <c r="AL126" s="53">
        <f t="shared" ca="1" si="121"/>
        <v>244761.68326442907</v>
      </c>
      <c r="AM126" s="53">
        <f t="shared" ca="1" si="122"/>
        <v>190373.41280430814</v>
      </c>
      <c r="AN126" s="53">
        <f t="shared" ca="1" si="123"/>
        <v>131795.42230908645</v>
      </c>
      <c r="AO126" s="53">
        <f t="shared" ca="1" si="124"/>
        <v>121846.19190033745</v>
      </c>
      <c r="AP126" s="53">
        <f t="shared" ca="1" si="125"/>
        <v>57276.49493004012</v>
      </c>
      <c r="AQ126" s="53">
        <f t="shared" ca="1" si="126"/>
        <v>19312.909174449029</v>
      </c>
      <c r="AR126" s="53">
        <f t="shared" ca="1" si="127"/>
        <v>10056.091391509897</v>
      </c>
      <c r="AS126" s="53">
        <f t="shared" ca="1" si="128"/>
        <v>4113.1930695105857</v>
      </c>
      <c r="AT126" s="53">
        <f t="shared" ca="1" si="129"/>
        <v>1345.1989066768219</v>
      </c>
      <c r="AU126" s="53">
        <f t="shared" ca="1" si="130"/>
        <v>517.15797536028913</v>
      </c>
      <c r="AV126" s="53">
        <f t="shared" ca="1" si="131"/>
        <v>288.88929174690895</v>
      </c>
      <c r="AW126" s="53">
        <f t="shared" ca="1" si="132"/>
        <v>155.21212659444407</v>
      </c>
      <c r="AX126" s="53">
        <f t="shared" ca="1" si="112"/>
        <v>1923244.7938513493</v>
      </c>
      <c r="AY126" s="53">
        <f t="shared" ca="1" si="113"/>
        <v>3793246.9109503119</v>
      </c>
      <c r="AZ126" s="41">
        <f t="array" aca="1" ref="AZ126" ca="1">SUM($E$54:$V$54*AF126:AW126)/1000000</f>
        <v>68.356612491841744</v>
      </c>
      <c r="BA126" s="43">
        <f t="array" aca="1" ref="BA126" ca="1">IF(AZ126=0,"",SUM(($E$54:$V$54*AF126:AW126))/SUM(AF126:AW126))</f>
        <v>18.020607172844581</v>
      </c>
      <c r="BB126" s="54">
        <f t="array" aca="1" ref="BB126" ca="1">SUM(AG126:AW126*AG$54:AW$54*AG$55:AW$55)/1000000</f>
        <v>139.12282813555876</v>
      </c>
      <c r="BG126" s="10"/>
      <c r="BH126" s="46"/>
      <c r="BI126" s="53">
        <f t="shared" si="133"/>
        <v>0</v>
      </c>
      <c r="BJ126" s="53">
        <f t="shared" si="134"/>
        <v>0</v>
      </c>
      <c r="BK126" s="53">
        <f t="shared" ca="1" si="135"/>
        <v>2809375.564427739</v>
      </c>
      <c r="BL126" s="53">
        <f t="shared" ca="1" si="136"/>
        <v>1035150.1257597657</v>
      </c>
      <c r="BM126" s="53">
        <f t="shared" ca="1" si="137"/>
        <v>593559.99976156978</v>
      </c>
      <c r="BN126" s="53">
        <f t="shared" ca="1" si="138"/>
        <v>951700.13061064447</v>
      </c>
      <c r="BO126" s="53">
        <f t="shared" ca="1" si="139"/>
        <v>740223.7123648047</v>
      </c>
      <c r="BP126" s="53">
        <f t="shared" ca="1" si="140"/>
        <v>512456.52077794471</v>
      </c>
      <c r="BQ126" s="53">
        <f t="shared" ca="1" si="141"/>
        <v>473771.20143712166</v>
      </c>
      <c r="BR126" s="53">
        <f t="shared" ca="1" si="142"/>
        <v>222706.62212658909</v>
      </c>
      <c r="BS126" s="53">
        <f t="shared" ca="1" si="143"/>
        <v>75093.854310266586</v>
      </c>
      <c r="BT126" s="53">
        <f t="shared" ca="1" si="144"/>
        <v>39100.823965134899</v>
      </c>
      <c r="BU126" s="53">
        <f t="shared" ca="1" si="145"/>
        <v>15993.215642543813</v>
      </c>
      <c r="BV126" s="53">
        <f t="shared" ca="1" si="146"/>
        <v>5230.4999626862809</v>
      </c>
      <c r="BW126" s="53">
        <f t="shared" ca="1" si="147"/>
        <v>2010.8511517507259</v>
      </c>
      <c r="BX126" s="53">
        <f t="shared" ca="1" si="148"/>
        <v>1123.2802986998656</v>
      </c>
      <c r="BY126" s="53">
        <f t="shared" ca="1" si="149"/>
        <v>603.50704890643965</v>
      </c>
      <c r="BZ126" s="53">
        <f t="shared" ca="1" si="114"/>
        <v>7478099.9096461684</v>
      </c>
      <c r="CA126" s="53">
        <f t="shared" ca="1" si="115"/>
        <v>7478099.9096461684</v>
      </c>
      <c r="CB126" s="41">
        <f t="array" aca="1" ref="CB126" ca="1">SUM($E$54:$V$54*BH126:BY126)/1000000</f>
        <v>195.28336748606284</v>
      </c>
      <c r="CC126" s="43">
        <f t="array" aca="1" ref="CC126" ca="1">IF(CB126=0,"",SUM(($E$54:$V$54*BH126:BY126))/SUM(BH126:BY126))</f>
        <v>26.114035630115406</v>
      </c>
      <c r="CD126" s="54">
        <f t="array" aca="1" ref="CD126" ca="1">SUM(BI126:BY126*BI$54:BY$54*BI$55:BY$55)/1000000</f>
        <v>954.91063894090018</v>
      </c>
      <c r="CI126" s="10"/>
      <c r="CJ126" s="71"/>
      <c r="CK126" s="149" t="str">
        <f t="shared" ca="1" si="150"/>
        <v/>
      </c>
      <c r="CL126" s="149" t="str">
        <f t="shared" ca="1" si="151"/>
        <v/>
      </c>
      <c r="CM126" s="149" t="str">
        <f t="shared" ca="1" si="152"/>
        <v/>
      </c>
      <c r="CN126" s="149">
        <f t="shared" ca="1" si="153"/>
        <v>0.64249827276274396</v>
      </c>
      <c r="CO126" s="149">
        <f t="shared" ca="1" si="154"/>
        <v>0.64869840049140859</v>
      </c>
      <c r="CP126" s="149">
        <f t="shared" ca="1" si="155"/>
        <v>0.93295394281831978</v>
      </c>
      <c r="CQ126" s="149">
        <f t="shared" ca="1" si="156"/>
        <v>0.69384829588380725</v>
      </c>
      <c r="CR126" s="149">
        <f t="shared" ca="1" si="157"/>
        <v>0.75551996048589609</v>
      </c>
      <c r="CS126" s="149">
        <f t="shared" ca="1" si="158"/>
        <v>0.84386668232071682</v>
      </c>
      <c r="CT126" s="149">
        <f t="shared" ca="1" si="159"/>
        <v>0.87632138963331585</v>
      </c>
      <c r="CU126" s="149">
        <f t="shared" ca="1" si="160"/>
        <v>0.74196071631101101</v>
      </c>
      <c r="CV126" s="149">
        <f t="shared" ca="1" si="161"/>
        <v>0.79186019267973295</v>
      </c>
      <c r="CW126" s="149">
        <f t="shared" ca="1" si="162"/>
        <v>0.77525098157452921</v>
      </c>
      <c r="CX126" s="149">
        <f t="shared" ca="1" si="163"/>
        <v>0.7596028909709982</v>
      </c>
      <c r="CY126" s="149">
        <f t="shared" ca="1" si="164"/>
        <v>0.78643596478722755</v>
      </c>
      <c r="CZ126" s="149">
        <f t="shared" ca="1" si="165"/>
        <v>0.81092952287480669</v>
      </c>
      <c r="DA126" s="149" t="str">
        <f t="shared" ca="1" si="166"/>
        <v/>
      </c>
      <c r="DB126" s="53"/>
      <c r="DC126" s="53"/>
      <c r="DD126" s="41"/>
      <c r="DE126" s="43"/>
      <c r="DF126" s="54"/>
      <c r="DK126" s="10"/>
      <c r="DL126" s="46"/>
      <c r="DM126" s="72">
        <f t="shared" ca="1" si="167"/>
        <v>8.027567965224755E-2</v>
      </c>
      <c r="DN126" s="72">
        <f t="shared" ca="1" si="168"/>
        <v>8.0275679652247717E-2</v>
      </c>
      <c r="DO126" s="72">
        <f t="shared" ca="1" si="169"/>
        <v>0.39240940005719049</v>
      </c>
      <c r="DP126" s="72">
        <f t="shared" ca="1" si="170"/>
        <v>0.39240940005719049</v>
      </c>
      <c r="DQ126" s="72">
        <f t="shared" ca="1" si="171"/>
        <v>0.39240940005719049</v>
      </c>
      <c r="DR126" s="72">
        <f t="shared" ca="1" si="172"/>
        <v>0.39240940005719049</v>
      </c>
      <c r="DS126" s="72">
        <f t="shared" ca="1" si="173"/>
        <v>0.39240940005719049</v>
      </c>
      <c r="DT126" s="72">
        <f t="shared" ca="1" si="174"/>
        <v>0.39240940005719049</v>
      </c>
      <c r="DU126" s="72">
        <f t="shared" ca="1" si="175"/>
        <v>0.39240940005719049</v>
      </c>
      <c r="DV126" s="72">
        <f t="shared" ca="1" si="176"/>
        <v>0.39240940005719049</v>
      </c>
      <c r="DW126" s="72">
        <f t="shared" ca="1" si="177"/>
        <v>0.39240940005719049</v>
      </c>
      <c r="DX126" s="72">
        <f t="shared" ca="1" si="178"/>
        <v>0.39240940005719049</v>
      </c>
      <c r="DY126" s="72">
        <f t="shared" ca="1" si="179"/>
        <v>0.39240940005719049</v>
      </c>
      <c r="DZ126" s="72">
        <f t="shared" ca="1" si="180"/>
        <v>0.39240940005719049</v>
      </c>
      <c r="EA126" s="72">
        <f t="shared" ca="1" si="181"/>
        <v>0.39240940005719049</v>
      </c>
      <c r="EB126" s="72">
        <f t="shared" ca="1" si="182"/>
        <v>0.39240940005719049</v>
      </c>
      <c r="EC126" s="72">
        <f t="shared" ca="1" si="183"/>
        <v>0.39240940005719049</v>
      </c>
      <c r="ED126" s="53"/>
      <c r="EE126" s="53"/>
      <c r="EF126" s="41"/>
      <c r="EG126" s="43"/>
      <c r="EH126" s="54"/>
    </row>
    <row r="127" spans="1:138" x14ac:dyDescent="0.2">
      <c r="A127" s="7">
        <v>6</v>
      </c>
      <c r="B127">
        <v>11</v>
      </c>
      <c r="C127" s="5">
        <f t="shared" ca="1" si="107"/>
        <v>0.42557595002832704</v>
      </c>
      <c r="D127" s="5">
        <f t="shared" ca="1" si="108"/>
        <v>6.8201851858777834E-2</v>
      </c>
      <c r="E127" s="30">
        <f t="shared" ca="1" si="109"/>
        <v>59196045.84522745</v>
      </c>
      <c r="F127" s="29">
        <f t="shared" ca="1" si="105"/>
        <v>41024054.872030884</v>
      </c>
      <c r="G127" s="29">
        <f t="shared" ca="1" si="105"/>
        <v>16730126.720505681</v>
      </c>
      <c r="H127" s="29">
        <f t="shared" ca="1" si="105"/>
        <v>12354260.763849504</v>
      </c>
      <c r="I127" s="29">
        <f t="shared" ca="1" si="105"/>
        <v>3426106.247847673</v>
      </c>
      <c r="J127" s="29">
        <f t="shared" ca="1" si="105"/>
        <v>1262392.3829309221</v>
      </c>
      <c r="K127" s="29">
        <f t="shared" ca="1" si="105"/>
        <v>723861.7895752273</v>
      </c>
      <c r="L127" s="29">
        <f t="shared" ca="1" si="105"/>
        <v>1160622.9529609915</v>
      </c>
      <c r="M127" s="29">
        <f t="shared" ca="1" si="105"/>
        <v>902721.98486023652</v>
      </c>
      <c r="N127" s="29">
        <f t="shared" ca="1" si="105"/>
        <v>624953.99683069217</v>
      </c>
      <c r="O127" s="29">
        <f t="shared" ca="1" si="105"/>
        <v>577776.24816234189</v>
      </c>
      <c r="P127" s="29">
        <f t="shared" ca="1" si="106"/>
        <v>271596.49253245414</v>
      </c>
      <c r="Q127" s="29">
        <f t="shared" ca="1" si="106"/>
        <v>91578.899839891761</v>
      </c>
      <c r="R127" s="29">
        <f t="shared" ca="1" si="106"/>
        <v>47684.467316931565</v>
      </c>
      <c r="S127" s="29">
        <f t="shared" ca="1" si="106"/>
        <v>19504.140610426344</v>
      </c>
      <c r="T127" s="29">
        <f t="shared" ca="1" si="106"/>
        <v>6378.730145030213</v>
      </c>
      <c r="U127" s="29">
        <f t="shared" ca="1" si="106"/>
        <v>2452.2850492964258</v>
      </c>
      <c r="V127" s="29">
        <f t="shared" ca="1" si="106"/>
        <v>1369.8694109072358</v>
      </c>
      <c r="W127" s="31">
        <f t="shared" ca="1" si="110"/>
        <v>21473261.251922525</v>
      </c>
      <c r="X127" s="31">
        <f t="shared" ca="1" si="111"/>
        <v>138423488.68968654</v>
      </c>
      <c r="Y127" s="38">
        <f t="array" aca="1" ref="Y127" ca="1">SUM($E$54:$V$54*E127:V127)/1000000</f>
        <v>1057.7628797485522</v>
      </c>
      <c r="Z127" s="39">
        <f t="array" aca="1" ref="Z127" ca="1">SUM(($E$54:$V$54*E127:V127))/SUM(E127:V127)</f>
        <v>7.6414984896083071</v>
      </c>
      <c r="AE127" s="10"/>
      <c r="AF127" s="46"/>
      <c r="AG127" s="53">
        <f t="shared" ca="1" si="116"/>
        <v>1151861.2457384565</v>
      </c>
      <c r="AH127" s="53">
        <f t="shared" ca="1" si="117"/>
        <v>469743.53621933708</v>
      </c>
      <c r="AI127" s="53">
        <f t="shared" ca="1" si="118"/>
        <v>1199222.4195003</v>
      </c>
      <c r="AJ127" s="53">
        <f t="shared" ca="1" si="119"/>
        <v>332570.5602743607</v>
      </c>
      <c r="AK127" s="53">
        <f t="shared" ca="1" si="120"/>
        <v>122539.84894402145</v>
      </c>
      <c r="AL127" s="53">
        <f t="shared" ca="1" si="121"/>
        <v>70264.931530208021</v>
      </c>
      <c r="AM127" s="53">
        <f t="shared" ca="1" si="122"/>
        <v>112661.13710746812</v>
      </c>
      <c r="AN127" s="53">
        <f t="shared" ca="1" si="123"/>
        <v>87626.808557251628</v>
      </c>
      <c r="AO127" s="53">
        <f t="shared" ca="1" si="124"/>
        <v>60663.997505113301</v>
      </c>
      <c r="AP127" s="53">
        <f t="shared" ca="1" si="125"/>
        <v>56084.475105020516</v>
      </c>
      <c r="AQ127" s="53">
        <f t="shared" ca="1" si="126"/>
        <v>26363.746818071646</v>
      </c>
      <c r="AR127" s="53">
        <f t="shared" ca="1" si="127"/>
        <v>8889.5217561322024</v>
      </c>
      <c r="AS127" s="53">
        <f t="shared" ca="1" si="128"/>
        <v>4628.7093466347887</v>
      </c>
      <c r="AT127" s="53">
        <f t="shared" ca="1" si="129"/>
        <v>1893.2579731157816</v>
      </c>
      <c r="AU127" s="53">
        <f t="shared" ca="1" si="130"/>
        <v>619.18040618393854</v>
      </c>
      <c r="AV127" s="53">
        <f t="shared" ca="1" si="131"/>
        <v>238.04218369155799</v>
      </c>
      <c r="AW127" s="53">
        <f t="shared" ca="1" si="132"/>
        <v>132.97259469823163</v>
      </c>
      <c r="AX127" s="53">
        <f t="shared" ca="1" si="112"/>
        <v>2084399.609602272</v>
      </c>
      <c r="AY127" s="53">
        <f t="shared" ca="1" si="113"/>
        <v>3706004.391560066</v>
      </c>
      <c r="AZ127" s="41">
        <f t="array" aca="1" ref="AZ127" ca="1">SUM($E$54:$V$54*AF127:AW127)/1000000</f>
        <v>61.790854302043343</v>
      </c>
      <c r="BA127" s="43">
        <f t="array" aca="1" ref="BA127" ca="1">IF(AZ127=0,"",SUM(($E$54:$V$54*AF127:AW127))/SUM(AF127:AW127))</f>
        <v>16.673173524231064</v>
      </c>
      <c r="BB127" s="54">
        <f t="array" aca="1" ref="BB127" ca="1">SUM(AG127:AW127*AG$54:AW$54*AG$55:AW$55)/1000000</f>
        <v>118.83759402279983</v>
      </c>
      <c r="BG127" s="10"/>
      <c r="BH127" s="46"/>
      <c r="BI127" s="53">
        <f t="shared" si="133"/>
        <v>0</v>
      </c>
      <c r="BJ127" s="53">
        <f t="shared" si="134"/>
        <v>0</v>
      </c>
      <c r="BK127" s="53">
        <f t="shared" ca="1" si="135"/>
        <v>7483084.4993899362</v>
      </c>
      <c r="BL127" s="53">
        <f t="shared" ca="1" si="136"/>
        <v>2075222.7143814436</v>
      </c>
      <c r="BM127" s="53">
        <f t="shared" ca="1" si="137"/>
        <v>764642.17919865344</v>
      </c>
      <c r="BN127" s="53">
        <f t="shared" ca="1" si="138"/>
        <v>438449.45811093826</v>
      </c>
      <c r="BO127" s="53">
        <f t="shared" ca="1" si="139"/>
        <v>702999.5395881841</v>
      </c>
      <c r="BP127" s="53">
        <f t="shared" ca="1" si="140"/>
        <v>546786.65290381107</v>
      </c>
      <c r="BQ127" s="53">
        <f t="shared" ca="1" si="141"/>
        <v>378540.13735892263</v>
      </c>
      <c r="BR127" s="53">
        <f t="shared" ca="1" si="142"/>
        <v>349964.15968413668</v>
      </c>
      <c r="BS127" s="53">
        <f t="shared" ca="1" si="143"/>
        <v>164508.38639454183</v>
      </c>
      <c r="BT127" s="53">
        <f t="shared" ca="1" si="144"/>
        <v>55470.145803328895</v>
      </c>
      <c r="BU127" s="53">
        <f t="shared" ca="1" si="145"/>
        <v>28882.901620882712</v>
      </c>
      <c r="BV127" s="53">
        <f t="shared" ca="1" si="146"/>
        <v>11813.829662951501</v>
      </c>
      <c r="BW127" s="53">
        <f t="shared" ca="1" si="147"/>
        <v>3863.6530008934142</v>
      </c>
      <c r="BX127" s="53">
        <f t="shared" ca="1" si="148"/>
        <v>1485.3706418576373</v>
      </c>
      <c r="BY127" s="53">
        <f t="shared" ca="1" si="149"/>
        <v>829.74196116565224</v>
      </c>
      <c r="BZ127" s="53">
        <f t="shared" ca="1" si="114"/>
        <v>13006543.369701646</v>
      </c>
      <c r="CA127" s="53">
        <f t="shared" ca="1" si="115"/>
        <v>13006543.369701646</v>
      </c>
      <c r="CB127" s="41">
        <f t="array" aca="1" ref="CB127" ca="1">SUM($E$54:$V$54*BH127:BY127)/1000000</f>
        <v>302.98915462052793</v>
      </c>
      <c r="CC127" s="43">
        <f t="array" aca="1" ref="CC127" ca="1">IF(CB127=0,"",SUM(($E$54:$V$54*BH127:BY127))/SUM(BH127:BY127))</f>
        <v>23.295132765737904</v>
      </c>
      <c r="CD127" s="54">
        <f t="array" aca="1" ref="CD127" ca="1">SUM(BI127:BY127*BI$54:BY$54*BI$55:BY$55)/1000000</f>
        <v>1433.7945232245479</v>
      </c>
      <c r="CI127" s="10"/>
      <c r="CJ127" s="71"/>
      <c r="CK127" s="149" t="str">
        <f t="shared" ca="1" si="150"/>
        <v/>
      </c>
      <c r="CL127" s="149" t="str">
        <f t="shared" ca="1" si="151"/>
        <v/>
      </c>
      <c r="CM127" s="149" t="str">
        <f t="shared" ca="1" si="152"/>
        <v/>
      </c>
      <c r="CN127" s="149">
        <f t="shared" ca="1" si="153"/>
        <v>0.12852252262325467</v>
      </c>
      <c r="CO127" s="149">
        <f t="shared" ca="1" si="154"/>
        <v>0.12449944880326071</v>
      </c>
      <c r="CP127" s="149">
        <f t="shared" ca="1" si="155"/>
        <v>0.14700938988052203</v>
      </c>
      <c r="CQ127" s="149">
        <f t="shared" ca="1" si="156"/>
        <v>0.13387499286894361</v>
      </c>
      <c r="CR127" s="149">
        <f t="shared" ca="1" si="157"/>
        <v>0.15542260674889083</v>
      </c>
      <c r="CS127" s="149">
        <f t="shared" ca="1" si="158"/>
        <v>0.10039303448696757</v>
      </c>
      <c r="CT127" s="149">
        <f t="shared" ca="1" si="159"/>
        <v>0.11907303941416519</v>
      </c>
      <c r="CU127" s="149">
        <f t="shared" ca="1" si="160"/>
        <v>0.14260820160005933</v>
      </c>
      <c r="CV127" s="149">
        <f t="shared" ca="1" si="161"/>
        <v>0.11315827936967673</v>
      </c>
      <c r="CW127" s="149">
        <f t="shared" ca="1" si="162"/>
        <v>0.12664871427958452</v>
      </c>
      <c r="CX127" s="149">
        <f t="shared" ca="1" si="163"/>
        <v>0.12428714032230716</v>
      </c>
      <c r="CY127" s="149">
        <f t="shared" ca="1" si="164"/>
        <v>0.12112335477704106</v>
      </c>
      <c r="CZ127" s="149">
        <f t="shared" ca="1" si="165"/>
        <v>0.13520698088445202</v>
      </c>
      <c r="DA127" s="149" t="str">
        <f t="shared" ca="1" si="166"/>
        <v/>
      </c>
      <c r="DB127" s="53"/>
      <c r="DC127" s="53"/>
      <c r="DD127" s="41"/>
      <c r="DE127" s="43"/>
      <c r="DF127" s="54"/>
      <c r="DK127" s="10"/>
      <c r="DL127" s="46"/>
      <c r="DM127" s="72">
        <f t="shared" ca="1" si="167"/>
        <v>6.8201851858777807E-2</v>
      </c>
      <c r="DN127" s="72">
        <f t="shared" ca="1" si="168"/>
        <v>6.8201851858777807E-2</v>
      </c>
      <c r="DO127" s="72">
        <f t="shared" ca="1" si="169"/>
        <v>0.49377780188710485</v>
      </c>
      <c r="DP127" s="72">
        <f t="shared" ca="1" si="170"/>
        <v>0.49377780188710485</v>
      </c>
      <c r="DQ127" s="72">
        <f t="shared" ca="1" si="171"/>
        <v>0.49377780188710485</v>
      </c>
      <c r="DR127" s="72">
        <f t="shared" ca="1" si="172"/>
        <v>0.49377780188710485</v>
      </c>
      <c r="DS127" s="72">
        <f t="shared" ca="1" si="173"/>
        <v>0.49377780188710485</v>
      </c>
      <c r="DT127" s="72">
        <f t="shared" ca="1" si="174"/>
        <v>0.49377780188710485</v>
      </c>
      <c r="DU127" s="72">
        <f t="shared" ca="1" si="175"/>
        <v>0.49377780188710485</v>
      </c>
      <c r="DV127" s="72">
        <f t="shared" ca="1" si="176"/>
        <v>0.49377780188710485</v>
      </c>
      <c r="DW127" s="72">
        <f t="shared" ca="1" si="177"/>
        <v>0.49377780188710485</v>
      </c>
      <c r="DX127" s="72">
        <f t="shared" ca="1" si="178"/>
        <v>0.49377780188710485</v>
      </c>
      <c r="DY127" s="72">
        <f t="shared" ca="1" si="179"/>
        <v>0.49377780188710485</v>
      </c>
      <c r="DZ127" s="72">
        <f t="shared" ca="1" si="180"/>
        <v>0.49377780188710485</v>
      </c>
      <c r="EA127" s="72">
        <f t="shared" ca="1" si="181"/>
        <v>0.49377780188710485</v>
      </c>
      <c r="EB127" s="72">
        <f t="shared" ca="1" si="182"/>
        <v>0.49377780188710485</v>
      </c>
      <c r="EC127" s="72">
        <f t="shared" ca="1" si="183"/>
        <v>0.49377780188710485</v>
      </c>
      <c r="ED127" s="53"/>
      <c r="EE127" s="53"/>
      <c r="EF127" s="41"/>
      <c r="EG127" s="43"/>
      <c r="EH127" s="54"/>
    </row>
    <row r="128" spans="1:138" s="56" customFormat="1" x14ac:dyDescent="0.2">
      <c r="A128" s="63">
        <v>6</v>
      </c>
      <c r="B128" s="56">
        <v>12</v>
      </c>
      <c r="C128" s="60">
        <f t="shared" ca="1" si="107"/>
        <v>0.41934626850723838</v>
      </c>
      <c r="D128" s="60">
        <f t="shared" ca="1" si="108"/>
        <v>7.6957464150906485E-2</v>
      </c>
      <c r="E128" s="61">
        <f t="shared" ca="1" si="109"/>
        <v>145086836.4394286</v>
      </c>
      <c r="F128" s="62">
        <f t="shared" ref="F128:O137" ca="1" si="184">E127*EXP(-M-(F$52*$C128)-(F$51*$D128))</f>
        <v>46011772.255868413</v>
      </c>
      <c r="G128" s="62">
        <f t="shared" ca="1" si="184"/>
        <v>31887087.099016372</v>
      </c>
      <c r="H128" s="62">
        <f t="shared" ca="1" si="184"/>
        <v>8549795.4335285164</v>
      </c>
      <c r="I128" s="62">
        <f t="shared" ca="1" si="184"/>
        <v>6313544.6627500728</v>
      </c>
      <c r="J128" s="62">
        <f t="shared" ca="1" si="184"/>
        <v>1750883.7824120298</v>
      </c>
      <c r="K128" s="62">
        <f t="shared" ca="1" si="184"/>
        <v>645135.37830380211</v>
      </c>
      <c r="L128" s="62">
        <f t="shared" ca="1" si="184"/>
        <v>369923.69074111799</v>
      </c>
      <c r="M128" s="62">
        <f t="shared" ca="1" si="184"/>
        <v>593126.93735378562</v>
      </c>
      <c r="N128" s="62">
        <f t="shared" ca="1" si="184"/>
        <v>461328.74142812012</v>
      </c>
      <c r="O128" s="62">
        <f t="shared" ca="1" si="184"/>
        <v>319377.6662623476</v>
      </c>
      <c r="P128" s="62">
        <f t="shared" ref="P128:V137" ca="1" si="185">O127*EXP(-M-(P$52*$C128)-(P$51*$D128))</f>
        <v>295267.86082767451</v>
      </c>
      <c r="Q128" s="62">
        <f t="shared" ca="1" si="185"/>
        <v>138797.18249654424</v>
      </c>
      <c r="R128" s="62">
        <f t="shared" ca="1" si="185"/>
        <v>46800.653260981744</v>
      </c>
      <c r="S128" s="62">
        <f t="shared" ca="1" si="185"/>
        <v>24368.759886130647</v>
      </c>
      <c r="T128" s="62">
        <f t="shared" ca="1" si="185"/>
        <v>9967.4327105683096</v>
      </c>
      <c r="U128" s="62">
        <f t="shared" ca="1" si="185"/>
        <v>3259.7982535808069</v>
      </c>
      <c r="V128" s="62">
        <f t="shared" ca="1" si="185"/>
        <v>1253.2203650607557</v>
      </c>
      <c r="W128" s="57">
        <f t="shared" ca="1" si="110"/>
        <v>19522831.20058034</v>
      </c>
      <c r="X128" s="57">
        <f t="shared" ca="1" si="111"/>
        <v>242508526.99489364</v>
      </c>
      <c r="Y128" s="42">
        <f t="array" aca="1" ref="Y128" ca="1">SUM($E$54:$V$54*E128:V128)/1000000</f>
        <v>1366.5647576916101</v>
      </c>
      <c r="Z128" s="44">
        <f t="array" aca="1" ref="Z128" ca="1">SUM(($E$54:$V$54*E128:V128))/SUM(E128:V128)</f>
        <v>5.6351204414366221</v>
      </c>
      <c r="AE128" s="11"/>
      <c r="AG128" s="57">
        <f t="shared" ca="1" si="116"/>
        <v>1511429.495693764</v>
      </c>
      <c r="AH128" s="57">
        <f t="shared" ca="1" si="117"/>
        <v>1047451.1545697432</v>
      </c>
      <c r="AI128" s="57">
        <f t="shared" ca="1" si="118"/>
        <v>937783.48180386156</v>
      </c>
      <c r="AJ128" s="57">
        <f t="shared" ca="1" si="119"/>
        <v>692500.5331869619</v>
      </c>
      <c r="AK128" s="57">
        <f t="shared" ca="1" si="120"/>
        <v>192045.51763487427</v>
      </c>
      <c r="AL128" s="57">
        <f t="shared" ca="1" si="121"/>
        <v>70761.611316226234</v>
      </c>
      <c r="AM128" s="57">
        <f t="shared" ca="1" si="122"/>
        <v>40575.044093396617</v>
      </c>
      <c r="AN128" s="57">
        <f t="shared" ca="1" si="123"/>
        <v>65057.070521480186</v>
      </c>
      <c r="AO128" s="57">
        <f t="shared" ca="1" si="124"/>
        <v>50600.798201099198</v>
      </c>
      <c r="AP128" s="57">
        <f t="shared" ca="1" si="125"/>
        <v>35030.908307275</v>
      </c>
      <c r="AQ128" s="57">
        <f t="shared" ca="1" si="126"/>
        <v>32386.42663962295</v>
      </c>
      <c r="AR128" s="57">
        <f t="shared" ca="1" si="127"/>
        <v>15223.955482693611</v>
      </c>
      <c r="AS128" s="57">
        <f t="shared" ca="1" si="128"/>
        <v>5133.3251078342682</v>
      </c>
      <c r="AT128" s="57">
        <f t="shared" ca="1" si="129"/>
        <v>2672.8850615115302</v>
      </c>
      <c r="AU128" s="57">
        <f t="shared" ca="1" si="130"/>
        <v>1093.2768888605801</v>
      </c>
      <c r="AV128" s="57">
        <f t="shared" ca="1" si="131"/>
        <v>357.55065486514599</v>
      </c>
      <c r="AW128" s="57">
        <f t="shared" ca="1" si="132"/>
        <v>137.45935403382563</v>
      </c>
      <c r="AX128" s="57">
        <f t="shared" ca="1" si="112"/>
        <v>2141359.8442545962</v>
      </c>
      <c r="AY128" s="57">
        <f t="shared" ca="1" si="113"/>
        <v>4700240.4945181031</v>
      </c>
      <c r="AZ128" s="42">
        <f t="array" aca="1" ref="AZ128" ca="1">SUM($E$54:$V$54*AF128:AW128)/1000000</f>
        <v>73.306584119209475</v>
      </c>
      <c r="BA128" s="44">
        <f t="array" aca="1" ref="BA128" ca="1">IF(AZ128=0,"",SUM(($E$54:$V$54*AF128:AW128))/SUM(AF128:AW128))</f>
        <v>15.596347507049275</v>
      </c>
      <c r="BB128" s="55">
        <f t="array" aca="1" ref="BB128" ca="1">SUM(AG128:AW128*AG$54:AW$54*AG$55:AW$55)/1000000</f>
        <v>134.67416666750785</v>
      </c>
      <c r="BG128" s="11"/>
      <c r="BI128" s="57">
        <f t="shared" si="133"/>
        <v>0</v>
      </c>
      <c r="BJ128" s="57">
        <f t="shared" si="134"/>
        <v>0</v>
      </c>
      <c r="BK128" s="57">
        <f t="shared" ca="1" si="135"/>
        <v>5110043.6858345065</v>
      </c>
      <c r="BL128" s="57">
        <f t="shared" ca="1" si="136"/>
        <v>3773480.8148275618</v>
      </c>
      <c r="BM128" s="57">
        <f t="shared" ca="1" si="137"/>
        <v>1046468.6186359606</v>
      </c>
      <c r="BN128" s="57">
        <f t="shared" ca="1" si="138"/>
        <v>385584.66012902692</v>
      </c>
      <c r="BO128" s="57">
        <f t="shared" ca="1" si="139"/>
        <v>221096.0759013278</v>
      </c>
      <c r="BP128" s="57">
        <f t="shared" ca="1" si="140"/>
        <v>354500.24327333068</v>
      </c>
      <c r="BQ128" s="57">
        <f t="shared" ca="1" si="141"/>
        <v>275727.06745520781</v>
      </c>
      <c r="BR128" s="57">
        <f t="shared" ca="1" si="142"/>
        <v>190885.71645589956</v>
      </c>
      <c r="BS128" s="57">
        <f t="shared" ca="1" si="143"/>
        <v>176475.76244167774</v>
      </c>
      <c r="BT128" s="57">
        <f t="shared" ca="1" si="144"/>
        <v>82956.331709023449</v>
      </c>
      <c r="BU128" s="57">
        <f t="shared" ca="1" si="145"/>
        <v>27971.825121260332</v>
      </c>
      <c r="BV128" s="57">
        <f t="shared" ca="1" si="146"/>
        <v>14564.725969864196</v>
      </c>
      <c r="BW128" s="57">
        <f t="shared" ca="1" si="147"/>
        <v>5957.3374570904034</v>
      </c>
      <c r="BX128" s="57">
        <f t="shared" ca="1" si="148"/>
        <v>1948.3169641089626</v>
      </c>
      <c r="BY128" s="57">
        <f t="shared" ca="1" si="149"/>
        <v>749.02503378317476</v>
      </c>
      <c r="BZ128" s="57">
        <f t="shared" ca="1" si="114"/>
        <v>11668410.20720963</v>
      </c>
      <c r="CA128" s="57">
        <f t="shared" ca="1" si="115"/>
        <v>11668410.20720963</v>
      </c>
      <c r="CB128" s="42">
        <f t="array" aca="1" ref="CB128" ca="1">SUM($E$54:$V$54*BH128:BY128)/1000000</f>
        <v>275.01911725773988</v>
      </c>
      <c r="CC128" s="44">
        <f t="array" aca="1" ref="CC128" ca="1">IF(CB128=0,"",SUM(($E$54:$V$54*BH128:BY128))/SUM(BH128:BY128))</f>
        <v>23.569544811495589</v>
      </c>
      <c r="CD128" s="55">
        <f t="array" aca="1" ref="CD128" ca="1">SUM(BI128:BY128*BI$54:BY$54*BI$55:BY$55)/1000000</f>
        <v>1300.0766671517135</v>
      </c>
      <c r="CI128" s="11"/>
      <c r="CJ128" s="72"/>
      <c r="CK128" s="149" t="str">
        <f t="shared" ca="1" si="150"/>
        <v/>
      </c>
      <c r="CL128" s="149" t="str">
        <f t="shared" ca="1" si="151"/>
        <v/>
      </c>
      <c r="CM128" s="149" t="str">
        <f t="shared" ca="1" si="152"/>
        <v/>
      </c>
      <c r="CN128" s="149">
        <f t="shared" ca="1" si="153"/>
        <v>0.45356668332966621</v>
      </c>
      <c r="CO128" s="149">
        <f t="shared" ca="1" si="154"/>
        <v>0.53789355958874896</v>
      </c>
      <c r="CP128" s="149">
        <f t="shared" ca="1" si="155"/>
        <v>0.4880015265315743</v>
      </c>
      <c r="CQ128" s="149">
        <f t="shared" ca="1" si="156"/>
        <v>0.57614088307431666</v>
      </c>
      <c r="CR128" s="149">
        <f t="shared" ca="1" si="157"/>
        <v>0.51234610783434875</v>
      </c>
      <c r="CS128" s="149">
        <f t="shared" ca="1" si="158"/>
        <v>0.56658303573374413</v>
      </c>
      <c r="CT128" s="149">
        <f t="shared" ca="1" si="159"/>
        <v>0.4993713000572938</v>
      </c>
      <c r="CU128" s="149">
        <f t="shared" ca="1" si="160"/>
        <v>0.52301008431475016</v>
      </c>
      <c r="CV128" s="149">
        <f t="shared" ca="1" si="161"/>
        <v>0.48713540368980945</v>
      </c>
      <c r="CW128" s="149">
        <f t="shared" ca="1" si="162"/>
        <v>0.40700213712042582</v>
      </c>
      <c r="CX128" s="149">
        <f t="shared" ca="1" si="163"/>
        <v>0.56543041114592463</v>
      </c>
      <c r="CY128" s="149">
        <f t="shared" ca="1" si="164"/>
        <v>0.54310961093963461</v>
      </c>
      <c r="CZ128" s="149">
        <f t="shared" ca="1" si="165"/>
        <v>0.53522518928961427</v>
      </c>
      <c r="DA128" s="149" t="str">
        <f t="shared" ca="1" si="166"/>
        <v/>
      </c>
      <c r="DB128" s="57"/>
      <c r="DC128" s="72">
        <f ca="1">AVERAGE(CJ117:DA128)</f>
        <v>0.43072055340466825</v>
      </c>
      <c r="DD128" s="74">
        <f ca="1">STDEV(CJ117:DA128)</f>
        <v>0.23506079496870699</v>
      </c>
      <c r="DE128" s="44"/>
      <c r="DF128" s="55"/>
      <c r="DK128" s="11"/>
      <c r="DM128" s="72">
        <f t="shared" ca="1" si="167"/>
        <v>7.6957464150906513E-2</v>
      </c>
      <c r="DN128" s="72">
        <f t="shared" ca="1" si="168"/>
        <v>7.6957464150906513E-2</v>
      </c>
      <c r="DO128" s="72">
        <f t="shared" ca="1" si="169"/>
        <v>0.49630373265814476</v>
      </c>
      <c r="DP128" s="72">
        <f t="shared" ca="1" si="170"/>
        <v>0.49630373265814476</v>
      </c>
      <c r="DQ128" s="72">
        <f t="shared" ca="1" si="171"/>
        <v>0.49630373265814476</v>
      </c>
      <c r="DR128" s="72">
        <f t="shared" ca="1" si="172"/>
        <v>0.49630373265814476</v>
      </c>
      <c r="DS128" s="72">
        <f t="shared" ca="1" si="173"/>
        <v>0.49630373265814476</v>
      </c>
      <c r="DT128" s="72">
        <f t="shared" ca="1" si="174"/>
        <v>0.49630373265814476</v>
      </c>
      <c r="DU128" s="72">
        <f t="shared" ca="1" si="175"/>
        <v>0.49630373265814476</v>
      </c>
      <c r="DV128" s="72">
        <f t="shared" ca="1" si="176"/>
        <v>0.49630373265814476</v>
      </c>
      <c r="DW128" s="72">
        <f t="shared" ca="1" si="177"/>
        <v>0.49630373265814476</v>
      </c>
      <c r="DX128" s="72">
        <f t="shared" ca="1" si="178"/>
        <v>0.49630373265814476</v>
      </c>
      <c r="DY128" s="72">
        <f t="shared" ca="1" si="179"/>
        <v>0.49630373265814476</v>
      </c>
      <c r="DZ128" s="72">
        <f t="shared" ca="1" si="180"/>
        <v>0.49630373265814476</v>
      </c>
      <c r="EA128" s="72">
        <f t="shared" ca="1" si="181"/>
        <v>0.49630373265814476</v>
      </c>
      <c r="EB128" s="72">
        <f t="shared" ca="1" si="182"/>
        <v>0.49630373265814476</v>
      </c>
      <c r="EC128" s="72">
        <f t="shared" ca="1" si="183"/>
        <v>0.49630373265814476</v>
      </c>
      <c r="ED128" s="57"/>
      <c r="EE128" s="72">
        <f ca="1">AVERAGE(DL117:EC128)</f>
        <v>0.40836266818691797</v>
      </c>
      <c r="EF128" s="74">
        <f ca="1">STDEV(DL117:EC128)</f>
        <v>0.13338521295312175</v>
      </c>
      <c r="EG128" s="44"/>
      <c r="EH128" s="55"/>
    </row>
    <row r="129" spans="1:138" x14ac:dyDescent="0.2">
      <c r="A129" s="6">
        <v>7</v>
      </c>
      <c r="B129">
        <v>1</v>
      </c>
      <c r="C129" s="5">
        <f t="shared" ca="1" si="107"/>
        <v>0.70318383566854037</v>
      </c>
      <c r="D129" s="5">
        <f t="shared" ca="1" si="108"/>
        <v>9.7129135313850895E-2</v>
      </c>
      <c r="E129" s="30">
        <f t="shared" ca="1" si="109"/>
        <v>73063155.654916346</v>
      </c>
      <c r="F129" s="29">
        <f t="shared" ca="1" si="184"/>
        <v>110520751.51593116</v>
      </c>
      <c r="G129" s="29">
        <f t="shared" ca="1" si="184"/>
        <v>35049738.302216411</v>
      </c>
      <c r="H129" s="29">
        <f t="shared" ca="1" si="184"/>
        <v>12023801.741176195</v>
      </c>
      <c r="I129" s="29">
        <f t="shared" ca="1" si="184"/>
        <v>3223908.3143951264</v>
      </c>
      <c r="J129" s="29">
        <f t="shared" ca="1" si="184"/>
        <v>2380675.5716896355</v>
      </c>
      <c r="K129" s="29">
        <f t="shared" ca="1" si="184"/>
        <v>660213.31475625222</v>
      </c>
      <c r="L129" s="29">
        <f t="shared" ca="1" si="184"/>
        <v>243263.98522563386</v>
      </c>
      <c r="M129" s="29">
        <f t="shared" ca="1" si="184"/>
        <v>139488.72479394908</v>
      </c>
      <c r="N129" s="29">
        <f t="shared" ca="1" si="184"/>
        <v>223652.93762793852</v>
      </c>
      <c r="O129" s="29">
        <f t="shared" ca="1" si="184"/>
        <v>173955.22228837141</v>
      </c>
      <c r="P129" s="29">
        <f t="shared" ca="1" si="185"/>
        <v>120429.11689529842</v>
      </c>
      <c r="Q129" s="29">
        <f t="shared" ca="1" si="185"/>
        <v>111337.92836294157</v>
      </c>
      <c r="R129" s="29">
        <f t="shared" ca="1" si="185"/>
        <v>52336.853453879099</v>
      </c>
      <c r="S129" s="29">
        <f t="shared" ca="1" si="185"/>
        <v>17647.324586915125</v>
      </c>
      <c r="T129" s="29">
        <f t="shared" ca="1" si="185"/>
        <v>9188.8336065102885</v>
      </c>
      <c r="U129" s="29">
        <f t="shared" ca="1" si="185"/>
        <v>3758.4629291549409</v>
      </c>
      <c r="V129" s="29">
        <f t="shared" ca="1" si="185"/>
        <v>1229.1862155855902</v>
      </c>
      <c r="W129" s="31">
        <f t="shared" ca="1" si="110"/>
        <v>19384887.518003389</v>
      </c>
      <c r="X129" s="31">
        <f t="shared" ca="1" si="111"/>
        <v>238018532.99106729</v>
      </c>
      <c r="Y129" s="38">
        <f t="array" aca="1" ref="Y129" ca="1">SUM($E$54:$V$54*E129:V129)/1000000</f>
        <v>1677.8457076469283</v>
      </c>
      <c r="Z129" s="39">
        <f t="array" aca="1" ref="Z129" ca="1">SUM(($E$54:$V$54*E129:V129))/SUM(E129:V129)</f>
        <v>7.0492229599192466</v>
      </c>
      <c r="AE129" s="10"/>
      <c r="AF129" s="46"/>
      <c r="AG129" s="53">
        <f t="shared" ca="1" si="116"/>
        <v>3442355.469160534</v>
      </c>
      <c r="AH129" s="53">
        <f t="shared" ca="1" si="117"/>
        <v>1091683.2964159525</v>
      </c>
      <c r="AI129" s="53">
        <f t="shared" ca="1" si="118"/>
        <v>1978138.0835692014</v>
      </c>
      <c r="AJ129" s="53">
        <f t="shared" ca="1" si="119"/>
        <v>530392.62888050126</v>
      </c>
      <c r="AK129" s="53">
        <f t="shared" ca="1" si="120"/>
        <v>391665.2248893014</v>
      </c>
      <c r="AL129" s="53">
        <f t="shared" ca="1" si="121"/>
        <v>108617.31832506476</v>
      </c>
      <c r="AM129" s="53">
        <f t="shared" ca="1" si="122"/>
        <v>40021.43114916073</v>
      </c>
      <c r="AN129" s="53">
        <f t="shared" ca="1" si="123"/>
        <v>22948.478749319624</v>
      </c>
      <c r="AO129" s="53">
        <f t="shared" ca="1" si="124"/>
        <v>36795.050596091605</v>
      </c>
      <c r="AP129" s="53">
        <f t="shared" ca="1" si="125"/>
        <v>28618.855953517421</v>
      </c>
      <c r="AQ129" s="53">
        <f t="shared" ca="1" si="126"/>
        <v>19812.820240155859</v>
      </c>
      <c r="AR129" s="53">
        <f t="shared" ca="1" si="127"/>
        <v>18317.151345418784</v>
      </c>
      <c r="AS129" s="53">
        <f t="shared" ca="1" si="128"/>
        <v>8610.3817428023449</v>
      </c>
      <c r="AT129" s="53">
        <f t="shared" ca="1" si="129"/>
        <v>2903.3117469773806</v>
      </c>
      <c r="AU129" s="53">
        <f t="shared" ca="1" si="130"/>
        <v>1511.733317954762</v>
      </c>
      <c r="AV129" s="53">
        <f t="shared" ca="1" si="131"/>
        <v>618.3367636862879</v>
      </c>
      <c r="AW129" s="53">
        <f t="shared" ca="1" si="132"/>
        <v>202.22389866271229</v>
      </c>
      <c r="AX129" s="53">
        <f t="shared" ca="1" si="112"/>
        <v>3189173.0311678159</v>
      </c>
      <c r="AY129" s="53">
        <f t="shared" ca="1" si="113"/>
        <v>7723211.7967443028</v>
      </c>
      <c r="AZ129" s="41">
        <f t="array" aca="1" ref="AZ129" ca="1">SUM($E$54:$V$54*AF129:AW129)/1000000</f>
        <v>106.13482505091345</v>
      </c>
      <c r="BA129" s="43">
        <f t="array" aca="1" ref="BA129" ca="1">IF(AZ129=0,"",SUM(($E$54:$V$54*AF129:AW129))/SUM(AF129:AW129))</f>
        <v>13.742317036502129</v>
      </c>
      <c r="BB129" s="54">
        <f t="array" aca="1" ref="BB129" ca="1">SUM(AG129:AW129*AG$54:AW$54*AG$55:AW$55)/1000000</f>
        <v>182.40917542924765</v>
      </c>
      <c r="BG129" s="10"/>
      <c r="BH129" s="46"/>
      <c r="BI129" s="53">
        <f t="shared" si="133"/>
        <v>0</v>
      </c>
      <c r="BJ129" s="53">
        <f t="shared" si="134"/>
        <v>0</v>
      </c>
      <c r="BK129" s="53">
        <f t="shared" ca="1" si="135"/>
        <v>14321086.258943014</v>
      </c>
      <c r="BL129" s="53">
        <f t="shared" ca="1" si="136"/>
        <v>3839872.783602613</v>
      </c>
      <c r="BM129" s="53">
        <f t="shared" ca="1" si="137"/>
        <v>2835530.8038695757</v>
      </c>
      <c r="BN129" s="53">
        <f t="shared" ca="1" si="138"/>
        <v>786354.60176858131</v>
      </c>
      <c r="BO129" s="53">
        <f t="shared" ca="1" si="139"/>
        <v>289742.34531662764</v>
      </c>
      <c r="BP129" s="53">
        <f t="shared" ca="1" si="140"/>
        <v>166139.63727321863</v>
      </c>
      <c r="BQ129" s="53">
        <f t="shared" ca="1" si="141"/>
        <v>266384.38330757018</v>
      </c>
      <c r="BR129" s="53">
        <f t="shared" ca="1" si="142"/>
        <v>207191.35238682636</v>
      </c>
      <c r="BS129" s="53">
        <f t="shared" ca="1" si="143"/>
        <v>143438.47380979758</v>
      </c>
      <c r="BT129" s="53">
        <f t="shared" ca="1" si="144"/>
        <v>132610.3099751983</v>
      </c>
      <c r="BU129" s="53">
        <f t="shared" ca="1" si="145"/>
        <v>62336.406485137406</v>
      </c>
      <c r="BV129" s="53">
        <f t="shared" ca="1" si="146"/>
        <v>21019.047310410398</v>
      </c>
      <c r="BW129" s="53">
        <f t="shared" ca="1" si="147"/>
        <v>10944.465114328759</v>
      </c>
      <c r="BX129" s="53">
        <f t="shared" ca="1" si="148"/>
        <v>4476.5601569377031</v>
      </c>
      <c r="BY129" s="53">
        <f t="shared" ca="1" si="149"/>
        <v>1464.0362674495468</v>
      </c>
      <c r="BZ129" s="53">
        <f t="shared" ca="1" si="114"/>
        <v>23088591.465587284</v>
      </c>
      <c r="CA129" s="53">
        <f t="shared" ca="1" si="115"/>
        <v>23088591.465587284</v>
      </c>
      <c r="CB129" s="41">
        <f t="array" aca="1" ref="CB129" ca="1">SUM($E$54:$V$54*BH129:BY129)/1000000</f>
        <v>510.71801443007382</v>
      </c>
      <c r="CC129" s="43">
        <f t="array" aca="1" ref="CC129" ca="1">IF(CB129=0,"",SUM(($E$54:$V$54*BH129:BY129))/SUM(BH129:BY129))</f>
        <v>22.119929454825368</v>
      </c>
      <c r="CD129" s="54">
        <f t="array" aca="1" ref="CD129" ca="1">SUM(BI129:BY129*BI$54:BY$54*BI$55:BY$55)/1000000</f>
        <v>2369.5383726028813</v>
      </c>
      <c r="CI129" s="10"/>
      <c r="CJ129" s="71"/>
      <c r="CK129" s="149" t="str">
        <f t="shared" ca="1" si="150"/>
        <v/>
      </c>
      <c r="CL129" s="149" t="str">
        <f t="shared" ca="1" si="151"/>
        <v/>
      </c>
      <c r="CM129" s="149" t="str">
        <f t="shared" ca="1" si="152"/>
        <v/>
      </c>
      <c r="CN129" s="149">
        <f t="shared" ca="1" si="153"/>
        <v>8.7056217520211615E-2</v>
      </c>
      <c r="CO129" s="149">
        <f t="shared" ca="1" si="154"/>
        <v>0.11209355816044897</v>
      </c>
      <c r="CP129" s="149">
        <f t="shared" ca="1" si="155"/>
        <v>0.10000530918206416</v>
      </c>
      <c r="CQ129" s="149">
        <f t="shared" ca="1" si="156"/>
        <v>0.10605875028602769</v>
      </c>
      <c r="CR129" s="149">
        <f t="shared" ca="1" si="157"/>
        <v>9.8775490571662156E-2</v>
      </c>
      <c r="CS129" s="149">
        <f t="shared" ca="1" si="158"/>
        <v>0.11026287124344013</v>
      </c>
      <c r="CT129" s="149">
        <f t="shared" ca="1" si="159"/>
        <v>7.9490918636702407E-2</v>
      </c>
      <c r="CU129" s="149">
        <f t="shared" ca="1" si="160"/>
        <v>0.13476257031272937</v>
      </c>
      <c r="CV129" s="149">
        <f t="shared" ca="1" si="161"/>
        <v>0.11933235448180944</v>
      </c>
      <c r="CW129" s="149">
        <f t="shared" ca="1" si="162"/>
        <v>0.10682344403628724</v>
      </c>
      <c r="CX129" s="149">
        <f t="shared" ca="1" si="163"/>
        <v>0.10794432261430167</v>
      </c>
      <c r="CY129" s="149">
        <f t="shared" ca="1" si="164"/>
        <v>0.11851648839529733</v>
      </c>
      <c r="CZ129" s="149">
        <f t="shared" ca="1" si="165"/>
        <v>0.10970844489218312</v>
      </c>
      <c r="DA129" s="149">
        <f t="shared" ca="1" si="166"/>
        <v>9.2479229528804593E-2</v>
      </c>
      <c r="DB129" s="53"/>
      <c r="DC129" s="53"/>
      <c r="DD129" s="41"/>
      <c r="DE129" s="43"/>
      <c r="DF129" s="54"/>
      <c r="DK129" s="10"/>
      <c r="DL129" s="46"/>
      <c r="DM129" s="72">
        <f t="shared" ca="1" si="167"/>
        <v>9.7129135313850951E-2</v>
      </c>
      <c r="DN129" s="72">
        <f t="shared" ca="1" si="168"/>
        <v>9.7129135313850784E-2</v>
      </c>
      <c r="DO129" s="72">
        <f t="shared" ca="1" si="169"/>
        <v>0.80031297098239129</v>
      </c>
      <c r="DP129" s="72">
        <f t="shared" ca="1" si="170"/>
        <v>0.80031297098239129</v>
      </c>
      <c r="DQ129" s="72">
        <f t="shared" ca="1" si="171"/>
        <v>0.80031297098239129</v>
      </c>
      <c r="DR129" s="72">
        <f t="shared" ca="1" si="172"/>
        <v>0.80031297098239129</v>
      </c>
      <c r="DS129" s="72">
        <f t="shared" ca="1" si="173"/>
        <v>0.80031297098239129</v>
      </c>
      <c r="DT129" s="72">
        <f t="shared" ca="1" si="174"/>
        <v>0.80031297098239129</v>
      </c>
      <c r="DU129" s="72">
        <f t="shared" ca="1" si="175"/>
        <v>0.80031297098239129</v>
      </c>
      <c r="DV129" s="72">
        <f t="shared" ca="1" si="176"/>
        <v>0.80031297098239129</v>
      </c>
      <c r="DW129" s="72">
        <f t="shared" ca="1" si="177"/>
        <v>0.80031297098239129</v>
      </c>
      <c r="DX129" s="72">
        <f t="shared" ca="1" si="178"/>
        <v>0.80031297098239129</v>
      </c>
      <c r="DY129" s="72">
        <f t="shared" ca="1" si="179"/>
        <v>0.80031297098239129</v>
      </c>
      <c r="DZ129" s="72">
        <f t="shared" ca="1" si="180"/>
        <v>0.80031297098239129</v>
      </c>
      <c r="EA129" s="72">
        <f t="shared" ca="1" si="181"/>
        <v>0.80031297098239129</v>
      </c>
      <c r="EB129" s="72">
        <f t="shared" ca="1" si="182"/>
        <v>0.80031297098239129</v>
      </c>
      <c r="EC129" s="72">
        <f t="shared" ca="1" si="183"/>
        <v>0.80031297098239129</v>
      </c>
      <c r="ED129" s="53"/>
      <c r="EE129" s="53"/>
      <c r="EF129" s="41"/>
      <c r="EG129" s="43"/>
      <c r="EH129" s="54"/>
    </row>
    <row r="130" spans="1:138" x14ac:dyDescent="0.2">
      <c r="A130" s="6">
        <v>7</v>
      </c>
      <c r="B130">
        <v>2</v>
      </c>
      <c r="C130" s="5">
        <f t="shared" ca="1" si="107"/>
        <v>0.39307596054785038</v>
      </c>
      <c r="D130" s="5">
        <f t="shared" ca="1" si="108"/>
        <v>6.7382779121889044E-2</v>
      </c>
      <c r="E130" s="30">
        <f t="shared" ca="1" si="109"/>
        <v>86211434.138978839</v>
      </c>
      <c r="F130" s="29">
        <f t="shared" ca="1" si="184"/>
        <v>57336730.194066547</v>
      </c>
      <c r="G130" s="29">
        <f t="shared" ca="1" si="184"/>
        <v>86731793.25081633</v>
      </c>
      <c r="H130" s="29">
        <f t="shared" ca="1" si="184"/>
        <v>18565581.460091934</v>
      </c>
      <c r="I130" s="29">
        <f t="shared" ca="1" si="184"/>
        <v>6368916.9020610275</v>
      </c>
      <c r="J130" s="29">
        <f t="shared" ca="1" si="184"/>
        <v>1707679.8666706586</v>
      </c>
      <c r="K130" s="29">
        <f t="shared" ca="1" si="184"/>
        <v>1261025.8563174468</v>
      </c>
      <c r="L130" s="29">
        <f t="shared" ca="1" si="184"/>
        <v>349710.00269549561</v>
      </c>
      <c r="M130" s="29">
        <f t="shared" ca="1" si="184"/>
        <v>128855.09429688125</v>
      </c>
      <c r="N130" s="29">
        <f t="shared" ca="1" si="184"/>
        <v>73886.123217149521</v>
      </c>
      <c r="O130" s="29">
        <f t="shared" ca="1" si="184"/>
        <v>118467.27061176889</v>
      </c>
      <c r="P130" s="29">
        <f t="shared" ca="1" si="185"/>
        <v>92142.766429697789</v>
      </c>
      <c r="Q130" s="29">
        <f t="shared" ca="1" si="185"/>
        <v>63790.392972640562</v>
      </c>
      <c r="R130" s="29">
        <f t="shared" ca="1" si="185"/>
        <v>58974.859121540409</v>
      </c>
      <c r="S130" s="29">
        <f t="shared" ca="1" si="185"/>
        <v>27722.435693662283</v>
      </c>
      <c r="T130" s="29">
        <f t="shared" ca="1" si="185"/>
        <v>9347.6544488304426</v>
      </c>
      <c r="U130" s="29">
        <f t="shared" ca="1" si="185"/>
        <v>4867.255708842461</v>
      </c>
      <c r="V130" s="29">
        <f t="shared" ca="1" si="185"/>
        <v>1990.8294057519195</v>
      </c>
      <c r="W130" s="31">
        <f t="shared" ca="1" si="110"/>
        <v>28832958.769743323</v>
      </c>
      <c r="X130" s="31">
        <f t="shared" ca="1" si="111"/>
        <v>259112916.35360503</v>
      </c>
      <c r="Y130" s="38">
        <f t="array" aca="1" ref="Y130" ca="1">SUM($E$54:$V$54*E130:V130)/1000000</f>
        <v>2208.8642408354067</v>
      </c>
      <c r="Z130" s="39">
        <f t="array" aca="1" ref="Z130" ca="1">SUM(($E$54:$V$54*E130:V130))/SUM(E130:V130)</f>
        <v>8.5247168374309208</v>
      </c>
      <c r="AE130" s="10"/>
      <c r="AF130" s="46"/>
      <c r="AG130" s="53">
        <f t="shared" ca="1" si="116"/>
        <v>1667598.8338063245</v>
      </c>
      <c r="AH130" s="53">
        <f t="shared" ca="1" si="117"/>
        <v>2522533.7543569906</v>
      </c>
      <c r="AI130" s="53">
        <f t="shared" ca="1" si="118"/>
        <v>1747947.1603155977</v>
      </c>
      <c r="AJ130" s="53">
        <f t="shared" ca="1" si="119"/>
        <v>599632.72559891373</v>
      </c>
      <c r="AK130" s="53">
        <f t="shared" ca="1" si="120"/>
        <v>160777.84474951291</v>
      </c>
      <c r="AL130" s="53">
        <f t="shared" ca="1" si="121"/>
        <v>118725.42583019704</v>
      </c>
      <c r="AM130" s="53">
        <f t="shared" ca="1" si="122"/>
        <v>32925.152786597646</v>
      </c>
      <c r="AN130" s="53">
        <f t="shared" ca="1" si="123"/>
        <v>12131.690927784002</v>
      </c>
      <c r="AO130" s="53">
        <f t="shared" ca="1" si="124"/>
        <v>6956.3692115843578</v>
      </c>
      <c r="AP130" s="53">
        <f t="shared" ca="1" si="125"/>
        <v>11153.678633836633</v>
      </c>
      <c r="AQ130" s="53">
        <f t="shared" ca="1" si="126"/>
        <v>8675.2298747348868</v>
      </c>
      <c r="AR130" s="53">
        <f t="shared" ca="1" si="127"/>
        <v>6005.8574783464392</v>
      </c>
      <c r="AS130" s="53">
        <f t="shared" ca="1" si="128"/>
        <v>5552.475571696883</v>
      </c>
      <c r="AT130" s="53">
        <f t="shared" ca="1" si="129"/>
        <v>2610.0638351635448</v>
      </c>
      <c r="AU130" s="53">
        <f t="shared" ca="1" si="130"/>
        <v>880.08049112638605</v>
      </c>
      <c r="AV130" s="53">
        <f t="shared" ca="1" si="131"/>
        <v>458.25151305328063</v>
      </c>
      <c r="AW130" s="53">
        <f t="shared" ca="1" si="132"/>
        <v>187.43633825512435</v>
      </c>
      <c r="AX130" s="53">
        <f t="shared" ca="1" si="112"/>
        <v>2714619.4431564007</v>
      </c>
      <c r="AY130" s="53">
        <f t="shared" ca="1" si="113"/>
        <v>6904752.031319716</v>
      </c>
      <c r="AZ130" s="41">
        <f t="array" aca="1" ref="AZ130" ca="1">SUM($E$54:$V$54*AF130:AW130)/1000000</f>
        <v>100.98002673454754</v>
      </c>
      <c r="BA130" s="43">
        <f t="array" aca="1" ref="BA130" ca="1">IF(AZ130=0,"",SUM(($E$54:$V$54*AF130:AW130))/SUM(AF130:AW130))</f>
        <v>14.624714439636012</v>
      </c>
      <c r="BB130" s="54">
        <f t="array" aca="1" ref="BB130" ca="1">SUM(AG130:AW130*AG$54:AW$54*AG$55:AW$55)/1000000</f>
        <v>168.68541515170051</v>
      </c>
      <c r="BG130" s="10"/>
      <c r="BH130" s="46"/>
      <c r="BI130" s="53">
        <f t="shared" si="133"/>
        <v>0</v>
      </c>
      <c r="BJ130" s="53">
        <f t="shared" si="134"/>
        <v>0</v>
      </c>
      <c r="BK130" s="53">
        <f t="shared" ca="1" si="135"/>
        <v>10196611.3298041</v>
      </c>
      <c r="BL130" s="53">
        <f t="shared" ca="1" si="136"/>
        <v>3497944.3214171608</v>
      </c>
      <c r="BM130" s="53">
        <f t="shared" ca="1" si="137"/>
        <v>937894.02252775803</v>
      </c>
      <c r="BN130" s="53">
        <f t="shared" ca="1" si="138"/>
        <v>692582.16131512006</v>
      </c>
      <c r="BO130" s="53">
        <f t="shared" ca="1" si="139"/>
        <v>192068.15489704866</v>
      </c>
      <c r="BP130" s="53">
        <f t="shared" ca="1" si="140"/>
        <v>70769.952303128608</v>
      </c>
      <c r="BQ130" s="53">
        <f t="shared" ca="1" si="141"/>
        <v>40579.826854911662</v>
      </c>
      <c r="BR130" s="53">
        <f t="shared" ca="1" si="142"/>
        <v>65064.739088702336</v>
      </c>
      <c r="BS130" s="53">
        <f t="shared" ca="1" si="143"/>
        <v>50606.762742991246</v>
      </c>
      <c r="BT130" s="53">
        <f t="shared" ca="1" si="144"/>
        <v>35035.037556764015</v>
      </c>
      <c r="BU130" s="53">
        <f t="shared" ca="1" si="145"/>
        <v>32390.244172256695</v>
      </c>
      <c r="BV130" s="53">
        <f t="shared" ca="1" si="146"/>
        <v>15225.749998263866</v>
      </c>
      <c r="BW130" s="53">
        <f t="shared" ca="1" si="147"/>
        <v>5133.9301957723983</v>
      </c>
      <c r="BX130" s="53">
        <f t="shared" ca="1" si="148"/>
        <v>2673.200126401588</v>
      </c>
      <c r="BY130" s="53">
        <f t="shared" ca="1" si="149"/>
        <v>1093.405758286262</v>
      </c>
      <c r="BZ130" s="53">
        <f t="shared" ca="1" si="114"/>
        <v>15835672.838758668</v>
      </c>
      <c r="CA130" s="53">
        <f t="shared" ca="1" si="115"/>
        <v>15835672.838758668</v>
      </c>
      <c r="CB130" s="41">
        <f t="array" aca="1" ref="CB130" ca="1">SUM($E$54:$V$54*BH130:BY130)/1000000</f>
        <v>340.9123241793726</v>
      </c>
      <c r="CC130" s="43">
        <f t="array" aca="1" ref="CC130" ca="1">IF(CB130=0,"",SUM(($E$54:$V$54*BH130:BY130))/SUM(BH130:BY130))</f>
        <v>21.528123727396743</v>
      </c>
      <c r="CD130" s="54">
        <f t="array" aca="1" ref="CD130" ca="1">SUM(BI130:BY130*BI$54:BY$54*BI$55:BY$55)/1000000</f>
        <v>1566.1798164852141</v>
      </c>
      <c r="CI130" s="10"/>
      <c r="CJ130" s="71"/>
      <c r="CK130" s="149" t="str">
        <f t="shared" ca="1" si="150"/>
        <v/>
      </c>
      <c r="CL130" s="149" t="str">
        <f t="shared" ca="1" si="151"/>
        <v/>
      </c>
      <c r="CM130" s="149" t="str">
        <f t="shared" ca="1" si="152"/>
        <v/>
      </c>
      <c r="CN130" s="149">
        <f t="shared" ca="1" si="153"/>
        <v>1.1361674431185447</v>
      </c>
      <c r="CO130" s="149">
        <f t="shared" ca="1" si="154"/>
        <v>1.3505393684281337</v>
      </c>
      <c r="CP130" s="149">
        <f t="shared" ca="1" si="155"/>
        <v>1.3410970905578821</v>
      </c>
      <c r="CQ130" s="149">
        <f t="shared" ca="1" si="156"/>
        <v>1.2639714669121116</v>
      </c>
      <c r="CR130" s="149">
        <f t="shared" ca="1" si="157"/>
        <v>1.4366469393346375</v>
      </c>
      <c r="CS130" s="149">
        <f t="shared" ca="1" si="158"/>
        <v>1.3100874174902977</v>
      </c>
      <c r="CT130" s="149">
        <f t="shared" ca="1" si="159"/>
        <v>1.2252942097763799</v>
      </c>
      <c r="CU130" s="149">
        <f t="shared" ca="1" si="160"/>
        <v>1.3099713532136543</v>
      </c>
      <c r="CV130" s="149">
        <f t="shared" ca="1" si="161"/>
        <v>1.170016836626806</v>
      </c>
      <c r="CW130" s="149">
        <f t="shared" ca="1" si="162"/>
        <v>1.2580729683207807</v>
      </c>
      <c r="CX130" s="149">
        <f t="shared" ca="1" si="163"/>
        <v>1.3762858596311467</v>
      </c>
      <c r="CY130" s="149">
        <f t="shared" ca="1" si="164"/>
        <v>1.0755105478949345</v>
      </c>
      <c r="CZ130" s="149">
        <f t="shared" ca="1" si="165"/>
        <v>1.1734364103944173</v>
      </c>
      <c r="DA130" s="149">
        <f t="shared" ca="1" si="166"/>
        <v>1.1689436584552078</v>
      </c>
      <c r="DB130" s="53"/>
      <c r="DC130" s="53"/>
      <c r="DD130" s="41"/>
      <c r="DE130" s="43"/>
      <c r="DF130" s="54"/>
      <c r="DK130" s="10"/>
      <c r="DL130" s="46"/>
      <c r="DM130" s="72">
        <f t="shared" ca="1" si="167"/>
        <v>6.7382779121889086E-2</v>
      </c>
      <c r="DN130" s="72">
        <f t="shared" ca="1" si="168"/>
        <v>6.7382779121889086E-2</v>
      </c>
      <c r="DO130" s="72">
        <f t="shared" ca="1" si="169"/>
        <v>0.46045873966973949</v>
      </c>
      <c r="DP130" s="72">
        <f t="shared" ca="1" si="170"/>
        <v>0.46045873966973949</v>
      </c>
      <c r="DQ130" s="72">
        <f t="shared" ca="1" si="171"/>
        <v>0.46045873966973949</v>
      </c>
      <c r="DR130" s="72">
        <f t="shared" ca="1" si="172"/>
        <v>0.46045873966973949</v>
      </c>
      <c r="DS130" s="72">
        <f t="shared" ca="1" si="173"/>
        <v>0.46045873966973949</v>
      </c>
      <c r="DT130" s="72">
        <f t="shared" ca="1" si="174"/>
        <v>0.46045873966973949</v>
      </c>
      <c r="DU130" s="72">
        <f t="shared" ca="1" si="175"/>
        <v>0.46045873966973949</v>
      </c>
      <c r="DV130" s="72">
        <f t="shared" ca="1" si="176"/>
        <v>0.46045873966973949</v>
      </c>
      <c r="DW130" s="72">
        <f t="shared" ca="1" si="177"/>
        <v>0.46045873966973949</v>
      </c>
      <c r="DX130" s="72">
        <f t="shared" ca="1" si="178"/>
        <v>0.46045873966973949</v>
      </c>
      <c r="DY130" s="72">
        <f t="shared" ca="1" si="179"/>
        <v>0.46045873966973949</v>
      </c>
      <c r="DZ130" s="72">
        <f t="shared" ca="1" si="180"/>
        <v>0.46045873966973949</v>
      </c>
      <c r="EA130" s="72">
        <f t="shared" ca="1" si="181"/>
        <v>0.46045873966973949</v>
      </c>
      <c r="EB130" s="72">
        <f t="shared" ca="1" si="182"/>
        <v>0.46045873966973949</v>
      </c>
      <c r="EC130" s="72">
        <f t="shared" ca="1" si="183"/>
        <v>0.46045873966973949</v>
      </c>
      <c r="ED130" s="53"/>
      <c r="EE130" s="53"/>
      <c r="EF130" s="41"/>
      <c r="EG130" s="43"/>
      <c r="EH130" s="54"/>
    </row>
    <row r="131" spans="1:138" x14ac:dyDescent="0.2">
      <c r="A131" s="6">
        <v>7</v>
      </c>
      <c r="B131">
        <v>3</v>
      </c>
      <c r="C131" s="5">
        <f t="shared" ca="1" si="107"/>
        <v>0.51539856189752375</v>
      </c>
      <c r="D131" s="5">
        <f t="shared" ca="1" si="108"/>
        <v>7.3194229848540834E-2</v>
      </c>
      <c r="E131" s="30">
        <f t="shared" ca="1" si="109"/>
        <v>86295704.562235877</v>
      </c>
      <c r="F131" s="29">
        <f t="shared" ca="1" si="184"/>
        <v>67262884.125979125</v>
      </c>
      <c r="G131" s="29">
        <f t="shared" ca="1" si="184"/>
        <v>44734597.883951969</v>
      </c>
      <c r="H131" s="29">
        <f t="shared" ca="1" si="184"/>
        <v>40416080.137509361</v>
      </c>
      <c r="I131" s="29">
        <f t="shared" ca="1" si="184"/>
        <v>8651360.705994295</v>
      </c>
      <c r="J131" s="29">
        <f t="shared" ca="1" si="184"/>
        <v>2967846.57914834</v>
      </c>
      <c r="K131" s="29">
        <f t="shared" ca="1" si="184"/>
        <v>795760.39827728376</v>
      </c>
      <c r="L131" s="29">
        <f t="shared" ca="1" si="184"/>
        <v>587624.44720832049</v>
      </c>
      <c r="M131" s="29">
        <f t="shared" ca="1" si="184"/>
        <v>162961.08917010931</v>
      </c>
      <c r="N131" s="29">
        <f t="shared" ca="1" si="184"/>
        <v>60045.084069330718</v>
      </c>
      <c r="O131" s="29">
        <f t="shared" ca="1" si="184"/>
        <v>34430.136459401518</v>
      </c>
      <c r="P131" s="29">
        <f t="shared" ca="1" si="185"/>
        <v>55204.470278518005</v>
      </c>
      <c r="Q131" s="29">
        <f t="shared" ca="1" si="185"/>
        <v>42937.535274349022</v>
      </c>
      <c r="R131" s="29">
        <f t="shared" ca="1" si="185"/>
        <v>29725.635061294997</v>
      </c>
      <c r="S131" s="29">
        <f t="shared" ca="1" si="185"/>
        <v>27481.64822859889</v>
      </c>
      <c r="T131" s="29">
        <f t="shared" ca="1" si="185"/>
        <v>12918.356010025873</v>
      </c>
      <c r="U131" s="29">
        <f t="shared" ca="1" si="185"/>
        <v>4355.9061463095159</v>
      </c>
      <c r="V131" s="29">
        <f t="shared" ca="1" si="185"/>
        <v>2268.0886605152177</v>
      </c>
      <c r="W131" s="31">
        <f t="shared" ca="1" si="110"/>
        <v>53851000.217496052</v>
      </c>
      <c r="X131" s="31">
        <f t="shared" ca="1" si="111"/>
        <v>252144186.78966305</v>
      </c>
      <c r="Y131" s="38">
        <f t="array" aca="1" ref="Y131" ca="1">SUM($E$54:$V$54*E131:V131)/1000000</f>
        <v>2227.9407639175392</v>
      </c>
      <c r="Z131" s="39">
        <f t="array" aca="1" ref="Z131" ca="1">SUM(($E$54:$V$54*E131:V131))/SUM(E131:V131)</f>
        <v>8.8359790970555743</v>
      </c>
      <c r="AE131" s="10"/>
      <c r="AF131" s="46"/>
      <c r="AG131" s="53">
        <f t="shared" ca="1" si="116"/>
        <v>1816314.3234716377</v>
      </c>
      <c r="AH131" s="53">
        <f t="shared" ca="1" si="117"/>
        <v>1207978.0988752414</v>
      </c>
      <c r="AI131" s="53">
        <f t="shared" ca="1" si="118"/>
        <v>4439595.2762501156</v>
      </c>
      <c r="AJ131" s="53">
        <f t="shared" ca="1" si="119"/>
        <v>950328.18602865795</v>
      </c>
      <c r="AK131" s="53">
        <f t="shared" ca="1" si="120"/>
        <v>326009.78641651146</v>
      </c>
      <c r="AL131" s="53">
        <f t="shared" ca="1" si="121"/>
        <v>87412.091751569169</v>
      </c>
      <c r="AM131" s="53">
        <f t="shared" ca="1" si="122"/>
        <v>64548.929811081725</v>
      </c>
      <c r="AN131" s="53">
        <f t="shared" ca="1" si="123"/>
        <v>17900.827572358823</v>
      </c>
      <c r="AO131" s="53">
        <f t="shared" ca="1" si="124"/>
        <v>6595.7873868336383</v>
      </c>
      <c r="AP131" s="53">
        <f t="shared" ca="1" si="125"/>
        <v>3782.0558219831764</v>
      </c>
      <c r="AQ131" s="53">
        <f t="shared" ca="1" si="126"/>
        <v>6064.0592715209787</v>
      </c>
      <c r="AR131" s="53">
        <f t="shared" ca="1" si="127"/>
        <v>4716.5701901136908</v>
      </c>
      <c r="AS131" s="53">
        <f t="shared" ca="1" si="128"/>
        <v>3265.2792787586932</v>
      </c>
      <c r="AT131" s="53">
        <f t="shared" ca="1" si="129"/>
        <v>3018.7834951866694</v>
      </c>
      <c r="AU131" s="53">
        <f t="shared" ca="1" si="130"/>
        <v>1419.0458877727895</v>
      </c>
      <c r="AV131" s="53">
        <f t="shared" ca="1" si="131"/>
        <v>478.48431330174782</v>
      </c>
      <c r="AW131" s="53">
        <f t="shared" ca="1" si="132"/>
        <v>249.14330308828266</v>
      </c>
      <c r="AX131" s="53">
        <f t="shared" ca="1" si="112"/>
        <v>5915384.3067788547</v>
      </c>
      <c r="AY131" s="53">
        <f t="shared" ca="1" si="113"/>
        <v>8939676.7291257326</v>
      </c>
      <c r="AZ131" s="41">
        <f t="array" aca="1" ref="AZ131" ca="1">SUM($E$54:$V$54*AF131:AW131)/1000000</f>
        <v>148.71712761756211</v>
      </c>
      <c r="BA131" s="43">
        <f t="array" aca="1" ref="BA131" ca="1">IF(AZ131=0,"",SUM(($E$54:$V$54*AF131:AW131))/SUM(AF131:AW131))</f>
        <v>16.635627005732466</v>
      </c>
      <c r="BB131" s="54">
        <f t="array" aca="1" ref="BB131" ca="1">SUM(AG131:AW131*AG$54:AW$54*AG$55:AW$55)/1000000</f>
        <v>263.38245973019298</v>
      </c>
      <c r="BG131" s="10"/>
      <c r="BH131" s="46"/>
      <c r="BI131" s="53">
        <f t="shared" si="133"/>
        <v>0</v>
      </c>
      <c r="BJ131" s="53">
        <f t="shared" si="134"/>
        <v>0</v>
      </c>
      <c r="BK131" s="53">
        <f t="shared" ca="1" si="135"/>
        <v>31261494.594877072</v>
      </c>
      <c r="BL131" s="53">
        <f t="shared" ca="1" si="136"/>
        <v>6691754.0006005969</v>
      </c>
      <c r="BM131" s="53">
        <f t="shared" ca="1" si="137"/>
        <v>2295604.1129373061</v>
      </c>
      <c r="BN131" s="53">
        <f t="shared" ca="1" si="138"/>
        <v>615513.90696286259</v>
      </c>
      <c r="BO131" s="53">
        <f t="shared" ca="1" si="139"/>
        <v>454522.51721887535</v>
      </c>
      <c r="BP131" s="53">
        <f t="shared" ca="1" si="140"/>
        <v>126049.01788925927</v>
      </c>
      <c r="BQ131" s="53">
        <f t="shared" ca="1" si="141"/>
        <v>46444.362360124665</v>
      </c>
      <c r="BR131" s="53">
        <f t="shared" ca="1" si="142"/>
        <v>26631.418018877423</v>
      </c>
      <c r="BS131" s="53">
        <f t="shared" ca="1" si="143"/>
        <v>42700.188720758357</v>
      </c>
      <c r="BT131" s="53">
        <f t="shared" ca="1" si="144"/>
        <v>33211.818719912226</v>
      </c>
      <c r="BU131" s="53">
        <f t="shared" ca="1" si="145"/>
        <v>22992.526158802993</v>
      </c>
      <c r="BV131" s="53">
        <f t="shared" ca="1" si="146"/>
        <v>21256.821409539112</v>
      </c>
      <c r="BW131" s="53">
        <f t="shared" ca="1" si="147"/>
        <v>9992.2386141381176</v>
      </c>
      <c r="BX131" s="53">
        <f t="shared" ca="1" si="148"/>
        <v>3369.2563946167584</v>
      </c>
      <c r="BY131" s="53">
        <f t="shared" ca="1" si="149"/>
        <v>1754.3473083030144</v>
      </c>
      <c r="BZ131" s="53">
        <f t="shared" ca="1" si="114"/>
        <v>41653291.128191039</v>
      </c>
      <c r="CA131" s="53">
        <f t="shared" ca="1" si="115"/>
        <v>41653291.128191039</v>
      </c>
      <c r="CB131" s="41">
        <f t="array" aca="1" ref="CB131" ca="1">SUM($E$54:$V$54*BH131:BY131)/1000000</f>
        <v>858.49613220789274</v>
      </c>
      <c r="CC131" s="43">
        <f t="array" aca="1" ref="CC131" ca="1">IF(CB131=0,"",SUM(($E$54:$V$54*BH131:BY131))/SUM(BH131:BY131))</f>
        <v>20.61052341736475</v>
      </c>
      <c r="CD131" s="54">
        <f t="array" aca="1" ref="CD131" ca="1">SUM(BI131:BY131*BI$54:BY$54*BI$55:BY$55)/1000000</f>
        <v>3889.4499089151195</v>
      </c>
      <c r="CI131" s="10"/>
      <c r="CJ131" s="71"/>
      <c r="CK131" s="149" t="str">
        <f t="shared" ca="1" si="150"/>
        <v/>
      </c>
      <c r="CL131" s="149" t="str">
        <f t="shared" ca="1" si="151"/>
        <v/>
      </c>
      <c r="CM131" s="149" t="str">
        <f t="shared" ca="1" si="152"/>
        <v/>
      </c>
      <c r="CN131" s="149">
        <f t="shared" ca="1" si="153"/>
        <v>0.21412810434376919</v>
      </c>
      <c r="CO131" s="149">
        <f t="shared" ca="1" si="154"/>
        <v>0.24783347614406137</v>
      </c>
      <c r="CP131" s="149">
        <f t="shared" ca="1" si="155"/>
        <v>0.24567211399714187</v>
      </c>
      <c r="CQ131" s="149">
        <f t="shared" ca="1" si="156"/>
        <v>0.2249143112719498</v>
      </c>
      <c r="CR131" s="149">
        <f t="shared" ca="1" si="157"/>
        <v>0.25416355503881366</v>
      </c>
      <c r="CS131" s="149">
        <f t="shared" ca="1" si="158"/>
        <v>0.19380399558764222</v>
      </c>
      <c r="CT131" s="149">
        <f t="shared" ca="1" si="159"/>
        <v>0.21491184439089192</v>
      </c>
      <c r="CU131" s="149">
        <f t="shared" ca="1" si="160"/>
        <v>0.25414341177992628</v>
      </c>
      <c r="CV131" s="149">
        <f t="shared" ca="1" si="161"/>
        <v>0.26872171851997201</v>
      </c>
      <c r="CW131" s="149">
        <f t="shared" ca="1" si="162"/>
        <v>0.25333081650668104</v>
      </c>
      <c r="CX131" s="149">
        <f t="shared" ca="1" si="163"/>
        <v>0.29064319037766723</v>
      </c>
      <c r="CY131" s="149">
        <f t="shared" ca="1" si="164"/>
        <v>0.22460479956326704</v>
      </c>
      <c r="CZ131" s="149">
        <f t="shared" ca="1" si="165"/>
        <v>0.21486617727952928</v>
      </c>
      <c r="DA131" s="149">
        <f t="shared" ca="1" si="166"/>
        <v>0.25681655364639205</v>
      </c>
      <c r="DB131" s="53"/>
      <c r="DC131" s="53"/>
      <c r="DD131" s="41"/>
      <c r="DE131" s="43"/>
      <c r="DF131" s="54"/>
      <c r="DK131" s="10"/>
      <c r="DL131" s="46"/>
      <c r="DM131" s="72">
        <f t="shared" ca="1" si="167"/>
        <v>7.3194229848540987E-2</v>
      </c>
      <c r="DN131" s="72">
        <f t="shared" ca="1" si="168"/>
        <v>7.3194229848540848E-2</v>
      </c>
      <c r="DO131" s="72">
        <f t="shared" ca="1" si="169"/>
        <v>0.58859279174606449</v>
      </c>
      <c r="DP131" s="72">
        <f t="shared" ca="1" si="170"/>
        <v>0.5885927917460646</v>
      </c>
      <c r="DQ131" s="72">
        <f t="shared" ca="1" si="171"/>
        <v>0.5885927917460646</v>
      </c>
      <c r="DR131" s="72">
        <f t="shared" ca="1" si="172"/>
        <v>0.5885927917460646</v>
      </c>
      <c r="DS131" s="72">
        <f t="shared" ca="1" si="173"/>
        <v>0.5885927917460646</v>
      </c>
      <c r="DT131" s="72">
        <f t="shared" ca="1" si="174"/>
        <v>0.5885927917460646</v>
      </c>
      <c r="DU131" s="72">
        <f t="shared" ca="1" si="175"/>
        <v>0.5885927917460646</v>
      </c>
      <c r="DV131" s="72">
        <f t="shared" ca="1" si="176"/>
        <v>0.5885927917460646</v>
      </c>
      <c r="DW131" s="72">
        <f t="shared" ca="1" si="177"/>
        <v>0.5885927917460646</v>
      </c>
      <c r="DX131" s="72">
        <f t="shared" ca="1" si="178"/>
        <v>0.5885927917460646</v>
      </c>
      <c r="DY131" s="72">
        <f t="shared" ca="1" si="179"/>
        <v>0.5885927917460646</v>
      </c>
      <c r="DZ131" s="72">
        <f t="shared" ca="1" si="180"/>
        <v>0.5885927917460646</v>
      </c>
      <c r="EA131" s="72">
        <f t="shared" ca="1" si="181"/>
        <v>0.5885927917460646</v>
      </c>
      <c r="EB131" s="72">
        <f t="shared" ca="1" si="182"/>
        <v>0.5885927917460646</v>
      </c>
      <c r="EC131" s="72">
        <f t="shared" ca="1" si="183"/>
        <v>0.5885927917460646</v>
      </c>
      <c r="ED131" s="53"/>
      <c r="EE131" s="53"/>
      <c r="EF131" s="41"/>
      <c r="EG131" s="43"/>
      <c r="EH131" s="54"/>
    </row>
    <row r="132" spans="1:138" x14ac:dyDescent="0.2">
      <c r="A132" s="6">
        <v>7</v>
      </c>
      <c r="B132">
        <v>4</v>
      </c>
      <c r="C132" s="5">
        <f t="shared" ca="1" si="107"/>
        <v>0.36089574320000656</v>
      </c>
      <c r="D132" s="5">
        <f t="shared" ca="1" si="108"/>
        <v>6.8855784024770508E-2</v>
      </c>
      <c r="E132" s="30">
        <f t="shared" ca="1" si="109"/>
        <v>40669412.700817809</v>
      </c>
      <c r="F132" s="29">
        <f t="shared" ca="1" si="184"/>
        <v>67621368.792990744</v>
      </c>
      <c r="G132" s="29">
        <f t="shared" ca="1" si="184"/>
        <v>52707238.635299124</v>
      </c>
      <c r="H132" s="29">
        <f t="shared" ca="1" si="184"/>
        <v>24434490.441873666</v>
      </c>
      <c r="I132" s="29">
        <f t="shared" ca="1" si="184"/>
        <v>22075672.310273379</v>
      </c>
      <c r="J132" s="29">
        <f t="shared" ca="1" si="184"/>
        <v>4725460.8396883197</v>
      </c>
      <c r="K132" s="29">
        <f t="shared" ca="1" si="184"/>
        <v>1621067.8602559322</v>
      </c>
      <c r="L132" s="29">
        <f t="shared" ca="1" si="184"/>
        <v>434652.38910090184</v>
      </c>
      <c r="M132" s="29">
        <f t="shared" ca="1" si="184"/>
        <v>320966.42459982599</v>
      </c>
      <c r="N132" s="29">
        <f t="shared" ca="1" si="184"/>
        <v>89010.997395213184</v>
      </c>
      <c r="O132" s="29">
        <f t="shared" ca="1" si="184"/>
        <v>32797.23306286594</v>
      </c>
      <c r="P132" s="29">
        <f t="shared" ca="1" si="185"/>
        <v>18806.089246897045</v>
      </c>
      <c r="Q132" s="29">
        <f t="shared" ca="1" si="185"/>
        <v>30153.240783976002</v>
      </c>
      <c r="R132" s="29">
        <f t="shared" ca="1" si="185"/>
        <v>23452.916643631386</v>
      </c>
      <c r="S132" s="29">
        <f t="shared" ca="1" si="185"/>
        <v>16236.442935466741</v>
      </c>
      <c r="T132" s="29">
        <f t="shared" ca="1" si="185"/>
        <v>15010.754600065982</v>
      </c>
      <c r="U132" s="29">
        <f t="shared" ca="1" si="185"/>
        <v>7056.1368914178956</v>
      </c>
      <c r="V132" s="29">
        <f t="shared" ca="1" si="185"/>
        <v>2379.2400542820292</v>
      </c>
      <c r="W132" s="31">
        <f t="shared" ca="1" si="110"/>
        <v>53847213.317405835</v>
      </c>
      <c r="X132" s="31">
        <f t="shared" ca="1" si="111"/>
        <v>214845233.44651356</v>
      </c>
      <c r="Y132" s="38">
        <f t="array" aca="1" ref="Y132" ca="1">SUM($E$54:$V$54*E132:V132)/1000000</f>
        <v>2358.9660833105681</v>
      </c>
      <c r="Z132" s="39">
        <f t="array" aca="1" ref="Z132" ca="1">SUM(($E$54:$V$54*E132:V132))/SUM(E132:V132)</f>
        <v>10.979839047245331</v>
      </c>
      <c r="AE132" s="10"/>
      <c r="AF132" s="46"/>
      <c r="AG132" s="53">
        <f t="shared" ca="1" si="116"/>
        <v>2126222.0476464601</v>
      </c>
      <c r="AH132" s="53">
        <f t="shared" ca="1" si="117"/>
        <v>1657276.3145331738</v>
      </c>
      <c r="AI132" s="53">
        <f t="shared" ca="1" si="118"/>
        <v>2311329.1174738053</v>
      </c>
      <c r="AJ132" s="53">
        <f t="shared" ca="1" si="119"/>
        <v>2088201.6885076694</v>
      </c>
      <c r="AK132" s="53">
        <f t="shared" ca="1" si="120"/>
        <v>446995.0072515739</v>
      </c>
      <c r="AL132" s="53">
        <f t="shared" ca="1" si="121"/>
        <v>153341.49716457861</v>
      </c>
      <c r="AM132" s="53">
        <f t="shared" ca="1" si="122"/>
        <v>41115.026535885183</v>
      </c>
      <c r="AN132" s="53">
        <f t="shared" ca="1" si="123"/>
        <v>30361.142364471249</v>
      </c>
      <c r="AO132" s="53">
        <f t="shared" ca="1" si="124"/>
        <v>8419.8076708149019</v>
      </c>
      <c r="AP132" s="53">
        <f t="shared" ca="1" si="125"/>
        <v>3102.3851277401063</v>
      </c>
      <c r="AQ132" s="53">
        <f t="shared" ca="1" si="126"/>
        <v>1778.9223706369651</v>
      </c>
      <c r="AR132" s="53">
        <f t="shared" ca="1" si="127"/>
        <v>2852.2822514345089</v>
      </c>
      <c r="AS132" s="53">
        <f t="shared" ca="1" si="128"/>
        <v>2218.4792131050708</v>
      </c>
      <c r="AT132" s="53">
        <f t="shared" ca="1" si="129"/>
        <v>1535.8520944080906</v>
      </c>
      <c r="AU132" s="53">
        <f t="shared" ca="1" si="130"/>
        <v>1419.9106899700066</v>
      </c>
      <c r="AV132" s="53">
        <f t="shared" ca="1" si="131"/>
        <v>667.46039549350587</v>
      </c>
      <c r="AW132" s="53">
        <f t="shared" ca="1" si="132"/>
        <v>225.05919769449977</v>
      </c>
      <c r="AX132" s="53">
        <f t="shared" ca="1" si="112"/>
        <v>5093563.6383092804</v>
      </c>
      <c r="AY132" s="53">
        <f t="shared" ca="1" si="113"/>
        <v>8877062.0004889164</v>
      </c>
      <c r="AZ132" s="41">
        <f t="array" aca="1" ref="AZ132" ca="1">SUM($E$54:$V$54*AF132:AW132)/1000000</f>
        <v>148.33884389238418</v>
      </c>
      <c r="BA132" s="43">
        <f t="array" aca="1" ref="BA132" ca="1">IF(AZ132=0,"",SUM(($E$54:$V$54*AF132:AW132))/SUM(AF132:AW132))</f>
        <v>16.710353480038126</v>
      </c>
      <c r="BB132" s="54">
        <f t="array" aca="1" ref="BB132" ca="1">SUM(AG132:AW132*AG$54:AW$54*AG$55:AW$55)/1000000</f>
        <v>270.85626338390432</v>
      </c>
      <c r="BG132" s="10"/>
      <c r="BH132" s="46"/>
      <c r="BI132" s="53">
        <f t="shared" si="133"/>
        <v>0</v>
      </c>
      <c r="BJ132" s="53">
        <f t="shared" si="134"/>
        <v>0</v>
      </c>
      <c r="BK132" s="53">
        <f t="shared" ca="1" si="135"/>
        <v>12114433.833625998</v>
      </c>
      <c r="BL132" s="53">
        <f t="shared" ca="1" si="136"/>
        <v>10944949.810670545</v>
      </c>
      <c r="BM132" s="53">
        <f t="shared" ca="1" si="137"/>
        <v>2342847.4112024573</v>
      </c>
      <c r="BN132" s="53">
        <f t="shared" ca="1" si="138"/>
        <v>803713.0702440904</v>
      </c>
      <c r="BO132" s="53">
        <f t="shared" ca="1" si="139"/>
        <v>215497.3364767482</v>
      </c>
      <c r="BP132" s="53">
        <f t="shared" ca="1" si="140"/>
        <v>159132.7031304336</v>
      </c>
      <c r="BQ132" s="53">
        <f t="shared" ca="1" si="141"/>
        <v>44130.973018428107</v>
      </c>
      <c r="BR132" s="53">
        <f t="shared" ca="1" si="142"/>
        <v>16260.617785800379</v>
      </c>
      <c r="BS132" s="53">
        <f t="shared" ca="1" si="143"/>
        <v>9323.9154871170576</v>
      </c>
      <c r="BT132" s="53">
        <f t="shared" ca="1" si="144"/>
        <v>14949.746597574611</v>
      </c>
      <c r="BU132" s="53">
        <f t="shared" ca="1" si="145"/>
        <v>11627.777037573114</v>
      </c>
      <c r="BV132" s="53">
        <f t="shared" ca="1" si="146"/>
        <v>8049.9044620172263</v>
      </c>
      <c r="BW132" s="53">
        <f t="shared" ca="1" si="147"/>
        <v>7442.2175419571449</v>
      </c>
      <c r="BX132" s="53">
        <f t="shared" ca="1" si="148"/>
        <v>3498.378805788378</v>
      </c>
      <c r="BY132" s="53">
        <f t="shared" ca="1" si="149"/>
        <v>1179.6090563246537</v>
      </c>
      <c r="BZ132" s="53">
        <f t="shared" ca="1" si="114"/>
        <v>26697037.305142846</v>
      </c>
      <c r="CA132" s="53">
        <f t="shared" ca="1" si="115"/>
        <v>26697037.305142846</v>
      </c>
      <c r="CB132" s="41">
        <f t="array" aca="1" ref="CB132" ca="1">SUM($E$54:$V$54*BH132:BY132)/1000000</f>
        <v>596.89638651804728</v>
      </c>
      <c r="CC132" s="43">
        <f t="array" aca="1" ref="CC132" ca="1">IF(CB132=0,"",SUM(($E$54:$V$54*BH132:BY132))/SUM(BH132:BY132))</f>
        <v>22.358150820093538</v>
      </c>
      <c r="CD132" s="54">
        <f t="array" aca="1" ref="CD132" ca="1">SUM(BI132:BY132*BI$54:BY$54*BI$55:BY$55)/1000000</f>
        <v>2762.7679461018961</v>
      </c>
      <c r="CI132" s="10"/>
      <c r="CJ132" s="71"/>
      <c r="CK132" s="149" t="str">
        <f t="shared" ca="1" si="150"/>
        <v/>
      </c>
      <c r="CL132" s="149" t="str">
        <f t="shared" ca="1" si="151"/>
        <v/>
      </c>
      <c r="CM132" s="149" t="str">
        <f t="shared" ca="1" si="152"/>
        <v/>
      </c>
      <c r="CN132" s="149">
        <f t="shared" ca="1" si="153"/>
        <v>1.048269737410382</v>
      </c>
      <c r="CO132" s="149">
        <f t="shared" ca="1" si="154"/>
        <v>0.90203306473303269</v>
      </c>
      <c r="CP132" s="149">
        <f t="shared" ca="1" si="155"/>
        <v>0.83510282398717117</v>
      </c>
      <c r="CQ132" s="149">
        <f t="shared" ca="1" si="156"/>
        <v>0.91039356652610848</v>
      </c>
      <c r="CR132" s="149">
        <f t="shared" ca="1" si="157"/>
        <v>0.85533639467512712</v>
      </c>
      <c r="CS132" s="149">
        <f t="shared" ca="1" si="158"/>
        <v>0.91937223331486595</v>
      </c>
      <c r="CT132" s="149">
        <f t="shared" ca="1" si="159"/>
        <v>0.85637401351102149</v>
      </c>
      <c r="CU132" s="149">
        <f t="shared" ca="1" si="160"/>
        <v>0.83237334935450491</v>
      </c>
      <c r="CV132" s="149">
        <f t="shared" ca="1" si="161"/>
        <v>0.84824910540084009</v>
      </c>
      <c r="CW132" s="149">
        <f t="shared" ca="1" si="162"/>
        <v>0.84553598604870561</v>
      </c>
      <c r="CX132" s="149">
        <f t="shared" ca="1" si="163"/>
        <v>0.82021908185963543</v>
      </c>
      <c r="CY132" s="149">
        <f t="shared" ca="1" si="164"/>
        <v>0.79816769355365702</v>
      </c>
      <c r="CZ132" s="149">
        <f t="shared" ca="1" si="165"/>
        <v>0.84639318833331623</v>
      </c>
      <c r="DA132" s="149">
        <f t="shared" ca="1" si="166"/>
        <v>0.79496776391737578</v>
      </c>
      <c r="DB132" s="53"/>
      <c r="DC132" s="53"/>
      <c r="DD132" s="41"/>
      <c r="DE132" s="43"/>
      <c r="DF132" s="54"/>
      <c r="DK132" s="10"/>
      <c r="DL132" s="46"/>
      <c r="DM132" s="72">
        <f t="shared" ca="1" si="167"/>
        <v>6.8855784024770689E-2</v>
      </c>
      <c r="DN132" s="72">
        <f t="shared" ca="1" si="168"/>
        <v>6.885578402477055E-2</v>
      </c>
      <c r="DO132" s="72">
        <f t="shared" ca="1" si="169"/>
        <v>0.42975152722477705</v>
      </c>
      <c r="DP132" s="72">
        <f t="shared" ca="1" si="170"/>
        <v>0.42975152722477705</v>
      </c>
      <c r="DQ132" s="72">
        <f t="shared" ca="1" si="171"/>
        <v>0.42975152722477705</v>
      </c>
      <c r="DR132" s="72">
        <f t="shared" ca="1" si="172"/>
        <v>0.42975152722477705</v>
      </c>
      <c r="DS132" s="72">
        <f t="shared" ca="1" si="173"/>
        <v>0.42975152722477705</v>
      </c>
      <c r="DT132" s="72">
        <f t="shared" ca="1" si="174"/>
        <v>0.42975152722477705</v>
      </c>
      <c r="DU132" s="72">
        <f t="shared" ca="1" si="175"/>
        <v>0.42975152722477705</v>
      </c>
      <c r="DV132" s="72">
        <f t="shared" ca="1" si="176"/>
        <v>0.42975152722477705</v>
      </c>
      <c r="DW132" s="72">
        <f t="shared" ca="1" si="177"/>
        <v>0.42975152722477705</v>
      </c>
      <c r="DX132" s="72">
        <f t="shared" ca="1" si="178"/>
        <v>0.42975152722477705</v>
      </c>
      <c r="DY132" s="72">
        <f t="shared" ca="1" si="179"/>
        <v>0.42975152722477705</v>
      </c>
      <c r="DZ132" s="72">
        <f t="shared" ca="1" si="180"/>
        <v>0.42975152722477705</v>
      </c>
      <c r="EA132" s="72">
        <f t="shared" ca="1" si="181"/>
        <v>0.42975152722477705</v>
      </c>
      <c r="EB132" s="72">
        <f t="shared" ca="1" si="182"/>
        <v>0.42975152722477705</v>
      </c>
      <c r="EC132" s="72">
        <f t="shared" ca="1" si="183"/>
        <v>0.42975152722477705</v>
      </c>
      <c r="ED132" s="53"/>
      <c r="EE132" s="53"/>
      <c r="EF132" s="41"/>
      <c r="EG132" s="43"/>
      <c r="EH132" s="54"/>
    </row>
    <row r="133" spans="1:138" x14ac:dyDescent="0.2">
      <c r="A133" s="6">
        <v>7</v>
      </c>
      <c r="B133">
        <v>5</v>
      </c>
      <c r="C133" s="5">
        <f t="shared" ca="1" si="107"/>
        <v>0.4056683920973469</v>
      </c>
      <c r="D133" s="5">
        <f t="shared" ca="1" si="108"/>
        <v>8.0584810331152168E-2</v>
      </c>
      <c r="E133" s="30">
        <f t="shared" ca="1" si="109"/>
        <v>23016787.040424395</v>
      </c>
      <c r="F133" s="29">
        <f t="shared" ca="1" si="184"/>
        <v>31496973.721537471</v>
      </c>
      <c r="G133" s="29">
        <f t="shared" ca="1" si="184"/>
        <v>52370278.655250773</v>
      </c>
      <c r="H133" s="29">
        <f t="shared" ca="1" si="184"/>
        <v>27207688.510724094</v>
      </c>
      <c r="I133" s="29">
        <f t="shared" ca="1" si="184"/>
        <v>12613182.213183325</v>
      </c>
      <c r="J133" s="29">
        <f t="shared" ca="1" si="184"/>
        <v>11395550.809229495</v>
      </c>
      <c r="K133" s="29">
        <f t="shared" ca="1" si="184"/>
        <v>2439301.8857519752</v>
      </c>
      <c r="L133" s="29">
        <f t="shared" ca="1" si="184"/>
        <v>836801.74751274195</v>
      </c>
      <c r="M133" s="29">
        <f t="shared" ca="1" si="184"/>
        <v>224369.31092002502</v>
      </c>
      <c r="N133" s="29">
        <f t="shared" ca="1" si="184"/>
        <v>165684.15893190753</v>
      </c>
      <c r="O133" s="29">
        <f t="shared" ca="1" si="184"/>
        <v>45947.834754065749</v>
      </c>
      <c r="P133" s="29">
        <f t="shared" ca="1" si="185"/>
        <v>16930.063579359317</v>
      </c>
      <c r="Q133" s="29">
        <f t="shared" ca="1" si="185"/>
        <v>9707.7788854560968</v>
      </c>
      <c r="R133" s="29">
        <f t="shared" ca="1" si="185"/>
        <v>15565.224133935983</v>
      </c>
      <c r="S133" s="29">
        <f t="shared" ca="1" si="185"/>
        <v>12106.48987178302</v>
      </c>
      <c r="T133" s="29">
        <f t="shared" ca="1" si="185"/>
        <v>8381.3171273683965</v>
      </c>
      <c r="U133" s="29">
        <f t="shared" ca="1" si="185"/>
        <v>7748.6118803422733</v>
      </c>
      <c r="V133" s="29">
        <f t="shared" ca="1" si="185"/>
        <v>3642.4062349218452</v>
      </c>
      <c r="W133" s="31">
        <f t="shared" ca="1" si="110"/>
        <v>55002608.362720795</v>
      </c>
      <c r="X133" s="31">
        <f t="shared" ca="1" si="111"/>
        <v>161886647.77993339</v>
      </c>
      <c r="Y133" s="38">
        <f t="array" aca="1" ref="Y133" ca="1">SUM($E$54:$V$54*E133:V133)/1000000</f>
        <v>2149.3474003336387</v>
      </c>
      <c r="Z133" s="39">
        <f t="array" aca="1" ref="Z133" ca="1">SUM(($E$54:$V$54*E133:V133))/SUM(E133:V133)</f>
        <v>13.276866435923941</v>
      </c>
      <c r="AE133" s="10"/>
      <c r="AF133" s="46"/>
      <c r="AG133" s="53">
        <f t="shared" ca="1" si="116"/>
        <v>1117815.7666454522</v>
      </c>
      <c r="AH133" s="53">
        <f t="shared" ca="1" si="117"/>
        <v>1858601.5184190699</v>
      </c>
      <c r="AI133" s="53">
        <f t="shared" ca="1" si="118"/>
        <v>3107548.5196471</v>
      </c>
      <c r="AJ133" s="53">
        <f t="shared" ca="1" si="119"/>
        <v>1440624.9799268164</v>
      </c>
      <c r="AK133" s="53">
        <f t="shared" ca="1" si="120"/>
        <v>1301552.2077087315</v>
      </c>
      <c r="AL133" s="53">
        <f t="shared" ca="1" si="121"/>
        <v>278606.87103401398</v>
      </c>
      <c r="AM133" s="53">
        <f t="shared" ca="1" si="122"/>
        <v>95575.999802275081</v>
      </c>
      <c r="AN133" s="53">
        <f t="shared" ca="1" si="123"/>
        <v>25626.525374580888</v>
      </c>
      <c r="AO133" s="53">
        <f t="shared" ca="1" si="124"/>
        <v>18923.752475881367</v>
      </c>
      <c r="AP133" s="53">
        <f t="shared" ca="1" si="125"/>
        <v>5247.9697352719568</v>
      </c>
      <c r="AQ133" s="53">
        <f t="shared" ca="1" si="126"/>
        <v>1933.6811354934603</v>
      </c>
      <c r="AR133" s="53">
        <f t="shared" ca="1" si="127"/>
        <v>1108.7819493622103</v>
      </c>
      <c r="AS133" s="53">
        <f t="shared" ca="1" si="128"/>
        <v>1777.7948757507588</v>
      </c>
      <c r="AT133" s="53">
        <f t="shared" ca="1" si="129"/>
        <v>1382.752697435255</v>
      </c>
      <c r="AU133" s="53">
        <f t="shared" ca="1" si="130"/>
        <v>957.27902874147492</v>
      </c>
      <c r="AV133" s="53">
        <f t="shared" ca="1" si="131"/>
        <v>885.01407859718006</v>
      </c>
      <c r="AW133" s="53">
        <f t="shared" ca="1" si="132"/>
        <v>416.02042374247657</v>
      </c>
      <c r="AX133" s="53">
        <f t="shared" ca="1" si="112"/>
        <v>6282168.1498937923</v>
      </c>
      <c r="AY133" s="53">
        <f t="shared" ca="1" si="113"/>
        <v>9258585.4349583145</v>
      </c>
      <c r="AZ133" s="41">
        <f t="array" aca="1" ref="AZ133" ca="1">SUM($E$54:$V$54*AF133:AW133)/1000000</f>
        <v>173.68723284728</v>
      </c>
      <c r="BA133" s="43">
        <f t="array" aca="1" ref="BA133" ca="1">IF(AZ133=0,"",SUM(($E$54:$V$54*AF133:AW133))/SUM(AF133:AW133))</f>
        <v>18.759586339342562</v>
      </c>
      <c r="BB133" s="54">
        <f t="array" aca="1" ref="BB133" ca="1">SUM(AG133:AW133*AG$54:AW$54*AG$55:AW$55)/1000000</f>
        <v>333.01004998488048</v>
      </c>
      <c r="BG133" s="10"/>
      <c r="BH133" s="46"/>
      <c r="BI133" s="53">
        <f t="shared" si="133"/>
        <v>0</v>
      </c>
      <c r="BJ133" s="53">
        <f t="shared" si="134"/>
        <v>0</v>
      </c>
      <c r="BK133" s="53">
        <f t="shared" ca="1" si="135"/>
        <v>15643571.116558161</v>
      </c>
      <c r="BL133" s="53">
        <f t="shared" ca="1" si="136"/>
        <v>7252185.8253510464</v>
      </c>
      <c r="BM133" s="53">
        <f t="shared" ca="1" si="137"/>
        <v>6552085.7983311713</v>
      </c>
      <c r="BN133" s="53">
        <f t="shared" ca="1" si="138"/>
        <v>1402522.3976478074</v>
      </c>
      <c r="BO133" s="53">
        <f t="shared" ca="1" si="139"/>
        <v>481134.86901013262</v>
      </c>
      <c r="BP133" s="53">
        <f t="shared" ca="1" si="140"/>
        <v>129005.34605749755</v>
      </c>
      <c r="BQ133" s="53">
        <f t="shared" ca="1" si="141"/>
        <v>95263.216576329476</v>
      </c>
      <c r="BR133" s="53">
        <f t="shared" ca="1" si="142"/>
        <v>26418.569895923902</v>
      </c>
      <c r="BS133" s="53">
        <f t="shared" ca="1" si="143"/>
        <v>9734.257781846025</v>
      </c>
      <c r="BT133" s="53">
        <f t="shared" ca="1" si="144"/>
        <v>5581.6696563030646</v>
      </c>
      <c r="BU133" s="53">
        <f t="shared" ca="1" si="145"/>
        <v>8949.5177287265524</v>
      </c>
      <c r="BV133" s="53">
        <f t="shared" ca="1" si="146"/>
        <v>6960.8535545560926</v>
      </c>
      <c r="BW133" s="53">
        <f t="shared" ca="1" si="147"/>
        <v>4818.9955747521553</v>
      </c>
      <c r="BX133" s="53">
        <f t="shared" ca="1" si="148"/>
        <v>4455.2098189805329</v>
      </c>
      <c r="BY133" s="53">
        <f t="shared" ca="1" si="149"/>
        <v>2094.2698218900732</v>
      </c>
      <c r="BZ133" s="53">
        <f t="shared" ca="1" si="114"/>
        <v>31624781.913365122</v>
      </c>
      <c r="CA133" s="53">
        <f t="shared" ca="1" si="115"/>
        <v>31624781.913365122</v>
      </c>
      <c r="CB133" s="41">
        <f t="array" aca="1" ref="CB133" ca="1">SUM($E$54:$V$54*BH133:BY133)/1000000</f>
        <v>720.09334334274058</v>
      </c>
      <c r="CC133" s="43">
        <f t="array" aca="1" ref="CC133" ca="1">IF(CB133=0,"",SUM(($E$54:$V$54*BH133:BY133))/SUM(BH133:BY133))</f>
        <v>22.769907008858073</v>
      </c>
      <c r="CD133" s="54">
        <f t="array" aca="1" ref="CD133" ca="1">SUM(BI133:BY133*BI$54:BY$54*BI$55:BY$55)/1000000</f>
        <v>3357.7106975880452</v>
      </c>
      <c r="CI133" s="10"/>
      <c r="CJ133" s="71"/>
      <c r="CK133" s="149" t="str">
        <f t="shared" ca="1" si="150"/>
        <v/>
      </c>
      <c r="CL133" s="149" t="str">
        <f t="shared" ca="1" si="151"/>
        <v/>
      </c>
      <c r="CM133" s="149" t="str">
        <f t="shared" ca="1" si="152"/>
        <v/>
      </c>
      <c r="CN133" s="149">
        <f t="shared" ca="1" si="153"/>
        <v>0.32299172988686886</v>
      </c>
      <c r="CO133" s="149">
        <f t="shared" ca="1" si="154"/>
        <v>0.32412364505115143</v>
      </c>
      <c r="CP133" s="149">
        <f t="shared" ca="1" si="155"/>
        <v>0.28712626700644139</v>
      </c>
      <c r="CQ133" s="149">
        <f t="shared" ca="1" si="156"/>
        <v>0.33459422964513347</v>
      </c>
      <c r="CR133" s="149">
        <f t="shared" ca="1" si="157"/>
        <v>0.33861829365088814</v>
      </c>
      <c r="CS133" s="149">
        <f t="shared" ca="1" si="158"/>
        <v>0.34276913699423556</v>
      </c>
      <c r="CT133" s="149">
        <f t="shared" ca="1" si="159"/>
        <v>0.36703034615272667</v>
      </c>
      <c r="CU133" s="149">
        <f t="shared" ca="1" si="160"/>
        <v>0.33973639728327332</v>
      </c>
      <c r="CV133" s="149">
        <f t="shared" ca="1" si="161"/>
        <v>0.32317946071097464</v>
      </c>
      <c r="CW133" s="149">
        <f t="shared" ca="1" si="162"/>
        <v>0.34856822296432938</v>
      </c>
      <c r="CX133" s="149">
        <f t="shared" ca="1" si="163"/>
        <v>0.28721858736672551</v>
      </c>
      <c r="CY133" s="149">
        <f t="shared" ca="1" si="164"/>
        <v>0.35877813424127597</v>
      </c>
      <c r="CZ133" s="149">
        <f t="shared" ca="1" si="165"/>
        <v>0.304076816811024</v>
      </c>
      <c r="DA133" s="149">
        <f t="shared" ca="1" si="166"/>
        <v>0.36263725583650724</v>
      </c>
      <c r="DB133" s="53"/>
      <c r="DC133" s="53"/>
      <c r="DD133" s="41"/>
      <c r="DE133" s="43"/>
      <c r="DF133" s="54"/>
      <c r="DK133" s="10"/>
      <c r="DL133" s="46"/>
      <c r="DM133" s="72">
        <f t="shared" ca="1" si="167"/>
        <v>8.0584810331152196E-2</v>
      </c>
      <c r="DN133" s="72">
        <f t="shared" ca="1" si="168"/>
        <v>8.0584810331152196E-2</v>
      </c>
      <c r="DO133" s="72">
        <f t="shared" ca="1" si="169"/>
        <v>0.48625320242849901</v>
      </c>
      <c r="DP133" s="72">
        <f t="shared" ca="1" si="170"/>
        <v>0.48625320242849901</v>
      </c>
      <c r="DQ133" s="72">
        <f t="shared" ca="1" si="171"/>
        <v>0.48625320242849901</v>
      </c>
      <c r="DR133" s="72">
        <f t="shared" ca="1" si="172"/>
        <v>0.48625320242849901</v>
      </c>
      <c r="DS133" s="72">
        <f t="shared" ca="1" si="173"/>
        <v>0.48625320242849901</v>
      </c>
      <c r="DT133" s="72">
        <f t="shared" ca="1" si="174"/>
        <v>0.48625320242849901</v>
      </c>
      <c r="DU133" s="72">
        <f t="shared" ca="1" si="175"/>
        <v>0.48625320242849901</v>
      </c>
      <c r="DV133" s="72">
        <f t="shared" ca="1" si="176"/>
        <v>0.48625320242849901</v>
      </c>
      <c r="DW133" s="72">
        <f t="shared" ca="1" si="177"/>
        <v>0.48625320242849901</v>
      </c>
      <c r="DX133" s="72">
        <f t="shared" ca="1" si="178"/>
        <v>0.48625320242849901</v>
      </c>
      <c r="DY133" s="72">
        <f t="shared" ca="1" si="179"/>
        <v>0.48625320242849901</v>
      </c>
      <c r="DZ133" s="72">
        <f t="shared" ca="1" si="180"/>
        <v>0.48625320242849901</v>
      </c>
      <c r="EA133" s="72">
        <f t="shared" ca="1" si="181"/>
        <v>0.48625320242849901</v>
      </c>
      <c r="EB133" s="72">
        <f t="shared" ca="1" si="182"/>
        <v>0.48625320242849901</v>
      </c>
      <c r="EC133" s="72">
        <f t="shared" ca="1" si="183"/>
        <v>0.48625320242849901</v>
      </c>
      <c r="ED133" s="53"/>
      <c r="EE133" s="53"/>
      <c r="EF133" s="41"/>
      <c r="EG133" s="43"/>
      <c r="EH133" s="54"/>
    </row>
    <row r="134" spans="1:138" x14ac:dyDescent="0.2">
      <c r="A134" s="6">
        <v>7</v>
      </c>
      <c r="B134">
        <v>6</v>
      </c>
      <c r="C134" s="5">
        <f t="shared" ca="1" si="107"/>
        <v>0.33970804530286597</v>
      </c>
      <c r="D134" s="5">
        <f t="shared" ca="1" si="108"/>
        <v>5.9439714983422175E-2</v>
      </c>
      <c r="E134" s="30">
        <f t="shared" ca="1" si="109"/>
        <v>16993121.47588576</v>
      </c>
      <c r="F134" s="29">
        <f t="shared" ca="1" si="184"/>
        <v>18206598.913678404</v>
      </c>
      <c r="G134" s="29">
        <f t="shared" ca="1" si="184"/>
        <v>24914544.611962821</v>
      </c>
      <c r="H134" s="29">
        <f t="shared" ca="1" si="184"/>
        <v>29494136.146293905</v>
      </c>
      <c r="I134" s="29">
        <f t="shared" ca="1" si="184"/>
        <v>15322952.059198095</v>
      </c>
      <c r="J134" s="29">
        <f t="shared" ca="1" si="184"/>
        <v>7103550.3912932212</v>
      </c>
      <c r="K134" s="29">
        <f t="shared" ca="1" si="184"/>
        <v>6417799.0963530224</v>
      </c>
      <c r="L134" s="29">
        <f t="shared" ca="1" si="184"/>
        <v>1373777.3364523968</v>
      </c>
      <c r="M134" s="29">
        <f t="shared" ca="1" si="184"/>
        <v>471273.88477477414</v>
      </c>
      <c r="N134" s="29">
        <f t="shared" ca="1" si="184"/>
        <v>126361.34794867795</v>
      </c>
      <c r="O134" s="29">
        <f t="shared" ca="1" si="184"/>
        <v>93310.772184175192</v>
      </c>
      <c r="P134" s="29">
        <f t="shared" ca="1" si="185"/>
        <v>25877.114437082626</v>
      </c>
      <c r="Q134" s="29">
        <f t="shared" ca="1" si="185"/>
        <v>9534.751637701489</v>
      </c>
      <c r="R134" s="29">
        <f t="shared" ca="1" si="185"/>
        <v>5467.271885463837</v>
      </c>
      <c r="S134" s="29">
        <f t="shared" ca="1" si="185"/>
        <v>8766.0950360029965</v>
      </c>
      <c r="T134" s="29">
        <f t="shared" ca="1" si="185"/>
        <v>6818.1890511345573</v>
      </c>
      <c r="U134" s="29">
        <f t="shared" ca="1" si="185"/>
        <v>4720.2290075094643</v>
      </c>
      <c r="V134" s="29">
        <f t="shared" ca="1" si="185"/>
        <v>4363.899135386624</v>
      </c>
      <c r="W134" s="31">
        <f t="shared" ca="1" si="110"/>
        <v>60468708.584688552</v>
      </c>
      <c r="X134" s="31">
        <f t="shared" ca="1" si="111"/>
        <v>120582973.58621556</v>
      </c>
      <c r="Y134" s="38">
        <f t="array" aca="1" ref="Y134" ca="1">SUM($E$54:$V$54*E134:V134)/1000000</f>
        <v>1845.0862982423835</v>
      </c>
      <c r="Z134" s="39">
        <f t="array" aca="1" ref="Z134" ca="1">SUM(($E$54:$V$54*E134:V134))/SUM(E134:V134)</f>
        <v>15.301383299551542</v>
      </c>
      <c r="AE134" s="10"/>
      <c r="AF134" s="46"/>
      <c r="AG134" s="53">
        <f t="shared" ca="1" si="116"/>
        <v>497983.67432079912</v>
      </c>
      <c r="AH134" s="53">
        <f t="shared" ca="1" si="117"/>
        <v>681458.21900725551</v>
      </c>
      <c r="AI134" s="53">
        <f t="shared" ca="1" si="118"/>
        <v>2368295.2102339123</v>
      </c>
      <c r="AJ134" s="53">
        <f t="shared" ca="1" si="119"/>
        <v>1230389.4505824558</v>
      </c>
      <c r="AK134" s="53">
        <f t="shared" ca="1" si="120"/>
        <v>570394.884051178</v>
      </c>
      <c r="AL134" s="53">
        <f t="shared" ca="1" si="121"/>
        <v>515331.00629720464</v>
      </c>
      <c r="AM134" s="53">
        <f t="shared" ca="1" si="122"/>
        <v>110310.41118513769</v>
      </c>
      <c r="AN134" s="53">
        <f t="shared" ca="1" si="123"/>
        <v>37841.951989520203</v>
      </c>
      <c r="AO134" s="53">
        <f t="shared" ca="1" si="124"/>
        <v>10146.456692991111</v>
      </c>
      <c r="AP134" s="53">
        <f t="shared" ca="1" si="125"/>
        <v>7492.5895008719608</v>
      </c>
      <c r="AQ134" s="53">
        <f t="shared" ca="1" si="126"/>
        <v>2077.8586588208432</v>
      </c>
      <c r="AR134" s="53">
        <f t="shared" ca="1" si="127"/>
        <v>765.61342642258808</v>
      </c>
      <c r="AS134" s="53">
        <f t="shared" ca="1" si="128"/>
        <v>439.00637588321212</v>
      </c>
      <c r="AT134" s="53">
        <f t="shared" ca="1" si="129"/>
        <v>703.89248843383621</v>
      </c>
      <c r="AU134" s="53">
        <f t="shared" ca="1" si="130"/>
        <v>547.48118040067743</v>
      </c>
      <c r="AV134" s="53">
        <f t="shared" ca="1" si="131"/>
        <v>379.02095841164424</v>
      </c>
      <c r="AW134" s="53">
        <f t="shared" ca="1" si="132"/>
        <v>350.40868357755585</v>
      </c>
      <c r="AX134" s="53">
        <f t="shared" ca="1" si="112"/>
        <v>4855465.242305222</v>
      </c>
      <c r="AY134" s="53">
        <f t="shared" ca="1" si="113"/>
        <v>6034907.1356332758</v>
      </c>
      <c r="AZ134" s="41">
        <f t="array" aca="1" ref="AZ134" ca="1">SUM($E$54:$V$54*AF134:AW134)/1000000</f>
        <v>123.34294119367844</v>
      </c>
      <c r="BA134" s="43">
        <f t="array" aca="1" ref="BA134" ca="1">IF(AZ134=0,"",SUM(($E$54:$V$54*AF134:AW134))/SUM(AF134:AW134))</f>
        <v>20.438250071056874</v>
      </c>
      <c r="BB134" s="54">
        <f t="array" aca="1" ref="BB134" ca="1">SUM(AG134:AW134*AG$54:AW$54*AG$55:AW$55)/1000000</f>
        <v>246.58435294279164</v>
      </c>
      <c r="BG134" s="10"/>
      <c r="BH134" s="46"/>
      <c r="BI134" s="53">
        <f t="shared" si="133"/>
        <v>0</v>
      </c>
      <c r="BJ134" s="53">
        <f t="shared" si="134"/>
        <v>0</v>
      </c>
      <c r="BK134" s="53">
        <f t="shared" ca="1" si="135"/>
        <v>13535208.518296003</v>
      </c>
      <c r="BL134" s="53">
        <f t="shared" ca="1" si="136"/>
        <v>7031884.2433078066</v>
      </c>
      <c r="BM134" s="53">
        <f t="shared" ca="1" si="137"/>
        <v>3259903.4360414189</v>
      </c>
      <c r="BN134" s="53">
        <f t="shared" ca="1" si="138"/>
        <v>2945204.0421460196</v>
      </c>
      <c r="BO134" s="53">
        <f t="shared" ca="1" si="139"/>
        <v>630442.69594344287</v>
      </c>
      <c r="BP134" s="53">
        <f t="shared" ca="1" si="140"/>
        <v>216273.16928404095</v>
      </c>
      <c r="BQ134" s="53">
        <f t="shared" ca="1" si="141"/>
        <v>57988.719678207053</v>
      </c>
      <c r="BR134" s="53">
        <f t="shared" ca="1" si="142"/>
        <v>42821.418883113358</v>
      </c>
      <c r="BS134" s="53">
        <f t="shared" ca="1" si="143"/>
        <v>11875.314402172526</v>
      </c>
      <c r="BT134" s="53">
        <f t="shared" ca="1" si="144"/>
        <v>4375.6104924154688</v>
      </c>
      <c r="BU134" s="53">
        <f t="shared" ca="1" si="145"/>
        <v>2508.995843408316</v>
      </c>
      <c r="BV134" s="53">
        <f t="shared" ca="1" si="146"/>
        <v>4022.8648710028142</v>
      </c>
      <c r="BW134" s="53">
        <f t="shared" ca="1" si="147"/>
        <v>3128.9477361372115</v>
      </c>
      <c r="BX134" s="53">
        <f t="shared" ca="1" si="148"/>
        <v>2166.1690158970127</v>
      </c>
      <c r="BY134" s="53">
        <f t="shared" ca="1" si="149"/>
        <v>2002.6450158531459</v>
      </c>
      <c r="BZ134" s="53">
        <f t="shared" ca="1" si="114"/>
        <v>27749806.790956941</v>
      </c>
      <c r="CA134" s="53">
        <f t="shared" ca="1" si="115"/>
        <v>27749806.790956941</v>
      </c>
      <c r="CB134" s="41">
        <f t="array" aca="1" ref="CB134" ca="1">SUM($E$54:$V$54*BH134:BY134)/1000000</f>
        <v>637.5336949599324</v>
      </c>
      <c r="CC134" s="43">
        <f t="array" aca="1" ref="CC134" ca="1">IF(CB134=0,"",SUM(($E$54:$V$54*BH134:BY134))/SUM(BH134:BY134))</f>
        <v>22.974347164380649</v>
      </c>
      <c r="CD134" s="54">
        <f t="array" aca="1" ref="CD134" ca="1">SUM(BI134:BY134*BI$54:BY$54*BI$55:BY$55)/1000000</f>
        <v>2983.6917148775683</v>
      </c>
      <c r="CI134" s="10"/>
      <c r="CJ134" s="71"/>
      <c r="CK134" s="149" t="str">
        <f t="shared" ca="1" si="150"/>
        <v/>
      </c>
      <c r="CL134" s="149" t="str">
        <f t="shared" ca="1" si="151"/>
        <v/>
      </c>
      <c r="CM134" s="149" t="str">
        <f t="shared" ca="1" si="152"/>
        <v/>
      </c>
      <c r="CN134" s="149">
        <f t="shared" ca="1" si="153"/>
        <v>0.58387615914082835</v>
      </c>
      <c r="CO134" s="149">
        <f t="shared" ca="1" si="154"/>
        <v>0.59210206553982714</v>
      </c>
      <c r="CP134" s="149">
        <f t="shared" ca="1" si="155"/>
        <v>0.691905304765014</v>
      </c>
      <c r="CQ134" s="149">
        <f t="shared" ca="1" si="156"/>
        <v>0.6977732783250602</v>
      </c>
      <c r="CR134" s="149">
        <f t="shared" ca="1" si="157"/>
        <v>0.56445347416681346</v>
      </c>
      <c r="CS134" s="149">
        <f t="shared" ca="1" si="158"/>
        <v>0.66378163939624024</v>
      </c>
      <c r="CT134" s="149">
        <f t="shared" ca="1" si="159"/>
        <v>0.54757699850089381</v>
      </c>
      <c r="CU134" s="149">
        <f t="shared" ca="1" si="160"/>
        <v>0.63679201279976039</v>
      </c>
      <c r="CV134" s="149">
        <f t="shared" ca="1" si="161"/>
        <v>0.49027453361848766</v>
      </c>
      <c r="CW134" s="149">
        <f t="shared" ca="1" si="162"/>
        <v>0.63855078067517179</v>
      </c>
      <c r="CX134" s="149">
        <f t="shared" ca="1" si="163"/>
        <v>0.66517422672750504</v>
      </c>
      <c r="CY134" s="149">
        <f t="shared" ca="1" si="164"/>
        <v>0.59455046743481599</v>
      </c>
      <c r="CZ134" s="149">
        <f t="shared" ca="1" si="165"/>
        <v>0.59989842843761854</v>
      </c>
      <c r="DA134" s="149">
        <f t="shared" ca="1" si="166"/>
        <v>0.64294547075469977</v>
      </c>
      <c r="DB134" s="53"/>
      <c r="DC134" s="53"/>
      <c r="DD134" s="41"/>
      <c r="DE134" s="43"/>
      <c r="DF134" s="54"/>
      <c r="DK134" s="10"/>
      <c r="DL134" s="46"/>
      <c r="DM134" s="72">
        <f t="shared" ca="1" si="167"/>
        <v>5.9439714983422126E-2</v>
      </c>
      <c r="DN134" s="72">
        <f t="shared" ca="1" si="168"/>
        <v>5.9439714983422126E-2</v>
      </c>
      <c r="DO134" s="72">
        <f t="shared" ca="1" si="169"/>
        <v>0.39914776028628807</v>
      </c>
      <c r="DP134" s="72">
        <f t="shared" ca="1" si="170"/>
        <v>0.39914776028628807</v>
      </c>
      <c r="DQ134" s="72">
        <f t="shared" ca="1" si="171"/>
        <v>0.39914776028628807</v>
      </c>
      <c r="DR134" s="72">
        <f t="shared" ca="1" si="172"/>
        <v>0.39914776028628807</v>
      </c>
      <c r="DS134" s="72">
        <f t="shared" ca="1" si="173"/>
        <v>0.39914776028628807</v>
      </c>
      <c r="DT134" s="72">
        <f t="shared" ca="1" si="174"/>
        <v>0.39914776028628807</v>
      </c>
      <c r="DU134" s="72">
        <f t="shared" ca="1" si="175"/>
        <v>0.39914776028628807</v>
      </c>
      <c r="DV134" s="72">
        <f t="shared" ca="1" si="176"/>
        <v>0.39914776028628807</v>
      </c>
      <c r="DW134" s="72">
        <f t="shared" ca="1" si="177"/>
        <v>0.39914776028628807</v>
      </c>
      <c r="DX134" s="72">
        <f t="shared" ca="1" si="178"/>
        <v>0.39914776028628807</v>
      </c>
      <c r="DY134" s="72">
        <f t="shared" ca="1" si="179"/>
        <v>0.39914776028628807</v>
      </c>
      <c r="DZ134" s="72">
        <f t="shared" ca="1" si="180"/>
        <v>0.39914776028628807</v>
      </c>
      <c r="EA134" s="72">
        <f t="shared" ca="1" si="181"/>
        <v>0.39914776028628807</v>
      </c>
      <c r="EB134" s="72">
        <f t="shared" ca="1" si="182"/>
        <v>0.39914776028628807</v>
      </c>
      <c r="EC134" s="72">
        <f t="shared" ca="1" si="183"/>
        <v>0.39914776028628807</v>
      </c>
      <c r="ED134" s="53"/>
      <c r="EE134" s="53"/>
      <c r="EF134" s="41"/>
      <c r="EG134" s="43"/>
      <c r="EH134" s="54"/>
    </row>
    <row r="135" spans="1:138" x14ac:dyDescent="0.2">
      <c r="A135" s="6">
        <v>7</v>
      </c>
      <c r="B135">
        <v>7</v>
      </c>
      <c r="C135" s="5">
        <f t="shared" ca="1" si="107"/>
        <v>0.39274123583159942</v>
      </c>
      <c r="D135" s="5">
        <f t="shared" ca="1" si="108"/>
        <v>8.3909334053656803E-2</v>
      </c>
      <c r="E135" s="30">
        <f t="shared" ca="1" si="109"/>
        <v>19924206.32397379</v>
      </c>
      <c r="F135" s="29">
        <f t="shared" ca="1" si="184"/>
        <v>13116871.588131856</v>
      </c>
      <c r="G135" s="29">
        <f t="shared" ca="1" si="184"/>
        <v>14053546.333216717</v>
      </c>
      <c r="H135" s="29">
        <f t="shared" ca="1" si="184"/>
        <v>12985082.310887916</v>
      </c>
      <c r="I135" s="29">
        <f t="shared" ca="1" si="184"/>
        <v>15371895.875001049</v>
      </c>
      <c r="J135" s="29">
        <f t="shared" ca="1" si="184"/>
        <v>7986089.925919841</v>
      </c>
      <c r="K135" s="29">
        <f t="shared" ca="1" si="184"/>
        <v>3702262.5926782158</v>
      </c>
      <c r="L135" s="29">
        <f t="shared" ca="1" si="184"/>
        <v>3344859.4312605709</v>
      </c>
      <c r="M135" s="29">
        <f t="shared" ca="1" si="184"/>
        <v>715991.8862053554</v>
      </c>
      <c r="N135" s="29">
        <f t="shared" ca="1" si="184"/>
        <v>245620.79219517551</v>
      </c>
      <c r="O135" s="29">
        <f t="shared" ca="1" si="184"/>
        <v>65857.615685276804</v>
      </c>
      <c r="P135" s="29">
        <f t="shared" ca="1" si="185"/>
        <v>48632.157487728982</v>
      </c>
      <c r="Q135" s="29">
        <f t="shared" ca="1" si="185"/>
        <v>13486.759086595717</v>
      </c>
      <c r="R135" s="29">
        <f t="shared" ca="1" si="185"/>
        <v>4969.3677631972269</v>
      </c>
      <c r="S135" s="29">
        <f t="shared" ca="1" si="185"/>
        <v>2849.4590832161439</v>
      </c>
      <c r="T135" s="29">
        <f t="shared" ca="1" si="185"/>
        <v>4568.7556148591884</v>
      </c>
      <c r="U135" s="29">
        <f t="shared" ca="1" si="185"/>
        <v>3553.5365955541761</v>
      </c>
      <c r="V135" s="29">
        <f t="shared" ca="1" si="185"/>
        <v>2460.1116794774284</v>
      </c>
      <c r="W135" s="31">
        <f t="shared" ca="1" si="110"/>
        <v>44498180.577144034</v>
      </c>
      <c r="X135" s="31">
        <f t="shared" ca="1" si="111"/>
        <v>91592804.822466403</v>
      </c>
      <c r="Y135" s="38">
        <f t="array" aca="1" ref="Y135" ca="1">SUM($E$54:$V$54*E135:V135)/1000000</f>
        <v>1387.7247742416469</v>
      </c>
      <c r="Z135" s="39">
        <f t="array" aca="1" ref="Z135" ca="1">SUM(($E$54:$V$54*E135:V135))/SUM(E135:V135)</f>
        <v>15.151023892449439</v>
      </c>
      <c r="AE135" s="10"/>
      <c r="AF135" s="46"/>
      <c r="AG135" s="53">
        <f t="shared" ca="1" si="116"/>
        <v>499122.63065198145</v>
      </c>
      <c r="AH135" s="53">
        <f t="shared" ca="1" si="117"/>
        <v>534764.93756112573</v>
      </c>
      <c r="AI135" s="53">
        <f t="shared" ca="1" si="118"/>
        <v>1536088.9463775903</v>
      </c>
      <c r="AJ135" s="53">
        <f t="shared" ca="1" si="119"/>
        <v>1818440.4821721737</v>
      </c>
      <c r="AK135" s="53">
        <f t="shared" ca="1" si="120"/>
        <v>944725.96832881065</v>
      </c>
      <c r="AL135" s="53">
        <f t="shared" ca="1" si="121"/>
        <v>437964.466380912</v>
      </c>
      <c r="AM135" s="53">
        <f t="shared" ca="1" si="122"/>
        <v>395684.94650496071</v>
      </c>
      <c r="AN135" s="53">
        <f t="shared" ca="1" si="123"/>
        <v>84699.287672122737</v>
      </c>
      <c r="AO135" s="53">
        <f t="shared" ca="1" si="124"/>
        <v>29056.064094037833</v>
      </c>
      <c r="AP135" s="53">
        <f t="shared" ca="1" si="125"/>
        <v>7790.7211573169907</v>
      </c>
      <c r="AQ135" s="53">
        <f t="shared" ca="1" si="126"/>
        <v>5753.0108602204509</v>
      </c>
      <c r="AR135" s="53">
        <f t="shared" ca="1" si="127"/>
        <v>1595.4355204977203</v>
      </c>
      <c r="AS135" s="53">
        <f t="shared" ca="1" si="128"/>
        <v>587.85849090319857</v>
      </c>
      <c r="AT135" s="53">
        <f t="shared" ca="1" si="129"/>
        <v>337.08085140233823</v>
      </c>
      <c r="AU135" s="53">
        <f t="shared" ca="1" si="130"/>
        <v>540.4675019118813</v>
      </c>
      <c r="AV135" s="53">
        <f t="shared" ca="1" si="131"/>
        <v>420.37071111994896</v>
      </c>
      <c r="AW135" s="53">
        <f t="shared" ca="1" si="132"/>
        <v>291.0224415390158</v>
      </c>
      <c r="AX135" s="53">
        <f t="shared" ca="1" si="112"/>
        <v>5263976.1290655192</v>
      </c>
      <c r="AY135" s="53">
        <f t="shared" ca="1" si="113"/>
        <v>6297863.6972786263</v>
      </c>
      <c r="AZ135" s="41">
        <f t="array" aca="1" ref="AZ135" ca="1">SUM($E$54:$V$54*AF135:AW135)/1000000</f>
        <v>139.77469588342578</v>
      </c>
      <c r="BA135" s="43">
        <f t="array" aca="1" ref="BA135" ca="1">IF(AZ135=0,"",SUM(($E$54:$V$54*AF135:AW135))/SUM(AF135:AW135))</f>
        <v>22.193985548436672</v>
      </c>
      <c r="BB135" s="54">
        <f t="array" aca="1" ref="BB135" ca="1">SUM(AG135:AW135*AG$54:AW$54*AG$55:AW$55)/1000000</f>
        <v>296.04107941401134</v>
      </c>
      <c r="BG135" s="10"/>
      <c r="BH135" s="46"/>
      <c r="BI135" s="53">
        <f t="shared" si="133"/>
        <v>0</v>
      </c>
      <c r="BJ135" s="53">
        <f t="shared" si="134"/>
        <v>0</v>
      </c>
      <c r="BK135" s="53">
        <f t="shared" ca="1" si="135"/>
        <v>7189730.1766429981</v>
      </c>
      <c r="BL135" s="53">
        <f t="shared" ca="1" si="136"/>
        <v>8511288.6463598963</v>
      </c>
      <c r="BM135" s="53">
        <f t="shared" ca="1" si="137"/>
        <v>4421830.4019240607</v>
      </c>
      <c r="BN135" s="53">
        <f t="shared" ca="1" si="138"/>
        <v>2049911.4635658369</v>
      </c>
      <c r="BO135" s="53">
        <f t="shared" ca="1" si="139"/>
        <v>1852020.3579609517</v>
      </c>
      <c r="BP135" s="53">
        <f t="shared" ca="1" si="140"/>
        <v>396438.64761379233</v>
      </c>
      <c r="BQ135" s="53">
        <f t="shared" ca="1" si="141"/>
        <v>135998.15383348597</v>
      </c>
      <c r="BR135" s="53">
        <f t="shared" ca="1" si="142"/>
        <v>36464.804420774904</v>
      </c>
      <c r="BS135" s="53">
        <f t="shared" ca="1" si="143"/>
        <v>26927.214003995843</v>
      </c>
      <c r="BT135" s="53">
        <f t="shared" ca="1" si="144"/>
        <v>7467.5043614244787</v>
      </c>
      <c r="BU135" s="53">
        <f t="shared" ca="1" si="145"/>
        <v>2751.4968723716092</v>
      </c>
      <c r="BV135" s="53">
        <f t="shared" ca="1" si="146"/>
        <v>1577.7213780563025</v>
      </c>
      <c r="BW135" s="53">
        <f t="shared" ca="1" si="147"/>
        <v>2529.6813164070036</v>
      </c>
      <c r="BX135" s="53">
        <f t="shared" ca="1" si="148"/>
        <v>1967.5631376967415</v>
      </c>
      <c r="BY135" s="53">
        <f t="shared" ca="1" si="149"/>
        <v>1362.1430158374778</v>
      </c>
      <c r="BZ135" s="53">
        <f t="shared" ca="1" si="114"/>
        <v>24638265.976407588</v>
      </c>
      <c r="CA135" s="53">
        <f t="shared" ca="1" si="115"/>
        <v>24638265.976407588</v>
      </c>
      <c r="CB135" s="41">
        <f t="array" aca="1" ref="CB135" ca="1">SUM($E$54:$V$54*BH135:BY135)/1000000</f>
        <v>607.70816798925739</v>
      </c>
      <c r="CC135" s="43">
        <f t="array" aca="1" ref="CC135" ca="1">IF(CB135=0,"",SUM(($E$54:$V$54*BH135:BY135))/SUM(BH135:BY135))</f>
        <v>24.665216641916654</v>
      </c>
      <c r="CD135" s="54">
        <f t="array" aca="1" ref="CD135" ca="1">SUM(BI135:BY135*BI$54:BY$54*BI$55:BY$55)/1000000</f>
        <v>2899.1911066230391</v>
      </c>
      <c r="CI135" s="10"/>
      <c r="CJ135" s="71"/>
      <c r="CK135" s="149" t="str">
        <f t="shared" ca="1" si="150"/>
        <v/>
      </c>
      <c r="CL135" s="149" t="str">
        <f t="shared" ca="1" si="151"/>
        <v/>
      </c>
      <c r="CM135" s="149" t="str">
        <f t="shared" ca="1" si="152"/>
        <v/>
      </c>
      <c r="CN135" s="149">
        <f t="shared" ca="1" si="153"/>
        <v>0.27089737175873291</v>
      </c>
      <c r="CO135" s="149">
        <f t="shared" ca="1" si="154"/>
        <v>0.2692487453819884</v>
      </c>
      <c r="CP135" s="149">
        <f t="shared" ca="1" si="155"/>
        <v>0.27954211696367209</v>
      </c>
      <c r="CQ135" s="149">
        <f t="shared" ca="1" si="156"/>
        <v>0.32328177905968086</v>
      </c>
      <c r="CR135" s="149">
        <f t="shared" ca="1" si="157"/>
        <v>0.29120255420556795</v>
      </c>
      <c r="CS135" s="149">
        <f t="shared" ca="1" si="158"/>
        <v>0.29158257321073677</v>
      </c>
      <c r="CT135" s="149">
        <f t="shared" ca="1" si="159"/>
        <v>0.324185555593692</v>
      </c>
      <c r="CU135" s="149">
        <f t="shared" ca="1" si="160"/>
        <v>0.28420476562458452</v>
      </c>
      <c r="CV135" s="149">
        <f t="shared" ca="1" si="161"/>
        <v>0.25517150198357424</v>
      </c>
      <c r="CW135" s="149">
        <f t="shared" ca="1" si="162"/>
        <v>0.23252712609264506</v>
      </c>
      <c r="CX135" s="149">
        <f t="shared" ca="1" si="163"/>
        <v>0.31301331706647484</v>
      </c>
      <c r="CY135" s="149">
        <f t="shared" ca="1" si="164"/>
        <v>0.26577430548850339</v>
      </c>
      <c r="CZ135" s="149">
        <f t="shared" ca="1" si="165"/>
        <v>0.25745833438637761</v>
      </c>
      <c r="DA135" s="149">
        <f t="shared" ca="1" si="166"/>
        <v>0.29728627783153777</v>
      </c>
      <c r="DB135" s="53"/>
      <c r="DC135" s="53"/>
      <c r="DD135" s="41"/>
      <c r="DE135" s="43"/>
      <c r="DF135" s="54"/>
      <c r="DK135" s="10"/>
      <c r="DL135" s="46"/>
      <c r="DM135" s="72">
        <f t="shared" ca="1" si="167"/>
        <v>8.3909334053656831E-2</v>
      </c>
      <c r="DN135" s="72">
        <f t="shared" ca="1" si="168"/>
        <v>8.3909334053656831E-2</v>
      </c>
      <c r="DO135" s="72">
        <f t="shared" ca="1" si="169"/>
        <v>0.47665056988525611</v>
      </c>
      <c r="DP135" s="72">
        <f t="shared" ca="1" si="170"/>
        <v>0.47665056988525611</v>
      </c>
      <c r="DQ135" s="72">
        <f t="shared" ca="1" si="171"/>
        <v>0.47665056988525611</v>
      </c>
      <c r="DR135" s="72">
        <f t="shared" ca="1" si="172"/>
        <v>0.47665056988525611</v>
      </c>
      <c r="DS135" s="72">
        <f t="shared" ca="1" si="173"/>
        <v>0.47665056988525611</v>
      </c>
      <c r="DT135" s="72">
        <f t="shared" ca="1" si="174"/>
        <v>0.47665056988525611</v>
      </c>
      <c r="DU135" s="72">
        <f t="shared" ca="1" si="175"/>
        <v>0.47665056988525611</v>
      </c>
      <c r="DV135" s="72">
        <f t="shared" ca="1" si="176"/>
        <v>0.47665056988525611</v>
      </c>
      <c r="DW135" s="72">
        <f t="shared" ca="1" si="177"/>
        <v>0.47665056988525611</v>
      </c>
      <c r="DX135" s="72">
        <f t="shared" ca="1" si="178"/>
        <v>0.47665056988525611</v>
      </c>
      <c r="DY135" s="72">
        <f t="shared" ca="1" si="179"/>
        <v>0.47665056988525611</v>
      </c>
      <c r="DZ135" s="72">
        <f t="shared" ca="1" si="180"/>
        <v>0.47665056988525611</v>
      </c>
      <c r="EA135" s="72">
        <f t="shared" ca="1" si="181"/>
        <v>0.47665056988525611</v>
      </c>
      <c r="EB135" s="72">
        <f t="shared" ca="1" si="182"/>
        <v>0.47665056988525611</v>
      </c>
      <c r="EC135" s="72">
        <f t="shared" ca="1" si="183"/>
        <v>0.47665056988525611</v>
      </c>
      <c r="ED135" s="53"/>
      <c r="EE135" s="53"/>
      <c r="EF135" s="41"/>
      <c r="EG135" s="43"/>
      <c r="EH135" s="54"/>
    </row>
    <row r="136" spans="1:138" x14ac:dyDescent="0.2">
      <c r="A136" s="6">
        <v>7</v>
      </c>
      <c r="B136">
        <v>8</v>
      </c>
      <c r="C136" s="5">
        <f t="shared" ca="1" si="107"/>
        <v>0.56064050047841951</v>
      </c>
      <c r="D136" s="5">
        <f t="shared" ca="1" si="108"/>
        <v>0.10891824728611973</v>
      </c>
      <c r="E136" s="30">
        <f t="shared" ca="1" si="109"/>
        <v>13883346.649494547</v>
      </c>
      <c r="F136" s="29">
        <f t="shared" ca="1" si="184"/>
        <v>14999504.142979</v>
      </c>
      <c r="G136" s="29">
        <f t="shared" ca="1" si="184"/>
        <v>9874750.6691080648</v>
      </c>
      <c r="H136" s="29">
        <f t="shared" ca="1" si="184"/>
        <v>6039468.577533151</v>
      </c>
      <c r="I136" s="29">
        <f t="shared" ca="1" si="184"/>
        <v>5580299.4300399395</v>
      </c>
      <c r="J136" s="29">
        <f t="shared" ca="1" si="184"/>
        <v>6606025.2631572308</v>
      </c>
      <c r="K136" s="29">
        <f t="shared" ca="1" si="184"/>
        <v>3431997.7336216718</v>
      </c>
      <c r="L136" s="29">
        <f t="shared" ca="1" si="184"/>
        <v>1591036.0320517467</v>
      </c>
      <c r="M136" s="29">
        <f t="shared" ca="1" si="184"/>
        <v>1437443.1159497788</v>
      </c>
      <c r="N136" s="29">
        <f t="shared" ca="1" si="184"/>
        <v>307695.32443816739</v>
      </c>
      <c r="O136" s="29">
        <f t="shared" ca="1" si="184"/>
        <v>105554.78462723526</v>
      </c>
      <c r="P136" s="29">
        <f t="shared" ca="1" si="185"/>
        <v>28302.109025846414</v>
      </c>
      <c r="Q136" s="29">
        <f t="shared" ca="1" si="185"/>
        <v>20899.521020581778</v>
      </c>
      <c r="R136" s="29">
        <f t="shared" ca="1" si="185"/>
        <v>5795.8934908645788</v>
      </c>
      <c r="S136" s="29">
        <f t="shared" ca="1" si="185"/>
        <v>2135.5706057693928</v>
      </c>
      <c r="T136" s="29">
        <f t="shared" ca="1" si="185"/>
        <v>1224.5463307275625</v>
      </c>
      <c r="U136" s="29">
        <f t="shared" ca="1" si="185"/>
        <v>1963.4087596204972</v>
      </c>
      <c r="V136" s="29">
        <f t="shared" ca="1" si="185"/>
        <v>1527.1214894163486</v>
      </c>
      <c r="W136" s="31">
        <f t="shared" ca="1" si="110"/>
        <v>25161368.432141747</v>
      </c>
      <c r="X136" s="31">
        <f t="shared" ca="1" si="111"/>
        <v>63918969.893723369</v>
      </c>
      <c r="Y136" s="38">
        <f t="array" aca="1" ref="Y136" ca="1">SUM($E$54:$V$54*E136:V136)/1000000</f>
        <v>895.90261442448116</v>
      </c>
      <c r="Z136" s="39">
        <f t="array" aca="1" ref="Z136" ca="1">SUM(($E$54:$V$54*E136:V136))/SUM(E136:V136)</f>
        <v>14.016224227550573</v>
      </c>
      <c r="AE136" s="10"/>
      <c r="AF136" s="46"/>
      <c r="AG136" s="53">
        <f t="shared" ca="1" si="116"/>
        <v>635112.63293388765</v>
      </c>
      <c r="AH136" s="53">
        <f t="shared" ca="1" si="117"/>
        <v>418119.08162034175</v>
      </c>
      <c r="AI136" s="53">
        <f t="shared" ca="1" si="118"/>
        <v>1033532.9603466382</v>
      </c>
      <c r="AJ136" s="53">
        <f t="shared" ca="1" si="119"/>
        <v>954955.4427693648</v>
      </c>
      <c r="AK136" s="53">
        <f t="shared" ca="1" si="120"/>
        <v>1130487.6842565367</v>
      </c>
      <c r="AL136" s="53">
        <f t="shared" ca="1" si="121"/>
        <v>587317.03493385541</v>
      </c>
      <c r="AM136" s="53">
        <f t="shared" ca="1" si="122"/>
        <v>272273.65439763054</v>
      </c>
      <c r="AN136" s="53">
        <f t="shared" ca="1" si="123"/>
        <v>245989.33165809917</v>
      </c>
      <c r="AO136" s="53">
        <f t="shared" ca="1" si="124"/>
        <v>52655.83477566373</v>
      </c>
      <c r="AP136" s="53">
        <f t="shared" ca="1" si="125"/>
        <v>18063.567619238838</v>
      </c>
      <c r="AQ136" s="53">
        <f t="shared" ca="1" si="126"/>
        <v>4843.3338380715822</v>
      </c>
      <c r="AR136" s="53">
        <f t="shared" ca="1" si="127"/>
        <v>3576.5305428663123</v>
      </c>
      <c r="AS136" s="53">
        <f t="shared" ca="1" si="128"/>
        <v>991.85000808694053</v>
      </c>
      <c r="AT136" s="53">
        <f t="shared" ca="1" si="129"/>
        <v>365.45973902750859</v>
      </c>
      <c r="AU136" s="53">
        <f t="shared" ca="1" si="130"/>
        <v>209.5563505349696</v>
      </c>
      <c r="AV136" s="53">
        <f t="shared" ca="1" si="131"/>
        <v>335.99771927780256</v>
      </c>
      <c r="AW136" s="53">
        <f t="shared" ca="1" si="132"/>
        <v>261.3359724457946</v>
      </c>
      <c r="AX136" s="53">
        <f t="shared" ca="1" si="112"/>
        <v>4305859.5749273384</v>
      </c>
      <c r="AY136" s="53">
        <f t="shared" ca="1" si="113"/>
        <v>5359091.2894815682</v>
      </c>
      <c r="AZ136" s="41">
        <f t="array" aca="1" ref="AZ136" ca="1">SUM($E$54:$V$54*AF136:AW136)/1000000</f>
        <v>121.52036805189468</v>
      </c>
      <c r="BA136" s="43">
        <f t="array" aca="1" ref="BA136" ca="1">IF(AZ136=0,"",SUM(($E$54:$V$54*AF136:AW136))/SUM(AF136:AW136))</f>
        <v>22.67555476996743</v>
      </c>
      <c r="BB136" s="54">
        <f t="array" aca="1" ref="BB136" ca="1">SUM(AG136:AW136*AG$54:AW$54*AG$55:AW$55)/1000000</f>
        <v>266.98284494318239</v>
      </c>
      <c r="BG136" s="10"/>
      <c r="BH136" s="46"/>
      <c r="BI136" s="53">
        <f t="shared" si="133"/>
        <v>0</v>
      </c>
      <c r="BJ136" s="53">
        <f t="shared" si="134"/>
        <v>0</v>
      </c>
      <c r="BK136" s="53">
        <f t="shared" ca="1" si="135"/>
        <v>5319957.4046352124</v>
      </c>
      <c r="BL136" s="53">
        <f t="shared" ca="1" si="136"/>
        <v>4915491.3038803162</v>
      </c>
      <c r="BM136" s="53">
        <f t="shared" ca="1" si="137"/>
        <v>5819017.4454546487</v>
      </c>
      <c r="BN136" s="53">
        <f t="shared" ca="1" si="138"/>
        <v>3023127.2042033668</v>
      </c>
      <c r="BO136" s="53">
        <f t="shared" ca="1" si="139"/>
        <v>1401488.1957068441</v>
      </c>
      <c r="BP136" s="53">
        <f t="shared" ca="1" si="140"/>
        <v>1266193.5483672051</v>
      </c>
      <c r="BQ136" s="53">
        <f t="shared" ca="1" si="141"/>
        <v>271038.08863346593</v>
      </c>
      <c r="BR136" s="53">
        <f t="shared" ca="1" si="142"/>
        <v>92979.531371566758</v>
      </c>
      <c r="BS136" s="53">
        <f t="shared" ca="1" si="143"/>
        <v>24930.341560009259</v>
      </c>
      <c r="BT136" s="53">
        <f t="shared" ca="1" si="144"/>
        <v>18409.659753902906</v>
      </c>
      <c r="BU136" s="53">
        <f t="shared" ca="1" si="145"/>
        <v>5105.4005989706293</v>
      </c>
      <c r="BV136" s="53">
        <f t="shared" ca="1" si="146"/>
        <v>1881.149725581435</v>
      </c>
      <c r="BW136" s="53">
        <f t="shared" ca="1" si="147"/>
        <v>1078.6601893595525</v>
      </c>
      <c r="BX136" s="53">
        <f t="shared" ca="1" si="148"/>
        <v>1729.4983548594123</v>
      </c>
      <c r="BY136" s="53">
        <f t="shared" ca="1" si="149"/>
        <v>1345.1881024135459</v>
      </c>
      <c r="BZ136" s="53">
        <f t="shared" ca="1" si="114"/>
        <v>22163772.620537728</v>
      </c>
      <c r="CA136" s="53">
        <f t="shared" ca="1" si="115"/>
        <v>22163772.620537728</v>
      </c>
      <c r="CB136" s="41">
        <f t="array" aca="1" ref="CB136" ca="1">SUM($E$54:$V$54*BH136:BY136)/1000000</f>
        <v>577.55421467135898</v>
      </c>
      <c r="CC136" s="43">
        <f t="array" aca="1" ref="CC136" ca="1">IF(CB136=0,"",SUM(($E$54:$V$54*BH136:BY136))/SUM(BH136:BY136))</f>
        <v>26.058479508861996</v>
      </c>
      <c r="CD136" s="54">
        <f t="array" aca="1" ref="CD136" ca="1">SUM(BI136:BY136*BI$54:BY$54*BI$55:BY$55)/1000000</f>
        <v>2801.8031967183379</v>
      </c>
      <c r="CI136" s="10"/>
      <c r="CJ136" s="71"/>
      <c r="CK136" s="149" t="str">
        <f t="shared" ca="1" si="150"/>
        <v/>
      </c>
      <c r="CL136" s="149" t="str">
        <f t="shared" ca="1" si="151"/>
        <v/>
      </c>
      <c r="CM136" s="149" t="str">
        <f t="shared" ca="1" si="152"/>
        <v/>
      </c>
      <c r="CN136" s="149">
        <f t="shared" ca="1" si="153"/>
        <v>0.17267595954171056</v>
      </c>
      <c r="CO136" s="149">
        <f t="shared" ca="1" si="154"/>
        <v>0.19349285720298498</v>
      </c>
      <c r="CP136" s="149">
        <f t="shared" ca="1" si="155"/>
        <v>0.21299868996314517</v>
      </c>
      <c r="CQ136" s="149">
        <f t="shared" ca="1" si="156"/>
        <v>0.2207197865478657</v>
      </c>
      <c r="CR136" s="149">
        <f t="shared" ca="1" si="157"/>
        <v>0.17717429140137575</v>
      </c>
      <c r="CS136" s="149">
        <f t="shared" ca="1" si="158"/>
        <v>0.22143126384283637</v>
      </c>
      <c r="CT136" s="149">
        <f t="shared" ca="1" si="159"/>
        <v>0.22345279022045611</v>
      </c>
      <c r="CU136" s="149">
        <f t="shared" ca="1" si="160"/>
        <v>0.19830301554426524</v>
      </c>
      <c r="CV136" s="149">
        <f t="shared" ca="1" si="161"/>
        <v>0.18015146940479659</v>
      </c>
      <c r="CW136" s="149">
        <f t="shared" ca="1" si="162"/>
        <v>0.21559832048808436</v>
      </c>
      <c r="CX136" s="149">
        <f t="shared" ca="1" si="163"/>
        <v>0.21002263764280305</v>
      </c>
      <c r="CY136" s="149">
        <f t="shared" ca="1" si="164"/>
        <v>0.17534216585277507</v>
      </c>
      <c r="CZ136" s="149">
        <f t="shared" ca="1" si="165"/>
        <v>0.21468990384517467</v>
      </c>
      <c r="DA136" s="149">
        <f t="shared" ca="1" si="166"/>
        <v>0.19983813981135359</v>
      </c>
      <c r="DB136" s="53"/>
      <c r="DC136" s="53"/>
      <c r="DD136" s="41"/>
      <c r="DE136" s="43"/>
      <c r="DF136" s="54"/>
      <c r="DK136" s="10"/>
      <c r="DL136" s="46"/>
      <c r="DM136" s="72">
        <f t="shared" ca="1" si="167"/>
        <v>0.10891824728611968</v>
      </c>
      <c r="DN136" s="72">
        <f t="shared" ca="1" si="168"/>
        <v>0.10891824728611968</v>
      </c>
      <c r="DO136" s="72">
        <f t="shared" ca="1" si="169"/>
        <v>0.66955874776453927</v>
      </c>
      <c r="DP136" s="72">
        <f t="shared" ca="1" si="170"/>
        <v>0.66955874776453927</v>
      </c>
      <c r="DQ136" s="72">
        <f t="shared" ca="1" si="171"/>
        <v>0.66955874776453927</v>
      </c>
      <c r="DR136" s="72">
        <f t="shared" ca="1" si="172"/>
        <v>0.66955874776453927</v>
      </c>
      <c r="DS136" s="72">
        <f t="shared" ca="1" si="173"/>
        <v>0.66955874776453927</v>
      </c>
      <c r="DT136" s="72">
        <f t="shared" ca="1" si="174"/>
        <v>0.66955874776453927</v>
      </c>
      <c r="DU136" s="72">
        <f t="shared" ca="1" si="175"/>
        <v>0.66955874776453927</v>
      </c>
      <c r="DV136" s="72">
        <f t="shared" ca="1" si="176"/>
        <v>0.66955874776453927</v>
      </c>
      <c r="DW136" s="72">
        <f t="shared" ca="1" si="177"/>
        <v>0.66955874776453927</v>
      </c>
      <c r="DX136" s="72">
        <f t="shared" ca="1" si="178"/>
        <v>0.66955874776453927</v>
      </c>
      <c r="DY136" s="72">
        <f t="shared" ca="1" si="179"/>
        <v>0.66955874776453927</v>
      </c>
      <c r="DZ136" s="72">
        <f t="shared" ca="1" si="180"/>
        <v>0.66955874776453927</v>
      </c>
      <c r="EA136" s="72">
        <f t="shared" ca="1" si="181"/>
        <v>0.66955874776453927</v>
      </c>
      <c r="EB136" s="72">
        <f t="shared" ca="1" si="182"/>
        <v>0.66955874776453927</v>
      </c>
      <c r="EC136" s="72">
        <f t="shared" ca="1" si="183"/>
        <v>0.66955874776453927</v>
      </c>
      <c r="ED136" s="53"/>
      <c r="EE136" s="53"/>
      <c r="EF136" s="41"/>
      <c r="EG136" s="43"/>
      <c r="EH136" s="54"/>
    </row>
    <row r="137" spans="1:138" x14ac:dyDescent="0.2">
      <c r="A137" s="6">
        <v>7</v>
      </c>
      <c r="B137">
        <v>9</v>
      </c>
      <c r="C137" s="5">
        <f t="shared" ca="1" si="107"/>
        <v>0.37956244943413908</v>
      </c>
      <c r="D137" s="5">
        <f t="shared" ca="1" si="108"/>
        <v>9.7959659529874191E-2</v>
      </c>
      <c r="E137" s="30">
        <f t="shared" ca="1" si="109"/>
        <v>39176543.034846433</v>
      </c>
      <c r="F137" s="29">
        <f t="shared" ca="1" si="184"/>
        <v>10566941.269863289</v>
      </c>
      <c r="G137" s="29">
        <f t="shared" ca="1" si="184"/>
        <v>11416474.957909422</v>
      </c>
      <c r="H137" s="29">
        <f t="shared" ca="1" si="184"/>
        <v>5142086.612386181</v>
      </c>
      <c r="I137" s="29">
        <f t="shared" ca="1" si="184"/>
        <v>3144937.1795901055</v>
      </c>
      <c r="J137" s="29">
        <f t="shared" ca="1" si="184"/>
        <v>2905833.6715357718</v>
      </c>
      <c r="K137" s="29">
        <f t="shared" ca="1" si="184"/>
        <v>3439960.6840740531</v>
      </c>
      <c r="L137" s="29">
        <f t="shared" ca="1" si="184"/>
        <v>1787146.8547559523</v>
      </c>
      <c r="M137" s="29">
        <f t="shared" ca="1" si="184"/>
        <v>828501.43303681887</v>
      </c>
      <c r="N137" s="29">
        <f t="shared" ca="1" si="184"/>
        <v>748520.87412346445</v>
      </c>
      <c r="O137" s="29">
        <f t="shared" ca="1" si="184"/>
        <v>160226.42611494256</v>
      </c>
      <c r="P137" s="29">
        <f t="shared" ca="1" si="185"/>
        <v>54965.625269203767</v>
      </c>
      <c r="Q137" s="29">
        <f t="shared" ca="1" si="185"/>
        <v>14737.779291924551</v>
      </c>
      <c r="R137" s="29">
        <f t="shared" ca="1" si="185"/>
        <v>10883.023870305384</v>
      </c>
      <c r="S137" s="29">
        <f t="shared" ca="1" si="185"/>
        <v>3018.1001348647628</v>
      </c>
      <c r="T137" s="29">
        <f t="shared" ca="1" si="185"/>
        <v>1112.0573460235148</v>
      </c>
      <c r="U137" s="29">
        <f t="shared" ca="1" si="185"/>
        <v>637.65896522120192</v>
      </c>
      <c r="V137" s="29">
        <f t="shared" ca="1" si="185"/>
        <v>1022.4073736940476</v>
      </c>
      <c r="W137" s="31">
        <f t="shared" ca="1" si="110"/>
        <v>18243590.387868527</v>
      </c>
      <c r="X137" s="31">
        <f t="shared" ca="1" si="111"/>
        <v>79403549.650487676</v>
      </c>
      <c r="Y137" s="38">
        <f t="array" aca="1" ref="Y137" ca="1">SUM($E$54:$V$54*E137:V137)/1000000</f>
        <v>750.16588488436821</v>
      </c>
      <c r="Z137" s="39">
        <f t="array" aca="1" ref="Z137" ca="1">SUM(($E$54:$V$54*E137:V137))/SUM(E137:V137)</f>
        <v>9.4475106992872426</v>
      </c>
      <c r="AE137" s="10"/>
      <c r="AF137" s="46"/>
      <c r="AG137" s="53">
        <f t="shared" ca="1" si="116"/>
        <v>497874.22891695169</v>
      </c>
      <c r="AH137" s="53">
        <f t="shared" ca="1" si="117"/>
        <v>537901.03696605272</v>
      </c>
      <c r="AI137" s="53">
        <f t="shared" ca="1" si="118"/>
        <v>710489.58080793114</v>
      </c>
      <c r="AJ137" s="53">
        <f t="shared" ca="1" si="119"/>
        <v>434540.54099593614</v>
      </c>
      <c r="AK137" s="53">
        <f t="shared" ca="1" si="120"/>
        <v>401503.26177196822</v>
      </c>
      <c r="AL137" s="53">
        <f t="shared" ca="1" si="121"/>
        <v>475304.3674014227</v>
      </c>
      <c r="AM137" s="53">
        <f t="shared" ca="1" si="122"/>
        <v>246932.678383755</v>
      </c>
      <c r="AN137" s="53">
        <f t="shared" ca="1" si="123"/>
        <v>114475.24715728991</v>
      </c>
      <c r="AO137" s="53">
        <f t="shared" ca="1" si="124"/>
        <v>103424.21708746317</v>
      </c>
      <c r="AP137" s="53">
        <f t="shared" ca="1" si="125"/>
        <v>22138.718171441207</v>
      </c>
      <c r="AQ137" s="53">
        <f t="shared" ca="1" si="126"/>
        <v>7594.6803311895474</v>
      </c>
      <c r="AR137" s="53">
        <f t="shared" ca="1" si="127"/>
        <v>2036.3403848423713</v>
      </c>
      <c r="AS137" s="53">
        <f t="shared" ca="1" si="128"/>
        <v>1503.7232256863572</v>
      </c>
      <c r="AT137" s="53">
        <f t="shared" ca="1" si="129"/>
        <v>417.0152821796504</v>
      </c>
      <c r="AU137" s="53">
        <f t="shared" ca="1" si="130"/>
        <v>153.65457977845685</v>
      </c>
      <c r="AV137" s="53">
        <f t="shared" ca="1" si="131"/>
        <v>88.10626600631943</v>
      </c>
      <c r="AW137" s="53">
        <f t="shared" ca="1" si="132"/>
        <v>141.26751280327653</v>
      </c>
      <c r="AX137" s="53">
        <f t="shared" ca="1" si="112"/>
        <v>2520743.3993596933</v>
      </c>
      <c r="AY137" s="53">
        <f t="shared" ca="1" si="113"/>
        <v>3556518.665242698</v>
      </c>
      <c r="AZ137" s="41">
        <f t="array" aca="1" ref="AZ137" ca="1">SUM($E$54:$V$54*AF137:AW137)/1000000</f>
        <v>76.503464631932644</v>
      </c>
      <c r="BA137" s="43">
        <f t="array" aca="1" ref="BA137" ca="1">IF(AZ137=0,"",SUM(($E$54:$V$54*AF137:AW137))/SUM(AF137:AW137))</f>
        <v>21.51077270578925</v>
      </c>
      <c r="BB137" s="54">
        <f t="array" aca="1" ref="BB137" ca="1">SUM(AG137:AW137*AG$54:AW$54*AG$55:AW$55)/1000000</f>
        <v>166.48482287139657</v>
      </c>
      <c r="BG137" s="10"/>
      <c r="BH137" s="46"/>
      <c r="BI137" s="53">
        <f t="shared" si="133"/>
        <v>0</v>
      </c>
      <c r="BJ137" s="53">
        <f t="shared" si="134"/>
        <v>0</v>
      </c>
      <c r="BK137" s="53">
        <f t="shared" ca="1" si="135"/>
        <v>2752920.60918864</v>
      </c>
      <c r="BL137" s="53">
        <f t="shared" ca="1" si="136"/>
        <v>1683706.0572730359</v>
      </c>
      <c r="BM137" s="53">
        <f t="shared" ca="1" si="137"/>
        <v>1555697.1331396818</v>
      </c>
      <c r="BN137" s="53">
        <f t="shared" ca="1" si="138"/>
        <v>1841652.8883770779</v>
      </c>
      <c r="BO137" s="53">
        <f t="shared" ca="1" si="139"/>
        <v>956785.40230213176</v>
      </c>
      <c r="BP137" s="53">
        <f t="shared" ca="1" si="140"/>
        <v>443555.08603363991</v>
      </c>
      <c r="BQ137" s="53">
        <f t="shared" ca="1" si="141"/>
        <v>400735.86777375435</v>
      </c>
      <c r="BR137" s="53">
        <f t="shared" ca="1" si="142"/>
        <v>85780.474705730128</v>
      </c>
      <c r="BS137" s="53">
        <f t="shared" ca="1" si="143"/>
        <v>29426.96496710951</v>
      </c>
      <c r="BT137" s="53">
        <f t="shared" ca="1" si="144"/>
        <v>7890.169770513703</v>
      </c>
      <c r="BU137" s="53">
        <f t="shared" ca="1" si="145"/>
        <v>5826.4480864029338</v>
      </c>
      <c r="BV137" s="53">
        <f t="shared" ca="1" si="146"/>
        <v>1615.8012667174087</v>
      </c>
      <c r="BW137" s="53">
        <f t="shared" ca="1" si="147"/>
        <v>595.36250888763493</v>
      </c>
      <c r="BX137" s="53">
        <f t="shared" ca="1" si="148"/>
        <v>341.38369096368558</v>
      </c>
      <c r="BY137" s="53">
        <f t="shared" ca="1" si="149"/>
        <v>547.36657357131901</v>
      </c>
      <c r="BZ137" s="53">
        <f t="shared" ca="1" si="114"/>
        <v>9767077.0156578608</v>
      </c>
      <c r="CA137" s="53">
        <f t="shared" ca="1" si="115"/>
        <v>9767077.0156578608</v>
      </c>
      <c r="CB137" s="41">
        <f t="array" aca="1" ref="CB137" ca="1">SUM($E$54:$V$54*BH137:BY137)/1000000</f>
        <v>257.79792005785754</v>
      </c>
      <c r="CC137" s="43">
        <f t="array" aca="1" ref="CC137" ca="1">IF(CB137=0,"",SUM(($E$54:$V$54*BH137:BY137))/SUM(BH137:BY137))</f>
        <v>26.394582498384608</v>
      </c>
      <c r="CD137" s="54">
        <f t="array" aca="1" ref="CD137" ca="1">SUM(BI137:BY137*BI$54:BY$54*BI$55:BY$55)/1000000</f>
        <v>1258.736066044771</v>
      </c>
      <c r="CI137" s="10"/>
      <c r="CJ137" s="71"/>
      <c r="CK137" s="149" t="str">
        <f t="shared" ca="1" si="150"/>
        <v/>
      </c>
      <c r="CL137" s="149" t="str">
        <f t="shared" ca="1" si="151"/>
        <v/>
      </c>
      <c r="CM137" s="149" t="str">
        <f t="shared" ca="1" si="152"/>
        <v/>
      </c>
      <c r="CN137" s="149">
        <f t="shared" ca="1" si="153"/>
        <v>0.92313725816736492</v>
      </c>
      <c r="CO137" s="149">
        <f t="shared" ca="1" si="154"/>
        <v>0.98230948567006571</v>
      </c>
      <c r="CP137" s="149">
        <f t="shared" ca="1" si="155"/>
        <v>1.0960131325053426</v>
      </c>
      <c r="CQ137" s="149">
        <f t="shared" ca="1" si="156"/>
        <v>0.94549004206087728</v>
      </c>
      <c r="CR137" s="149">
        <f t="shared" ca="1" si="157"/>
        <v>1.1051335885694293</v>
      </c>
      <c r="CS137" s="149">
        <f t="shared" ca="1" si="158"/>
        <v>1.0233344504977673</v>
      </c>
      <c r="CT137" s="149">
        <f t="shared" ca="1" si="159"/>
        <v>0.90305332625502166</v>
      </c>
      <c r="CU137" s="149">
        <f t="shared" ca="1" si="160"/>
        <v>0.83217902597299409</v>
      </c>
      <c r="CV137" s="149">
        <f t="shared" ca="1" si="161"/>
        <v>0.98917089965066629</v>
      </c>
      <c r="CW137" s="149">
        <f t="shared" ca="1" si="162"/>
        <v>0.91213029910719279</v>
      </c>
      <c r="CX137" s="149">
        <f t="shared" ca="1" si="163"/>
        <v>0.96539441795277803</v>
      </c>
      <c r="CY137" s="149" t="str">
        <f t="shared" ca="1" si="164"/>
        <v/>
      </c>
      <c r="CZ137" s="149" t="str">
        <f t="shared" ca="1" si="165"/>
        <v/>
      </c>
      <c r="DA137" s="149" t="str">
        <f t="shared" ca="1" si="166"/>
        <v/>
      </c>
      <c r="DB137" s="53"/>
      <c r="DC137" s="53"/>
      <c r="DD137" s="41"/>
      <c r="DE137" s="43"/>
      <c r="DF137" s="54"/>
      <c r="DK137" s="10"/>
      <c r="DL137" s="46"/>
      <c r="DM137" s="72">
        <f t="shared" ca="1" si="167"/>
        <v>9.795965952987426E-2</v>
      </c>
      <c r="DN137" s="72">
        <f t="shared" ca="1" si="168"/>
        <v>9.7959659529874094E-2</v>
      </c>
      <c r="DO137" s="72">
        <f t="shared" ca="1" si="169"/>
        <v>0.47752210896401315</v>
      </c>
      <c r="DP137" s="72">
        <f t="shared" ca="1" si="170"/>
        <v>0.47752210896401315</v>
      </c>
      <c r="DQ137" s="72">
        <f t="shared" ca="1" si="171"/>
        <v>0.47752210896401315</v>
      </c>
      <c r="DR137" s="72">
        <f t="shared" ca="1" si="172"/>
        <v>0.47752210896401315</v>
      </c>
      <c r="DS137" s="72">
        <f t="shared" ca="1" si="173"/>
        <v>0.47752210896401315</v>
      </c>
      <c r="DT137" s="72">
        <f t="shared" ca="1" si="174"/>
        <v>0.47752210896401315</v>
      </c>
      <c r="DU137" s="72">
        <f t="shared" ca="1" si="175"/>
        <v>0.47752210896401315</v>
      </c>
      <c r="DV137" s="72">
        <f t="shared" ca="1" si="176"/>
        <v>0.47752210896401315</v>
      </c>
      <c r="DW137" s="72">
        <f t="shared" ca="1" si="177"/>
        <v>0.47752210896401315</v>
      </c>
      <c r="DX137" s="72">
        <f t="shared" ca="1" si="178"/>
        <v>0.47752210896401315</v>
      </c>
      <c r="DY137" s="72">
        <f t="shared" ca="1" si="179"/>
        <v>0.47752210896401315</v>
      </c>
      <c r="DZ137" s="72">
        <f t="shared" ca="1" si="180"/>
        <v>0.47752210896401315</v>
      </c>
      <c r="EA137" s="72">
        <f t="shared" ca="1" si="181"/>
        <v>0.47752210896401315</v>
      </c>
      <c r="EB137" s="72">
        <f t="shared" ca="1" si="182"/>
        <v>0.47752210896401315</v>
      </c>
      <c r="EC137" s="72">
        <f t="shared" ca="1" si="183"/>
        <v>0.47752210896401315</v>
      </c>
      <c r="ED137" s="53"/>
      <c r="EE137" s="53"/>
      <c r="EF137" s="41"/>
      <c r="EG137" s="43"/>
      <c r="EH137" s="54"/>
    </row>
    <row r="138" spans="1:138" x14ac:dyDescent="0.2">
      <c r="A138" s="6">
        <v>7</v>
      </c>
      <c r="B138">
        <v>10</v>
      </c>
      <c r="C138" s="5">
        <f t="shared" ca="1" si="107"/>
        <v>0.37517600361314396</v>
      </c>
      <c r="D138" s="5">
        <f t="shared" ca="1" si="108"/>
        <v>7.982143070026182E-2</v>
      </c>
      <c r="E138" s="30">
        <f t="shared" ca="1" si="109"/>
        <v>59429614.594850004</v>
      </c>
      <c r="F138" s="29">
        <f t="shared" ref="F138:O147" ca="1" si="186">E137*EXP(-M-(F$52*$C138)-(F$51*$D138))</f>
        <v>30363971.119765818</v>
      </c>
      <c r="G138" s="29">
        <f t="shared" ca="1" si="186"/>
        <v>8189959.4677610938</v>
      </c>
      <c r="H138" s="29">
        <f t="shared" ca="1" si="186"/>
        <v>6080336.5592011046</v>
      </c>
      <c r="I138" s="29">
        <f t="shared" ca="1" si="186"/>
        <v>2738640.1963076349</v>
      </c>
      <c r="J138" s="29">
        <f t="shared" ca="1" si="186"/>
        <v>1674972.0539792774</v>
      </c>
      <c r="K138" s="29">
        <f t="shared" ca="1" si="186"/>
        <v>1547627.1592708826</v>
      </c>
      <c r="L138" s="29">
        <f t="shared" ca="1" si="186"/>
        <v>1832099.5567111596</v>
      </c>
      <c r="M138" s="29">
        <f t="shared" ca="1" si="186"/>
        <v>951822.20411262056</v>
      </c>
      <c r="N138" s="29">
        <f t="shared" ca="1" si="186"/>
        <v>441254.20247641415</v>
      </c>
      <c r="O138" s="29">
        <f t="shared" ca="1" si="186"/>
        <v>398657.10326854629</v>
      </c>
      <c r="P138" s="29">
        <f t="shared" ref="P138:V147" ca="1" si="187">O137*EXP(-M-(P$52*$C138)-(P$51*$D138))</f>
        <v>85335.499797322758</v>
      </c>
      <c r="Q138" s="29">
        <f t="shared" ca="1" si="187"/>
        <v>29274.316464220403</v>
      </c>
      <c r="R138" s="29">
        <f t="shared" ca="1" si="187"/>
        <v>7849.2405545936808</v>
      </c>
      <c r="S138" s="29">
        <f t="shared" ca="1" si="187"/>
        <v>5796.2241547625299</v>
      </c>
      <c r="T138" s="29">
        <f t="shared" ca="1" si="187"/>
        <v>1607.4195105761821</v>
      </c>
      <c r="U138" s="29">
        <f t="shared" ca="1" si="187"/>
        <v>592.27414432949672</v>
      </c>
      <c r="V138" s="29">
        <f t="shared" ca="1" si="187"/>
        <v>339.61280805426537</v>
      </c>
      <c r="W138" s="31">
        <f t="shared" ca="1" si="110"/>
        <v>15796203.622761501</v>
      </c>
      <c r="X138" s="31">
        <f t="shared" ca="1" si="111"/>
        <v>113779748.80513841</v>
      </c>
      <c r="Y138" s="38">
        <f t="array" aca="1" ref="Y138" ca="1">SUM($E$54:$V$54*E138:V138)/1000000</f>
        <v>784.16129915538022</v>
      </c>
      <c r="Z138" s="39">
        <f t="array" aca="1" ref="Z138" ca="1">SUM(($E$54:$V$54*E138:V138))/SUM(E138:V138)</f>
        <v>6.8919232762444516</v>
      </c>
      <c r="AE138" s="10"/>
      <c r="AF138" s="46"/>
      <c r="AG138" s="53">
        <f t="shared" ca="1" si="116"/>
        <v>1116563.433591292</v>
      </c>
      <c r="AH138" s="53">
        <f t="shared" ca="1" si="117"/>
        <v>301166.44585872471</v>
      </c>
      <c r="AI138" s="53">
        <f t="shared" ca="1" si="118"/>
        <v>676095.13658369903</v>
      </c>
      <c r="AJ138" s="53">
        <f t="shared" ca="1" si="119"/>
        <v>304519.54419764847</v>
      </c>
      <c r="AK138" s="53">
        <f t="shared" ca="1" si="120"/>
        <v>186246.34484999458</v>
      </c>
      <c r="AL138" s="53">
        <f t="shared" ca="1" si="121"/>
        <v>172086.39446849443</v>
      </c>
      <c r="AM138" s="53">
        <f t="shared" ca="1" si="122"/>
        <v>203717.93369811671</v>
      </c>
      <c r="AN138" s="53">
        <f t="shared" ca="1" si="123"/>
        <v>105836.63532886279</v>
      </c>
      <c r="AO138" s="53">
        <f t="shared" ca="1" si="124"/>
        <v>49064.688670888296</v>
      </c>
      <c r="AP138" s="53">
        <f t="shared" ca="1" si="125"/>
        <v>44328.159479353417</v>
      </c>
      <c r="AQ138" s="53">
        <f t="shared" ca="1" si="126"/>
        <v>9488.7702069060615</v>
      </c>
      <c r="AR138" s="53">
        <f t="shared" ca="1" si="127"/>
        <v>3255.1196460203878</v>
      </c>
      <c r="AS138" s="53">
        <f t="shared" ca="1" si="128"/>
        <v>872.78612181520236</v>
      </c>
      <c r="AT138" s="53">
        <f t="shared" ca="1" si="129"/>
        <v>644.50362630893551</v>
      </c>
      <c r="AU138" s="53">
        <f t="shared" ca="1" si="130"/>
        <v>178.73492741215904</v>
      </c>
      <c r="AV138" s="53">
        <f t="shared" ca="1" si="131"/>
        <v>65.857155209523057</v>
      </c>
      <c r="AW138" s="53">
        <f t="shared" ca="1" si="132"/>
        <v>37.762805662387642</v>
      </c>
      <c r="AX138" s="53">
        <f t="shared" ca="1" si="112"/>
        <v>1756438.3717663924</v>
      </c>
      <c r="AY138" s="53">
        <f t="shared" ca="1" si="113"/>
        <v>3174168.2512164079</v>
      </c>
      <c r="AZ138" s="41">
        <f t="array" aca="1" ref="AZ138" ca="1">SUM($E$54:$V$54*AF138:AW138)/1000000</f>
        <v>55.568472377383927</v>
      </c>
      <c r="BA138" s="43">
        <f t="array" aca="1" ref="BA138" ca="1">IF(AZ138=0,"",SUM(($E$54:$V$54*AF138:AW138))/SUM(AF138:AW138))</f>
        <v>17.5064672000575</v>
      </c>
      <c r="BB138" s="54">
        <f t="array" aca="1" ref="BB138" ca="1">SUM(AG138:AW138*AG$54:AW$54*AG$55:AW$55)/1000000</f>
        <v>113.47718636701924</v>
      </c>
      <c r="BG138" s="10"/>
      <c r="BH138" s="46"/>
      <c r="BI138" s="53">
        <f t="shared" si="133"/>
        <v>0</v>
      </c>
      <c r="BJ138" s="53">
        <f t="shared" si="134"/>
        <v>0</v>
      </c>
      <c r="BK138" s="53">
        <f t="shared" ca="1" si="135"/>
        <v>3177776.559258326</v>
      </c>
      <c r="BL138" s="53">
        <f t="shared" ca="1" si="136"/>
        <v>1431300.1484925172</v>
      </c>
      <c r="BM138" s="53">
        <f t="shared" ca="1" si="137"/>
        <v>875393.47184549051</v>
      </c>
      <c r="BN138" s="53">
        <f t="shared" ca="1" si="138"/>
        <v>808838.99457183015</v>
      </c>
      <c r="BO138" s="53">
        <f t="shared" ca="1" si="139"/>
        <v>957513.28382211225</v>
      </c>
      <c r="BP138" s="53">
        <f t="shared" ca="1" si="140"/>
        <v>497452.44516663597</v>
      </c>
      <c r="BQ138" s="53">
        <f t="shared" ca="1" si="141"/>
        <v>230613.42865665513</v>
      </c>
      <c r="BR138" s="53">
        <f t="shared" ca="1" si="142"/>
        <v>208350.83479574075</v>
      </c>
      <c r="BS138" s="53">
        <f t="shared" ca="1" si="143"/>
        <v>44599.03630139774</v>
      </c>
      <c r="BT138" s="53">
        <f t="shared" ca="1" si="144"/>
        <v>15299.685427369257</v>
      </c>
      <c r="BU138" s="53">
        <f t="shared" ca="1" si="145"/>
        <v>4102.2618401973623</v>
      </c>
      <c r="BV138" s="53">
        <f t="shared" ca="1" si="146"/>
        <v>3029.2904137581745</v>
      </c>
      <c r="BW138" s="53">
        <f t="shared" ca="1" si="147"/>
        <v>840.08837206120461</v>
      </c>
      <c r="BX138" s="53">
        <f t="shared" ca="1" si="148"/>
        <v>309.54123578191343</v>
      </c>
      <c r="BY138" s="53">
        <f t="shared" ca="1" si="149"/>
        <v>177.49241512389892</v>
      </c>
      <c r="BZ138" s="53">
        <f t="shared" ca="1" si="114"/>
        <v>8255596.5626149969</v>
      </c>
      <c r="CA138" s="53">
        <f t="shared" ca="1" si="115"/>
        <v>8255596.5626149969</v>
      </c>
      <c r="CB138" s="41">
        <f t="array" aca="1" ref="CB138" ca="1">SUM($E$54:$V$54*BH138:BY138)/1000000</f>
        <v>210.079643676111</v>
      </c>
      <c r="CC138" s="43">
        <f t="array" aca="1" ref="CC138" ca="1">IF(CB138=0,"",SUM(($E$54:$V$54*BH138:BY138))/SUM(BH138:BY138))</f>
        <v>25.446936763776083</v>
      </c>
      <c r="CD138" s="54">
        <f t="array" aca="1" ref="CD138" ca="1">SUM(BI138:BY138*BI$54:BY$54*BI$55:BY$55)/1000000</f>
        <v>1017.9523197970883</v>
      </c>
      <c r="CI138" s="10"/>
      <c r="CJ138" s="71"/>
      <c r="CK138" s="149" t="str">
        <f t="shared" ca="1" si="150"/>
        <v/>
      </c>
      <c r="CL138" s="149" t="str">
        <f t="shared" ca="1" si="151"/>
        <v/>
      </c>
      <c r="CM138" s="149" t="str">
        <f t="shared" ca="1" si="152"/>
        <v/>
      </c>
      <c r="CN138" s="149">
        <f t="shared" ca="1" si="153"/>
        <v>0.48061699851591844</v>
      </c>
      <c r="CO138" s="149">
        <f t="shared" ca="1" si="154"/>
        <v>0.4345789150351087</v>
      </c>
      <c r="CP138" s="149">
        <f t="shared" ca="1" si="155"/>
        <v>0.41829113622276015</v>
      </c>
      <c r="CQ138" s="149">
        <f t="shared" ca="1" si="156"/>
        <v>0.3803850178443281</v>
      </c>
      <c r="CR138" s="149">
        <f t="shared" ca="1" si="157"/>
        <v>0.54953342037468378</v>
      </c>
      <c r="CS138" s="149">
        <f t="shared" ca="1" si="158"/>
        <v>0.46371576936896103</v>
      </c>
      <c r="CT138" s="149">
        <f t="shared" ca="1" si="159"/>
        <v>0.39308883057295108</v>
      </c>
      <c r="CU138" s="149">
        <f t="shared" ca="1" si="160"/>
        <v>0.55509249871022304</v>
      </c>
      <c r="CV138" s="149">
        <f t="shared" ca="1" si="161"/>
        <v>0.46398118847646658</v>
      </c>
      <c r="CW138" s="149">
        <f t="shared" ca="1" si="162"/>
        <v>0.55765277972923122</v>
      </c>
      <c r="CX138" s="149">
        <f t="shared" ca="1" si="163"/>
        <v>0.53714076166184632</v>
      </c>
      <c r="CY138" s="149" t="str">
        <f t="shared" ca="1" si="164"/>
        <v/>
      </c>
      <c r="CZ138" s="149" t="str">
        <f t="shared" ca="1" si="165"/>
        <v/>
      </c>
      <c r="DA138" s="149" t="str">
        <f t="shared" ca="1" si="166"/>
        <v/>
      </c>
      <c r="DB138" s="53"/>
      <c r="DC138" s="53"/>
      <c r="DD138" s="41"/>
      <c r="DE138" s="43"/>
      <c r="DF138" s="54"/>
      <c r="DK138" s="10"/>
      <c r="DL138" s="46"/>
      <c r="DM138" s="72">
        <f t="shared" ca="1" si="167"/>
        <v>7.9821430700261847E-2</v>
      </c>
      <c r="DN138" s="72">
        <f t="shared" ca="1" si="168"/>
        <v>7.9821430700261847E-2</v>
      </c>
      <c r="DO138" s="72">
        <f t="shared" ca="1" si="169"/>
        <v>0.45499743431340589</v>
      </c>
      <c r="DP138" s="72">
        <f t="shared" ca="1" si="170"/>
        <v>0.45499743431340589</v>
      </c>
      <c r="DQ138" s="72">
        <f t="shared" ca="1" si="171"/>
        <v>0.45499743431340589</v>
      </c>
      <c r="DR138" s="72">
        <f t="shared" ca="1" si="172"/>
        <v>0.45499743431340589</v>
      </c>
      <c r="DS138" s="72">
        <f t="shared" ca="1" si="173"/>
        <v>0.45499743431340589</v>
      </c>
      <c r="DT138" s="72">
        <f t="shared" ca="1" si="174"/>
        <v>0.45499743431340589</v>
      </c>
      <c r="DU138" s="72">
        <f t="shared" ca="1" si="175"/>
        <v>0.45499743431340589</v>
      </c>
      <c r="DV138" s="72">
        <f t="shared" ca="1" si="176"/>
        <v>0.45499743431340589</v>
      </c>
      <c r="DW138" s="72">
        <f t="shared" ca="1" si="177"/>
        <v>0.45499743431340589</v>
      </c>
      <c r="DX138" s="72">
        <f t="shared" ca="1" si="178"/>
        <v>0.45499743431340589</v>
      </c>
      <c r="DY138" s="72">
        <f t="shared" ca="1" si="179"/>
        <v>0.45499743431340589</v>
      </c>
      <c r="DZ138" s="72">
        <f t="shared" ca="1" si="180"/>
        <v>0.45499743431340589</v>
      </c>
      <c r="EA138" s="72">
        <f t="shared" ca="1" si="181"/>
        <v>0.45499743431340589</v>
      </c>
      <c r="EB138" s="72">
        <f t="shared" ca="1" si="182"/>
        <v>0.45499743431340589</v>
      </c>
      <c r="EC138" s="72">
        <f t="shared" ca="1" si="183"/>
        <v>0.45499743431340589</v>
      </c>
      <c r="ED138" s="53"/>
      <c r="EE138" s="53"/>
      <c r="EF138" s="41"/>
      <c r="EG138" s="43"/>
      <c r="EH138" s="54"/>
    </row>
    <row r="139" spans="1:138" x14ac:dyDescent="0.2">
      <c r="A139" s="6">
        <v>7</v>
      </c>
      <c r="B139">
        <v>11</v>
      </c>
      <c r="C139" s="5">
        <f t="shared" ca="1" si="107"/>
        <v>0.35604266921159011</v>
      </c>
      <c r="D139" s="5">
        <f t="shared" ca="1" si="108"/>
        <v>8.7125833614596082E-2</v>
      </c>
      <c r="E139" s="30">
        <f t="shared" ca="1" si="109"/>
        <v>70324158.980828494</v>
      </c>
      <c r="F139" s="29">
        <f t="shared" ca="1" si="186"/>
        <v>45725989.336880378</v>
      </c>
      <c r="G139" s="29">
        <f t="shared" ca="1" si="186"/>
        <v>23362470.531115849</v>
      </c>
      <c r="H139" s="29">
        <f t="shared" ca="1" si="186"/>
        <v>4413819.639702756</v>
      </c>
      <c r="I139" s="29">
        <f t="shared" ca="1" si="186"/>
        <v>3276879.3333651428</v>
      </c>
      <c r="J139" s="29">
        <f t="shared" ca="1" si="186"/>
        <v>1475936.9606314467</v>
      </c>
      <c r="K139" s="29">
        <f t="shared" ca="1" si="186"/>
        <v>902693.66739955859</v>
      </c>
      <c r="L139" s="29">
        <f t="shared" ca="1" si="186"/>
        <v>834063.60891241336</v>
      </c>
      <c r="M139" s="29">
        <f t="shared" ca="1" si="186"/>
        <v>987374.48422477581</v>
      </c>
      <c r="N139" s="29">
        <f t="shared" ca="1" si="186"/>
        <v>512966.0964202467</v>
      </c>
      <c r="O139" s="29">
        <f t="shared" ca="1" si="186"/>
        <v>237805.38507649014</v>
      </c>
      <c r="P139" s="29">
        <f t="shared" ca="1" si="187"/>
        <v>214848.50551949616</v>
      </c>
      <c r="Q139" s="29">
        <f t="shared" ca="1" si="187"/>
        <v>45989.910750100549</v>
      </c>
      <c r="R139" s="29">
        <f t="shared" ca="1" si="187"/>
        <v>15776.824471143882</v>
      </c>
      <c r="S139" s="29">
        <f t="shared" ca="1" si="187"/>
        <v>4230.1957968160677</v>
      </c>
      <c r="T139" s="29">
        <f t="shared" ca="1" si="187"/>
        <v>3123.7624692914592</v>
      </c>
      <c r="U139" s="29">
        <f t="shared" ca="1" si="187"/>
        <v>866.28753572599555</v>
      </c>
      <c r="V139" s="29">
        <f t="shared" ca="1" si="187"/>
        <v>319.19465054987921</v>
      </c>
      <c r="W139" s="31">
        <f t="shared" ca="1" si="110"/>
        <v>12926693.856925953</v>
      </c>
      <c r="X139" s="31">
        <f t="shared" ca="1" si="111"/>
        <v>152339312.70575073</v>
      </c>
      <c r="Y139" s="38">
        <f t="array" aca="1" ref="Y139" ca="1">SUM($E$54:$V$54*E139:V139)/1000000</f>
        <v>1016.4784470860978</v>
      </c>
      <c r="Z139" s="39">
        <f t="array" aca="1" ref="Z139" ca="1">SUM(($E$54:$V$54*E139:V139))/SUM(E139:V139)</f>
        <v>6.6724631287359504</v>
      </c>
      <c r="AE139" s="10"/>
      <c r="AF139" s="46"/>
      <c r="AG139" s="53">
        <f t="shared" ca="1" si="116"/>
        <v>1931414.7658512203</v>
      </c>
      <c r="AH139" s="53">
        <f t="shared" ca="1" si="117"/>
        <v>986804.68602059141</v>
      </c>
      <c r="AI139" s="53">
        <f t="shared" ca="1" si="118"/>
        <v>532216.26281623531</v>
      </c>
      <c r="AJ139" s="53">
        <f t="shared" ca="1" si="119"/>
        <v>395124.54401530582</v>
      </c>
      <c r="AK139" s="53">
        <f t="shared" ca="1" si="120"/>
        <v>177967.77337112068</v>
      </c>
      <c r="AL139" s="53">
        <f t="shared" ca="1" si="121"/>
        <v>108846.37102290585</v>
      </c>
      <c r="AM139" s="53">
        <f t="shared" ca="1" si="122"/>
        <v>100570.99136843772</v>
      </c>
      <c r="AN139" s="53">
        <f t="shared" ca="1" si="123"/>
        <v>119057.14344721324</v>
      </c>
      <c r="AO139" s="53">
        <f t="shared" ca="1" si="124"/>
        <v>61853.206762794194</v>
      </c>
      <c r="AP139" s="53">
        <f t="shared" ca="1" si="125"/>
        <v>28674.459686691825</v>
      </c>
      <c r="AQ139" s="53">
        <f t="shared" ca="1" si="126"/>
        <v>25906.330120670737</v>
      </c>
      <c r="AR139" s="53">
        <f t="shared" ca="1" si="127"/>
        <v>5545.4414599322126</v>
      </c>
      <c r="AS139" s="53">
        <f t="shared" ca="1" si="128"/>
        <v>1902.3619550764859</v>
      </c>
      <c r="AT139" s="53">
        <f t="shared" ca="1" si="129"/>
        <v>510.07498759374118</v>
      </c>
      <c r="AU139" s="53">
        <f t="shared" ca="1" si="130"/>
        <v>376.66178571897331</v>
      </c>
      <c r="AV139" s="53">
        <f t="shared" ca="1" si="131"/>
        <v>104.4565370639894</v>
      </c>
      <c r="AW139" s="53">
        <f t="shared" ca="1" si="132"/>
        <v>38.488338422009321</v>
      </c>
      <c r="AX139" s="53">
        <f t="shared" ca="1" si="112"/>
        <v>1558694.5676751831</v>
      </c>
      <c r="AY139" s="53">
        <f t="shared" ca="1" si="113"/>
        <v>4476914.0195469949</v>
      </c>
      <c r="AZ139" s="41">
        <f t="array" aca="1" ref="AZ139" ca="1">SUM($E$54:$V$54*AF139:AW139)/1000000</f>
        <v>64.37512848466325</v>
      </c>
      <c r="BA139" s="43">
        <f t="array" aca="1" ref="BA139" ca="1">IF(AZ139=0,"",SUM(($E$54:$V$54*AF139:AW139))/SUM(AF139:AW139))</f>
        <v>14.379353323202121</v>
      </c>
      <c r="BB139" s="54">
        <f t="array" aca="1" ref="BB139" ca="1">SUM(AG139:AW139*AG$54:AW$54*AG$55:AW$55)/1000000</f>
        <v>118.38270738436252</v>
      </c>
      <c r="BG139" s="10"/>
      <c r="BH139" s="46"/>
      <c r="BI139" s="53">
        <f t="shared" si="133"/>
        <v>0</v>
      </c>
      <c r="BJ139" s="53">
        <f t="shared" si="134"/>
        <v>0</v>
      </c>
      <c r="BK139" s="53">
        <f t="shared" ca="1" si="135"/>
        <v>2174919.7792371456</v>
      </c>
      <c r="BL139" s="53">
        <f t="shared" ca="1" si="136"/>
        <v>1614689.8283295596</v>
      </c>
      <c r="BM139" s="53">
        <f t="shared" ca="1" si="137"/>
        <v>727271.33200228971</v>
      </c>
      <c r="BN139" s="53">
        <f t="shared" ca="1" si="138"/>
        <v>444804.38080420363</v>
      </c>
      <c r="BO139" s="53">
        <f t="shared" ca="1" si="139"/>
        <v>410986.76163570804</v>
      </c>
      <c r="BP139" s="53">
        <f t="shared" ca="1" si="140"/>
        <v>486531.04806048627</v>
      </c>
      <c r="BQ139" s="53">
        <f t="shared" ca="1" si="141"/>
        <v>252765.22383175502</v>
      </c>
      <c r="BR139" s="53">
        <f t="shared" ca="1" si="142"/>
        <v>117179.15044820344</v>
      </c>
      <c r="BS139" s="53">
        <f t="shared" ca="1" si="143"/>
        <v>105867.09524573181</v>
      </c>
      <c r="BT139" s="53">
        <f t="shared" ca="1" si="144"/>
        <v>22661.634298786339</v>
      </c>
      <c r="BU139" s="53">
        <f t="shared" ca="1" si="145"/>
        <v>7774.0665448111158</v>
      </c>
      <c r="BV139" s="53">
        <f t="shared" ca="1" si="146"/>
        <v>2084.4387083203724</v>
      </c>
      <c r="BW139" s="53">
        <f t="shared" ca="1" si="147"/>
        <v>1539.2411413888656</v>
      </c>
      <c r="BX139" s="53">
        <f t="shared" ca="1" si="148"/>
        <v>426.86517568804788</v>
      </c>
      <c r="BY139" s="53">
        <f t="shared" ca="1" si="149"/>
        <v>157.28389820531336</v>
      </c>
      <c r="BZ139" s="53">
        <f t="shared" ca="1" si="114"/>
        <v>6369658.1293622823</v>
      </c>
      <c r="CA139" s="53">
        <f t="shared" ca="1" si="115"/>
        <v>6369658.1293622823</v>
      </c>
      <c r="CB139" s="41">
        <f t="array" aca="1" ref="CB139" ca="1">SUM($E$54:$V$54*BH139:BY139)/1000000</f>
        <v>162.05890791374665</v>
      </c>
      <c r="CC139" s="43">
        <f t="array" aca="1" ref="CC139" ca="1">IF(CB139=0,"",SUM(($E$54:$V$54*BH139:BY139))/SUM(BH139:BY139))</f>
        <v>25.442324316701072</v>
      </c>
      <c r="CD139" s="54">
        <f t="array" aca="1" ref="CD139" ca="1">SUM(BI139:BY139*BI$54:BY$54*BI$55:BY$55)/1000000</f>
        <v>784.54776473221386</v>
      </c>
      <c r="CI139" s="10"/>
      <c r="CJ139" s="71"/>
      <c r="CK139" s="149" t="str">
        <f t="shared" ca="1" si="150"/>
        <v/>
      </c>
      <c r="CL139" s="149" t="str">
        <f t="shared" ca="1" si="151"/>
        <v/>
      </c>
      <c r="CM139" s="149" t="str">
        <f t="shared" ca="1" si="152"/>
        <v/>
      </c>
      <c r="CN139" s="149">
        <f t="shared" ca="1" si="153"/>
        <v>0.47480227663635777</v>
      </c>
      <c r="CO139" s="149">
        <f t="shared" ca="1" si="154"/>
        <v>0.44195011637379822</v>
      </c>
      <c r="CP139" s="149">
        <f t="shared" ca="1" si="155"/>
        <v>0.52875069328385782</v>
      </c>
      <c r="CQ139" s="149">
        <f t="shared" ca="1" si="156"/>
        <v>0.47314895462744849</v>
      </c>
      <c r="CR139" s="149">
        <f t="shared" ca="1" si="157"/>
        <v>0.52766072895169847</v>
      </c>
      <c r="CS139" s="149">
        <f t="shared" ca="1" si="158"/>
        <v>0.52585177825589657</v>
      </c>
      <c r="CT139" s="149">
        <f t="shared" ca="1" si="159"/>
        <v>0.54902817548890492</v>
      </c>
      <c r="CU139" s="149">
        <f t="shared" ca="1" si="160"/>
        <v>0.46711996118778421</v>
      </c>
      <c r="CV139" s="149">
        <f t="shared" ca="1" si="161"/>
        <v>0.47879856534526039</v>
      </c>
      <c r="CW139" s="149">
        <f t="shared" ca="1" si="162"/>
        <v>0.44512151639246911</v>
      </c>
      <c r="CX139" s="149">
        <f t="shared" ca="1" si="163"/>
        <v>0.5460594645360034</v>
      </c>
      <c r="CY139" s="149">
        <f t="shared" ca="1" si="164"/>
        <v>0.49193007009775996</v>
      </c>
      <c r="CZ139" s="149" t="str">
        <f t="shared" ca="1" si="165"/>
        <v/>
      </c>
      <c r="DA139" s="149" t="str">
        <f t="shared" ca="1" si="166"/>
        <v/>
      </c>
      <c r="DB139" s="53"/>
      <c r="DC139" s="53"/>
      <c r="DD139" s="41"/>
      <c r="DE139" s="43"/>
      <c r="DF139" s="54"/>
      <c r="DK139" s="10"/>
      <c r="DL139" s="46"/>
      <c r="DM139" s="72">
        <f t="shared" ca="1" si="167"/>
        <v>8.7125833614596054E-2</v>
      </c>
      <c r="DN139" s="72">
        <f t="shared" ca="1" si="168"/>
        <v>8.7125833614596054E-2</v>
      </c>
      <c r="DO139" s="72">
        <f t="shared" ca="1" si="169"/>
        <v>0.44316850282618625</v>
      </c>
      <c r="DP139" s="72">
        <f t="shared" ca="1" si="170"/>
        <v>0.44316850282618625</v>
      </c>
      <c r="DQ139" s="72">
        <f t="shared" ca="1" si="171"/>
        <v>0.44316850282618625</v>
      </c>
      <c r="DR139" s="72">
        <f t="shared" ca="1" si="172"/>
        <v>0.44316850282618625</v>
      </c>
      <c r="DS139" s="72">
        <f t="shared" ca="1" si="173"/>
        <v>0.44316850282618625</v>
      </c>
      <c r="DT139" s="72">
        <f t="shared" ca="1" si="174"/>
        <v>0.44316850282618625</v>
      </c>
      <c r="DU139" s="72">
        <f t="shared" ca="1" si="175"/>
        <v>0.44316850282618625</v>
      </c>
      <c r="DV139" s="72">
        <f t="shared" ca="1" si="176"/>
        <v>0.44316850282618625</v>
      </c>
      <c r="DW139" s="72">
        <f t="shared" ca="1" si="177"/>
        <v>0.44316850282618625</v>
      </c>
      <c r="DX139" s="72">
        <f t="shared" ca="1" si="178"/>
        <v>0.44316850282618625</v>
      </c>
      <c r="DY139" s="72">
        <f t="shared" ca="1" si="179"/>
        <v>0.44316850282618625</v>
      </c>
      <c r="DZ139" s="72">
        <f t="shared" ca="1" si="180"/>
        <v>0.44316850282618625</v>
      </c>
      <c r="EA139" s="72">
        <f t="shared" ca="1" si="181"/>
        <v>0.44316850282618625</v>
      </c>
      <c r="EB139" s="72">
        <f t="shared" ca="1" si="182"/>
        <v>0.44316850282618625</v>
      </c>
      <c r="EC139" s="72">
        <f t="shared" ca="1" si="183"/>
        <v>0.44316850282618625</v>
      </c>
      <c r="ED139" s="53"/>
      <c r="EE139" s="53"/>
      <c r="EF139" s="41"/>
      <c r="EG139" s="43"/>
      <c r="EH139" s="54"/>
    </row>
    <row r="140" spans="1:138" s="56" customFormat="1" x14ac:dyDescent="0.2">
      <c r="A140" s="59">
        <v>7</v>
      </c>
      <c r="B140" s="56">
        <v>12</v>
      </c>
      <c r="C140" s="60">
        <f t="shared" ca="1" si="107"/>
        <v>0.32594759621905156</v>
      </c>
      <c r="D140" s="60">
        <f t="shared" ca="1" si="108"/>
        <v>7.6896437371586648E-2</v>
      </c>
      <c r="E140" s="61">
        <f t="shared" ca="1" si="109"/>
        <v>120486034.30110052</v>
      </c>
      <c r="F140" s="62">
        <f t="shared" ca="1" si="186"/>
        <v>54664743.458351538</v>
      </c>
      <c r="G140" s="62">
        <f t="shared" ca="1" si="186"/>
        <v>35543965.44097051</v>
      </c>
      <c r="H140" s="62">
        <f t="shared" ca="1" si="186"/>
        <v>13108840.865559721</v>
      </c>
      <c r="I140" s="62">
        <f t="shared" ca="1" si="186"/>
        <v>2476624.1733331801</v>
      </c>
      <c r="J140" s="62">
        <f t="shared" ca="1" si="186"/>
        <v>1838679.2466795417</v>
      </c>
      <c r="K140" s="62">
        <f t="shared" ca="1" si="186"/>
        <v>828158.25144633872</v>
      </c>
      <c r="L140" s="62">
        <f t="shared" ca="1" si="186"/>
        <v>506507.54681654478</v>
      </c>
      <c r="M140" s="62">
        <f t="shared" ca="1" si="186"/>
        <v>467998.75494439196</v>
      </c>
      <c r="N140" s="62">
        <f t="shared" ca="1" si="186"/>
        <v>554022.52819015062</v>
      </c>
      <c r="O140" s="62">
        <f t="shared" ca="1" si="186"/>
        <v>287828.76016662456</v>
      </c>
      <c r="P140" s="62">
        <f t="shared" ca="1" si="187"/>
        <v>133434.21646220767</v>
      </c>
      <c r="Q140" s="62">
        <f t="shared" ca="1" si="187"/>
        <v>120552.95544652682</v>
      </c>
      <c r="R140" s="62">
        <f t="shared" ca="1" si="187"/>
        <v>25805.251231517235</v>
      </c>
      <c r="S140" s="62">
        <f t="shared" ca="1" si="187"/>
        <v>8852.4833484815317</v>
      </c>
      <c r="T140" s="62">
        <f t="shared" ca="1" si="187"/>
        <v>2373.5915881312771</v>
      </c>
      <c r="U140" s="62">
        <f t="shared" ca="1" si="187"/>
        <v>1752.764334457303</v>
      </c>
      <c r="V140" s="62">
        <f t="shared" ca="1" si="187"/>
        <v>486.07981910668099</v>
      </c>
      <c r="W140" s="57">
        <f t="shared" ca="1" si="110"/>
        <v>20361917.469366927</v>
      </c>
      <c r="X140" s="57">
        <f t="shared" ca="1" si="111"/>
        <v>231056660.66978949</v>
      </c>
      <c r="Y140" s="42">
        <f t="array" aca="1" ref="Y140" ca="1">SUM($E$54:$V$54*E140:V140)/1000000</f>
        <v>1427.8740347310938</v>
      </c>
      <c r="Z140" s="44">
        <f t="array" aca="1" ref="Z140" ca="1">SUM(($E$54:$V$54*E140:V140))/SUM(E140:V140)</f>
        <v>6.1797570803280788</v>
      </c>
      <c r="AE140" s="11"/>
      <c r="AG140" s="57">
        <f t="shared" ca="1" si="116"/>
        <v>2083872.4551975888</v>
      </c>
      <c r="AH140" s="57">
        <f t="shared" ca="1" si="117"/>
        <v>1354970.0564746247</v>
      </c>
      <c r="AI140" s="57">
        <f t="shared" ca="1" si="118"/>
        <v>1364498.9747656605</v>
      </c>
      <c r="AJ140" s="57">
        <f t="shared" ca="1" si="119"/>
        <v>257791.75901596274</v>
      </c>
      <c r="AK140" s="57">
        <f t="shared" ca="1" si="120"/>
        <v>191388.08478548174</v>
      </c>
      <c r="AL140" s="57">
        <f t="shared" ca="1" si="121"/>
        <v>86202.975276868747</v>
      </c>
      <c r="AM140" s="57">
        <f t="shared" ca="1" si="122"/>
        <v>52722.360079754879</v>
      </c>
      <c r="AN140" s="57">
        <f t="shared" ca="1" si="123"/>
        <v>48713.980729673181</v>
      </c>
      <c r="AO140" s="57">
        <f t="shared" ca="1" si="124"/>
        <v>57668.193508905009</v>
      </c>
      <c r="AP140" s="57">
        <f t="shared" ca="1" si="125"/>
        <v>29960.089696966599</v>
      </c>
      <c r="AQ140" s="57">
        <f t="shared" ca="1" si="126"/>
        <v>13889.164833764082</v>
      </c>
      <c r="AR140" s="57">
        <f t="shared" ca="1" si="127"/>
        <v>12548.354640868747</v>
      </c>
      <c r="AS140" s="57">
        <f t="shared" ca="1" si="128"/>
        <v>2686.068067351745</v>
      </c>
      <c r="AT140" s="57">
        <f t="shared" ca="1" si="129"/>
        <v>921.45480878239164</v>
      </c>
      <c r="AU140" s="57">
        <f t="shared" ca="1" si="130"/>
        <v>247.06709935175004</v>
      </c>
      <c r="AV140" s="57">
        <f t="shared" ca="1" si="131"/>
        <v>182.44520334793819</v>
      </c>
      <c r="AW140" s="57">
        <f t="shared" ca="1" si="132"/>
        <v>50.596038324630648</v>
      </c>
      <c r="AX140" s="57">
        <f t="shared" ca="1" si="112"/>
        <v>2119471.5685510654</v>
      </c>
      <c r="AY140" s="57">
        <f t="shared" ca="1" si="113"/>
        <v>5558314.0802232791</v>
      </c>
      <c r="AZ140" s="42">
        <f t="array" aca="1" ref="AZ140" ca="1">SUM($E$54:$V$54*AF140:AW140)/1000000</f>
        <v>77.841390438336617</v>
      </c>
      <c r="BA140" s="44">
        <f t="array" aca="1" ref="BA140" ca="1">IF(AZ140=0,"",SUM(($E$54:$V$54*AF140:AW140))/SUM(AF140:AW140))</f>
        <v>14.00449656403902</v>
      </c>
      <c r="BB140" s="55">
        <f t="array" aca="1" ref="BB140" ca="1">SUM(AG140:AW140*AG$54:AW$54*AG$55:AW$55)/1000000</f>
        <v>133.77168520196088</v>
      </c>
      <c r="BG140" s="11"/>
      <c r="BI140" s="57">
        <f t="shared" si="133"/>
        <v>0</v>
      </c>
      <c r="BJ140" s="57">
        <f t="shared" si="134"/>
        <v>0</v>
      </c>
      <c r="BK140" s="57">
        <f t="shared" ca="1" si="135"/>
        <v>5783820.1101442063</v>
      </c>
      <c r="BL140" s="57">
        <f t="shared" ca="1" si="136"/>
        <v>1092724.2801937927</v>
      </c>
      <c r="BM140" s="57">
        <f t="shared" ca="1" si="137"/>
        <v>811253.26885229978</v>
      </c>
      <c r="BN140" s="57">
        <f t="shared" ca="1" si="138"/>
        <v>365396.02534054231</v>
      </c>
      <c r="BO140" s="57">
        <f t="shared" ca="1" si="139"/>
        <v>223478.83884333461</v>
      </c>
      <c r="BP140" s="57">
        <f t="shared" ca="1" si="140"/>
        <v>206488.17375465558</v>
      </c>
      <c r="BQ140" s="57">
        <f t="shared" ca="1" si="141"/>
        <v>244443.17181680189</v>
      </c>
      <c r="BR140" s="57">
        <f t="shared" ca="1" si="142"/>
        <v>126994.42982051303</v>
      </c>
      <c r="BS140" s="57">
        <f t="shared" ca="1" si="143"/>
        <v>58873.207209575754</v>
      </c>
      <c r="BT140" s="57">
        <f t="shared" ca="1" si="144"/>
        <v>53189.798793027679</v>
      </c>
      <c r="BU140" s="57">
        <f t="shared" ca="1" si="145"/>
        <v>11385.669606555268</v>
      </c>
      <c r="BV140" s="57">
        <f t="shared" ca="1" si="146"/>
        <v>3905.8503906461169</v>
      </c>
      <c r="BW140" s="57">
        <f t="shared" ca="1" si="147"/>
        <v>1047.2647354176752</v>
      </c>
      <c r="BX140" s="57">
        <f t="shared" ca="1" si="148"/>
        <v>773.34630193062583</v>
      </c>
      <c r="BY140" s="57">
        <f t="shared" ca="1" si="149"/>
        <v>214.46581446195921</v>
      </c>
      <c r="BZ140" s="57">
        <f t="shared" ca="1" si="114"/>
        <v>8983987.9016177598</v>
      </c>
      <c r="CA140" s="57">
        <f t="shared" ca="1" si="115"/>
        <v>8983987.9016177598</v>
      </c>
      <c r="CB140" s="42">
        <f t="array" aca="1" ref="CB140" ca="1">SUM($E$54:$V$54*BH140:BY140)/1000000</f>
        <v>201.29420091275708</v>
      </c>
      <c r="CC140" s="44">
        <f t="array" aca="1" ref="CC140" ca="1">IF(CB140=0,"",SUM(($E$54:$V$54*BH140:BY140))/SUM(BH140:BY140))</f>
        <v>22.405885127751532</v>
      </c>
      <c r="CD140" s="55">
        <f t="array" aca="1" ref="CD140" ca="1">SUM(BI140:BY140*BI$54:BY$54*BI$55:BY$55)/1000000</f>
        <v>940.12411683069456</v>
      </c>
      <c r="CI140" s="11"/>
      <c r="CJ140" s="72"/>
      <c r="CK140" s="149" t="str">
        <f t="shared" ca="1" si="150"/>
        <v/>
      </c>
      <c r="CL140" s="149" t="str">
        <f t="shared" ca="1" si="151"/>
        <v/>
      </c>
      <c r="CM140" s="149" t="str">
        <f t="shared" ca="1" si="152"/>
        <v/>
      </c>
      <c r="CN140" s="149">
        <f t="shared" ca="1" si="153"/>
        <v>0.48132288829247472</v>
      </c>
      <c r="CO140" s="149">
        <f t="shared" ca="1" si="154"/>
        <v>0.59451312698314285</v>
      </c>
      <c r="CP140" s="149">
        <f t="shared" ca="1" si="155"/>
        <v>0.56403178921262975</v>
      </c>
      <c r="CQ140" s="149">
        <f t="shared" ca="1" si="156"/>
        <v>0.5548484445180204</v>
      </c>
      <c r="CR140" s="149">
        <f t="shared" ca="1" si="157"/>
        <v>0.58177589049804801</v>
      </c>
      <c r="CS140" s="149">
        <f t="shared" ca="1" si="158"/>
        <v>0.56360701778130562</v>
      </c>
      <c r="CT140" s="149">
        <f t="shared" ca="1" si="159"/>
        <v>0.44714279563676251</v>
      </c>
      <c r="CU140" s="149">
        <f t="shared" ca="1" si="160"/>
        <v>0.50242904373382669</v>
      </c>
      <c r="CV140" s="149">
        <f t="shared" ca="1" si="161"/>
        <v>0.53082671963694383</v>
      </c>
      <c r="CW140" s="149">
        <f t="shared" ca="1" si="162"/>
        <v>0.53371876522381934</v>
      </c>
      <c r="CX140" s="149">
        <f t="shared" ca="1" si="163"/>
        <v>0.51281290497096521</v>
      </c>
      <c r="CY140" s="149">
        <f t="shared" ca="1" si="164"/>
        <v>0.45367746138969473</v>
      </c>
      <c r="CZ140" s="149" t="str">
        <f t="shared" ca="1" si="165"/>
        <v/>
      </c>
      <c r="DA140" s="149" t="str">
        <f t="shared" ca="1" si="166"/>
        <v/>
      </c>
      <c r="DB140" s="57"/>
      <c r="DC140" s="72">
        <f ca="1">AVERAGE(CJ129:DA140)</f>
        <v>0.52376846191714521</v>
      </c>
      <c r="DD140" s="74">
        <f ca="1">STDEV(CJ129:DA140)</f>
        <v>0.34130712215574499</v>
      </c>
      <c r="DE140" s="44"/>
      <c r="DF140" s="55"/>
      <c r="DK140" s="11"/>
      <c r="DM140" s="72">
        <f t="shared" ca="1" si="167"/>
        <v>7.6896437371586607E-2</v>
      </c>
      <c r="DN140" s="72">
        <f t="shared" ca="1" si="168"/>
        <v>7.689643737158644E-2</v>
      </c>
      <c r="DO140" s="72">
        <f t="shared" ca="1" si="169"/>
        <v>0.40284403359063825</v>
      </c>
      <c r="DP140" s="72">
        <f t="shared" ca="1" si="170"/>
        <v>0.40284403359063825</v>
      </c>
      <c r="DQ140" s="72">
        <f t="shared" ca="1" si="171"/>
        <v>0.40284403359063825</v>
      </c>
      <c r="DR140" s="72">
        <f t="shared" ca="1" si="172"/>
        <v>0.40284403359063825</v>
      </c>
      <c r="DS140" s="72">
        <f t="shared" ca="1" si="173"/>
        <v>0.40284403359063825</v>
      </c>
      <c r="DT140" s="72">
        <f t="shared" ca="1" si="174"/>
        <v>0.40284403359063825</v>
      </c>
      <c r="DU140" s="72">
        <f t="shared" ca="1" si="175"/>
        <v>0.40284403359063825</v>
      </c>
      <c r="DV140" s="72">
        <f t="shared" ca="1" si="176"/>
        <v>0.40284403359063825</v>
      </c>
      <c r="DW140" s="72">
        <f t="shared" ca="1" si="177"/>
        <v>0.40284403359063825</v>
      </c>
      <c r="DX140" s="72">
        <f t="shared" ca="1" si="178"/>
        <v>0.40284403359063825</v>
      </c>
      <c r="DY140" s="72">
        <f t="shared" ca="1" si="179"/>
        <v>0.40284403359063825</v>
      </c>
      <c r="DZ140" s="72">
        <f t="shared" ca="1" si="180"/>
        <v>0.40284403359063825</v>
      </c>
      <c r="EA140" s="72">
        <f t="shared" ca="1" si="181"/>
        <v>0.40284403359063825</v>
      </c>
      <c r="EB140" s="72">
        <f t="shared" ca="1" si="182"/>
        <v>0.40284403359063825</v>
      </c>
      <c r="EC140" s="72">
        <f t="shared" ca="1" si="183"/>
        <v>0.40284403359063825</v>
      </c>
      <c r="ED140" s="57"/>
      <c r="EE140" s="72">
        <f ca="1">AVERAGE(DL129:EC140)</f>
        <v>0.45735936587052217</v>
      </c>
      <c r="EF140" s="74">
        <f ca="1">STDEV(DL129:EC140)</f>
        <v>0.17507843329305148</v>
      </c>
      <c r="EG140" s="44"/>
      <c r="EH140" s="55"/>
    </row>
    <row r="141" spans="1:138" x14ac:dyDescent="0.2">
      <c r="A141" s="7">
        <v>8</v>
      </c>
      <c r="B141">
        <v>1</v>
      </c>
      <c r="C141" s="5">
        <f t="shared" ca="1" si="107"/>
        <v>0.44985195064049754</v>
      </c>
      <c r="D141" s="5">
        <f t="shared" ca="1" si="108"/>
        <v>6.4293337593207475E-2</v>
      </c>
      <c r="E141" s="30">
        <f t="shared" ca="1" si="109"/>
        <v>174259349.98781621</v>
      </c>
      <c r="F141" s="29">
        <f t="shared" ca="1" si="186"/>
        <v>94844670.938305065</v>
      </c>
      <c r="G141" s="29">
        <f t="shared" ca="1" si="186"/>
        <v>43031208.017665319</v>
      </c>
      <c r="H141" s="29">
        <f t="shared" ca="1" si="186"/>
        <v>17843246.782198645</v>
      </c>
      <c r="I141" s="29">
        <f t="shared" ca="1" si="186"/>
        <v>6580703.0726835513</v>
      </c>
      <c r="J141" s="29">
        <f t="shared" ca="1" si="186"/>
        <v>1243277.6074164456</v>
      </c>
      <c r="K141" s="29">
        <f t="shared" ca="1" si="186"/>
        <v>923026.09303106368</v>
      </c>
      <c r="L141" s="29">
        <f t="shared" ca="1" si="186"/>
        <v>415739.5459944398</v>
      </c>
      <c r="M141" s="29">
        <f t="shared" ca="1" si="186"/>
        <v>254269.29839618003</v>
      </c>
      <c r="N141" s="29">
        <f t="shared" ca="1" si="186"/>
        <v>234937.69405393853</v>
      </c>
      <c r="O141" s="29">
        <f t="shared" ca="1" si="186"/>
        <v>278122.05449647608</v>
      </c>
      <c r="P141" s="29">
        <f t="shared" ca="1" si="187"/>
        <v>144491.46388003911</v>
      </c>
      <c r="Q141" s="29">
        <f t="shared" ca="1" si="187"/>
        <v>66984.637869923463</v>
      </c>
      <c r="R141" s="29">
        <f t="shared" ca="1" si="187"/>
        <v>60518.181009604385</v>
      </c>
      <c r="S141" s="29">
        <f t="shared" ca="1" si="187"/>
        <v>12954.363990852034</v>
      </c>
      <c r="T141" s="29">
        <f t="shared" ca="1" si="187"/>
        <v>4443.9905076035102</v>
      </c>
      <c r="U141" s="29">
        <f t="shared" ca="1" si="187"/>
        <v>1191.5547390882441</v>
      </c>
      <c r="V141" s="29">
        <f t="shared" ca="1" si="187"/>
        <v>879.89638136177166</v>
      </c>
      <c r="W141" s="31">
        <f t="shared" ca="1" si="110"/>
        <v>28064786.236649211</v>
      </c>
      <c r="X141" s="31">
        <f t="shared" ca="1" si="111"/>
        <v>340200015.1804359</v>
      </c>
      <c r="Y141" s="38">
        <f t="array" aca="1" ref="Y141" ca="1">SUM($E$54:$V$54*E141:V141)/1000000</f>
        <v>2006.6029233630366</v>
      </c>
      <c r="Z141" s="39">
        <f t="array" aca="1" ref="Z141" ca="1">SUM(($E$54:$V$54*E141:V141))/SUM(E141:V141)</f>
        <v>5.89830345039453</v>
      </c>
      <c r="AE141" s="10"/>
      <c r="AF141" s="46"/>
      <c r="AG141" s="53">
        <f t="shared" ca="1" si="116"/>
        <v>2392193.4302991889</v>
      </c>
      <c r="AH141" s="53">
        <f t="shared" ca="1" si="117"/>
        <v>1085342.719831428</v>
      </c>
      <c r="AI141" s="53">
        <f t="shared" ca="1" si="118"/>
        <v>1651376.422071497</v>
      </c>
      <c r="AJ141" s="53">
        <f t="shared" ca="1" si="119"/>
        <v>609038.14353589353</v>
      </c>
      <c r="AK141" s="53">
        <f t="shared" ca="1" si="120"/>
        <v>115064.22301042658</v>
      </c>
      <c r="AL141" s="53">
        <f t="shared" ca="1" si="121"/>
        <v>85425.233736550435</v>
      </c>
      <c r="AM141" s="53">
        <f t="shared" ca="1" si="122"/>
        <v>38476.320613513977</v>
      </c>
      <c r="AN141" s="53">
        <f t="shared" ca="1" si="123"/>
        <v>23532.394600237338</v>
      </c>
      <c r="AO141" s="53">
        <f t="shared" ca="1" si="124"/>
        <v>21743.272026231276</v>
      </c>
      <c r="AP141" s="53">
        <f t="shared" ca="1" si="125"/>
        <v>25739.945698210624</v>
      </c>
      <c r="AQ141" s="53">
        <f t="shared" ca="1" si="126"/>
        <v>13372.554869338104</v>
      </c>
      <c r="AR141" s="53">
        <f t="shared" ca="1" si="127"/>
        <v>6199.3679160311949</v>
      </c>
      <c r="AS141" s="53">
        <f t="shared" ca="1" si="128"/>
        <v>5600.9031565723444</v>
      </c>
      <c r="AT141" s="53">
        <f t="shared" ca="1" si="129"/>
        <v>1198.914722110293</v>
      </c>
      <c r="AU141" s="53">
        <f t="shared" ca="1" si="130"/>
        <v>411.28731972072779</v>
      </c>
      <c r="AV141" s="53">
        <f t="shared" ca="1" si="131"/>
        <v>110.27731812244879</v>
      </c>
      <c r="AW141" s="53">
        <f t="shared" ca="1" si="132"/>
        <v>81.43361775932442</v>
      </c>
      <c r="AX141" s="53">
        <f t="shared" ca="1" si="112"/>
        <v>2597370.6942122146</v>
      </c>
      <c r="AY141" s="53">
        <f t="shared" ca="1" si="113"/>
        <v>6074906.8443428325</v>
      </c>
      <c r="AZ141" s="41">
        <f t="array" aca="1" ref="AZ141" ca="1">SUM($E$54:$V$54*AF141:AW141)/1000000</f>
        <v>85.141353556659169</v>
      </c>
      <c r="BA141" s="43">
        <f t="array" aca="1" ref="BA141" ca="1">IF(AZ141=0,"",SUM(($E$54:$V$54*AF141:AW141))/SUM(AF141:AW141))</f>
        <v>14.015252536085519</v>
      </c>
      <c r="BB141" s="54">
        <f t="array" aca="1" ref="BB141" ca="1">SUM(AG141:AW141*AG$54:AW$54*AG$55:AW$55)/1000000</f>
        <v>144.86963454541558</v>
      </c>
      <c r="BG141" s="10"/>
      <c r="BH141" s="46"/>
      <c r="BI141" s="53">
        <f t="shared" si="133"/>
        <v>0</v>
      </c>
      <c r="BJ141" s="53">
        <f t="shared" si="134"/>
        <v>0</v>
      </c>
      <c r="BK141" s="53">
        <f t="shared" ca="1" si="135"/>
        <v>11554461.667721422</v>
      </c>
      <c r="BL141" s="53">
        <f t="shared" ca="1" si="136"/>
        <v>4261359.0636339029</v>
      </c>
      <c r="BM141" s="53">
        <f t="shared" ca="1" si="137"/>
        <v>805089.09799764701</v>
      </c>
      <c r="BN141" s="53">
        <f t="shared" ca="1" si="138"/>
        <v>597709.02349868999</v>
      </c>
      <c r="BO141" s="53">
        <f t="shared" ca="1" si="139"/>
        <v>269213.70906224486</v>
      </c>
      <c r="BP141" s="53">
        <f t="shared" ca="1" si="140"/>
        <v>164653.04198606557</v>
      </c>
      <c r="BQ141" s="53">
        <f t="shared" ca="1" si="141"/>
        <v>152134.78877382906</v>
      </c>
      <c r="BR141" s="53">
        <f t="shared" ca="1" si="142"/>
        <v>180098.98405000303</v>
      </c>
      <c r="BS141" s="53">
        <f t="shared" ca="1" si="143"/>
        <v>93565.991721891551</v>
      </c>
      <c r="BT141" s="53">
        <f t="shared" ca="1" si="144"/>
        <v>43376.15457778603</v>
      </c>
      <c r="BU141" s="53">
        <f t="shared" ca="1" si="145"/>
        <v>39188.776079323958</v>
      </c>
      <c r="BV141" s="53">
        <f t="shared" ca="1" si="146"/>
        <v>8388.6472002023656</v>
      </c>
      <c r="BW141" s="53">
        <f t="shared" ca="1" si="147"/>
        <v>2877.7227933119211</v>
      </c>
      <c r="BX141" s="53">
        <f t="shared" ca="1" si="148"/>
        <v>771.59575977631869</v>
      </c>
      <c r="BY141" s="53">
        <f t="shared" ca="1" si="149"/>
        <v>569.78021624148812</v>
      </c>
      <c r="BZ141" s="53">
        <f t="shared" ca="1" si="114"/>
        <v>18173458.045072332</v>
      </c>
      <c r="CA141" s="53">
        <f t="shared" ca="1" si="115"/>
        <v>18173458.045072332</v>
      </c>
      <c r="CB141" s="41">
        <f t="array" aca="1" ref="CB141" ca="1">SUM($E$54:$V$54*BH141:BY141)/1000000</f>
        <v>393.66415891626394</v>
      </c>
      <c r="CC141" s="43">
        <f t="array" aca="1" ref="CC141" ca="1">IF(CB141=0,"",SUM(($E$54:$V$54*BH141:BY141))/SUM(BH141:BY141))</f>
        <v>21.661488855886983</v>
      </c>
      <c r="CD141" s="54">
        <f t="array" aca="1" ref="CD141" ca="1">SUM(BI141:BY141*BI$54:BY$54*BI$55:BY$55)/1000000</f>
        <v>1813.4637835499404</v>
      </c>
      <c r="CI141" s="10"/>
      <c r="CJ141" s="71"/>
      <c r="CK141" s="149" t="str">
        <f t="shared" ca="1" si="150"/>
        <v/>
      </c>
      <c r="CL141" s="149" t="str">
        <f t="shared" ca="1" si="151"/>
        <v/>
      </c>
      <c r="CM141" s="149" t="str">
        <f t="shared" ca="1" si="152"/>
        <v/>
      </c>
      <c r="CN141" s="149">
        <f t="shared" ca="1" si="153"/>
        <v>0.14341141225732487</v>
      </c>
      <c r="CO141" s="149">
        <f t="shared" ca="1" si="154"/>
        <v>0.15985634791933898</v>
      </c>
      <c r="CP141" s="149">
        <f t="shared" ca="1" si="155"/>
        <v>0.13516720108274957</v>
      </c>
      <c r="CQ141" s="149">
        <f t="shared" ca="1" si="156"/>
        <v>0.12469702630469036</v>
      </c>
      <c r="CR141" s="149">
        <f t="shared" ca="1" si="157"/>
        <v>0.10337736362486842</v>
      </c>
      <c r="CS141" s="149">
        <f t="shared" ca="1" si="158"/>
        <v>0.13652171358827314</v>
      </c>
      <c r="CT141" s="149">
        <f t="shared" ca="1" si="159"/>
        <v>0.13409796177284461</v>
      </c>
      <c r="CU141" s="149">
        <f t="shared" ca="1" si="160"/>
        <v>0.12371171615858391</v>
      </c>
      <c r="CV141" s="149">
        <f t="shared" ca="1" si="161"/>
        <v>0.15612494675995567</v>
      </c>
      <c r="CW141" s="149">
        <f t="shared" ca="1" si="162"/>
        <v>0.1342085885346429</v>
      </c>
      <c r="CX141" s="149">
        <f t="shared" ca="1" si="163"/>
        <v>0.13325325355781373</v>
      </c>
      <c r="CY141" s="149">
        <f t="shared" ca="1" si="164"/>
        <v>0.12677796367742525</v>
      </c>
      <c r="CZ141" s="149" t="str">
        <f t="shared" ca="1" si="165"/>
        <v/>
      </c>
      <c r="DA141" s="149" t="str">
        <f t="shared" ca="1" si="166"/>
        <v/>
      </c>
      <c r="DB141" s="53"/>
      <c r="DC141" s="53"/>
      <c r="DD141" s="41"/>
      <c r="DE141" s="43"/>
      <c r="DF141" s="54"/>
      <c r="DK141" s="10"/>
      <c r="DL141" s="46"/>
      <c r="DM141" s="72">
        <f t="shared" ca="1" si="167"/>
        <v>6.4293337593207517E-2</v>
      </c>
      <c r="DN141" s="72">
        <f t="shared" ca="1" si="168"/>
        <v>6.4293337593207517E-2</v>
      </c>
      <c r="DO141" s="72">
        <f t="shared" ca="1" si="169"/>
        <v>0.51414528823370509</v>
      </c>
      <c r="DP141" s="72">
        <f t="shared" ca="1" si="170"/>
        <v>0.51414528823370509</v>
      </c>
      <c r="DQ141" s="72">
        <f t="shared" ca="1" si="171"/>
        <v>0.51414528823370509</v>
      </c>
      <c r="DR141" s="72">
        <f t="shared" ca="1" si="172"/>
        <v>0.51414528823370509</v>
      </c>
      <c r="DS141" s="72">
        <f t="shared" ca="1" si="173"/>
        <v>0.51414528823370509</v>
      </c>
      <c r="DT141" s="72">
        <f t="shared" ca="1" si="174"/>
        <v>0.51414528823370509</v>
      </c>
      <c r="DU141" s="72">
        <f t="shared" ca="1" si="175"/>
        <v>0.51414528823370509</v>
      </c>
      <c r="DV141" s="72">
        <f t="shared" ca="1" si="176"/>
        <v>0.51414528823370509</v>
      </c>
      <c r="DW141" s="72">
        <f t="shared" ca="1" si="177"/>
        <v>0.51414528823370509</v>
      </c>
      <c r="DX141" s="72">
        <f t="shared" ca="1" si="178"/>
        <v>0.51414528823370509</v>
      </c>
      <c r="DY141" s="72">
        <f t="shared" ca="1" si="179"/>
        <v>0.51414528823370509</v>
      </c>
      <c r="DZ141" s="72">
        <f t="shared" ca="1" si="180"/>
        <v>0.51414528823370509</v>
      </c>
      <c r="EA141" s="72">
        <f t="shared" ca="1" si="181"/>
        <v>0.51414528823370509</v>
      </c>
      <c r="EB141" s="72">
        <f t="shared" ca="1" si="182"/>
        <v>0.51414528823370509</v>
      </c>
      <c r="EC141" s="72">
        <f t="shared" ca="1" si="183"/>
        <v>0.51414528823370509</v>
      </c>
      <c r="ED141" s="53"/>
      <c r="EE141" s="53"/>
      <c r="EF141" s="41"/>
      <c r="EG141" s="43"/>
      <c r="EH141" s="54"/>
    </row>
    <row r="142" spans="1:138" x14ac:dyDescent="0.2">
      <c r="A142" s="7">
        <v>8</v>
      </c>
      <c r="B142">
        <v>2</v>
      </c>
      <c r="C142" s="5">
        <f t="shared" ca="1" si="107"/>
        <v>0.47744000401988429</v>
      </c>
      <c r="D142" s="5">
        <f t="shared" ca="1" si="108"/>
        <v>7.3324028276276182E-2</v>
      </c>
      <c r="E142" s="30">
        <f t="shared" ca="1" si="109"/>
        <v>57407684.062199891</v>
      </c>
      <c r="F142" s="29">
        <f t="shared" ca="1" si="186"/>
        <v>135940960.61972895</v>
      </c>
      <c r="G142" s="29">
        <f t="shared" ca="1" si="186"/>
        <v>73989003.619701013</v>
      </c>
      <c r="H142" s="29">
        <f t="shared" ca="1" si="186"/>
        <v>20825154.104634102</v>
      </c>
      <c r="I142" s="29">
        <f t="shared" ca="1" si="186"/>
        <v>8635322.6201262493</v>
      </c>
      <c r="J142" s="29">
        <f t="shared" ca="1" si="186"/>
        <v>3184761.988304262</v>
      </c>
      <c r="K142" s="29">
        <f t="shared" ca="1" si="186"/>
        <v>601690.00504608685</v>
      </c>
      <c r="L142" s="29">
        <f t="shared" ca="1" si="186"/>
        <v>446702.78887079086</v>
      </c>
      <c r="M142" s="29">
        <f t="shared" ca="1" si="186"/>
        <v>201199.09506539023</v>
      </c>
      <c r="N142" s="29">
        <f t="shared" ca="1" si="186"/>
        <v>123054.81456629894</v>
      </c>
      <c r="O142" s="29">
        <f t="shared" ca="1" si="186"/>
        <v>113699.19435336597</v>
      </c>
      <c r="P142" s="29">
        <f t="shared" ca="1" si="187"/>
        <v>134598.46728934112</v>
      </c>
      <c r="Q142" s="29">
        <f t="shared" ca="1" si="187"/>
        <v>69927.318816397121</v>
      </c>
      <c r="R142" s="29">
        <f t="shared" ca="1" si="187"/>
        <v>32417.528360151999</v>
      </c>
      <c r="S142" s="29">
        <f t="shared" ca="1" si="187"/>
        <v>29288.05635992765</v>
      </c>
      <c r="T142" s="29">
        <f t="shared" ca="1" si="187"/>
        <v>6269.3249589057978</v>
      </c>
      <c r="U142" s="29">
        <f t="shared" ca="1" si="187"/>
        <v>2150.6899625588389</v>
      </c>
      <c r="V142" s="29">
        <f t="shared" ca="1" si="187"/>
        <v>576.65848133830934</v>
      </c>
      <c r="W142" s="31">
        <f t="shared" ca="1" si="110"/>
        <v>34406812.655195162</v>
      </c>
      <c r="X142" s="31">
        <f t="shared" ca="1" si="111"/>
        <v>301744460.95682508</v>
      </c>
      <c r="Y142" s="38">
        <f t="array" aca="1" ref="Y142" ca="1">SUM($E$54:$V$54*E142:V142)/1000000</f>
        <v>2627.1049082648465</v>
      </c>
      <c r="Z142" s="39">
        <f t="array" aca="1" ref="Z142" ca="1">SUM(($E$54:$V$54*E142:V142))/SUM(E142:V142)</f>
        <v>8.7063898370639645</v>
      </c>
      <c r="AE142" s="10"/>
      <c r="AF142" s="46"/>
      <c r="AG142" s="53">
        <f t="shared" ca="1" si="116"/>
        <v>3871311.5289522386</v>
      </c>
      <c r="AH142" s="53">
        <f t="shared" ca="1" si="117"/>
        <v>2107050.6006639735</v>
      </c>
      <c r="AI142" s="53">
        <f t="shared" ca="1" si="118"/>
        <v>2243480.3222091668</v>
      </c>
      <c r="AJ142" s="53">
        <f t="shared" ca="1" si="119"/>
        <v>930277.69575399882</v>
      </c>
      <c r="AK142" s="53">
        <f t="shared" ca="1" si="120"/>
        <v>343092.3399549023</v>
      </c>
      <c r="AL142" s="53">
        <f t="shared" ca="1" si="121"/>
        <v>64819.673343519178</v>
      </c>
      <c r="AM142" s="53">
        <f t="shared" ca="1" si="122"/>
        <v>48123.001235537959</v>
      </c>
      <c r="AN142" s="53">
        <f t="shared" ca="1" si="123"/>
        <v>21675.047798328178</v>
      </c>
      <c r="AO142" s="53">
        <f t="shared" ca="1" si="124"/>
        <v>13256.615228175291</v>
      </c>
      <c r="AP142" s="53">
        <f t="shared" ca="1" si="125"/>
        <v>12248.74034070414</v>
      </c>
      <c r="AQ142" s="53">
        <f t="shared" ca="1" si="126"/>
        <v>14500.205436460878</v>
      </c>
      <c r="AR142" s="53">
        <f t="shared" ca="1" si="127"/>
        <v>7533.2246263917923</v>
      </c>
      <c r="AS142" s="53">
        <f t="shared" ca="1" si="128"/>
        <v>3492.3192695354337</v>
      </c>
      <c r="AT142" s="53">
        <f t="shared" ca="1" si="129"/>
        <v>3155.1832840761194</v>
      </c>
      <c r="AU142" s="53">
        <f t="shared" ca="1" si="130"/>
        <v>675.39030482901069</v>
      </c>
      <c r="AV142" s="53">
        <f t="shared" ca="1" si="131"/>
        <v>231.69243242717889</v>
      </c>
      <c r="AW142" s="53">
        <f t="shared" ca="1" si="132"/>
        <v>62.12304355671656</v>
      </c>
      <c r="AX142" s="53">
        <f t="shared" ca="1" si="112"/>
        <v>3706623.5742616095</v>
      </c>
      <c r="AY142" s="53">
        <f t="shared" ca="1" si="113"/>
        <v>9684985.7038778234</v>
      </c>
      <c r="AZ142" s="41">
        <f t="array" aca="1" ref="AZ142" ca="1">SUM($E$54:$V$54*AF142:AW142)/1000000</f>
        <v>131.572793346054</v>
      </c>
      <c r="BA142" s="43">
        <f t="array" aca="1" ref="BA142" ca="1">IF(AZ142=0,"",SUM(($E$54:$V$54*AF142:AW142))/SUM(AF142:AW142))</f>
        <v>13.585233615096907</v>
      </c>
      <c r="BB142" s="54">
        <f t="array" aca="1" ref="BB142" ca="1">SUM(AG142:AW142*AG$54:AW$54*AG$55:AW$55)/1000000</f>
        <v>218.59741323495484</v>
      </c>
      <c r="BG142" s="10"/>
      <c r="BH142" s="46"/>
      <c r="BI142" s="53">
        <f t="shared" si="133"/>
        <v>0</v>
      </c>
      <c r="BJ142" s="53">
        <f t="shared" si="134"/>
        <v>0</v>
      </c>
      <c r="BK142" s="53">
        <f t="shared" ca="1" si="135"/>
        <v>14608134.321510494</v>
      </c>
      <c r="BL142" s="53">
        <f t="shared" ca="1" si="136"/>
        <v>6057383.8786773561</v>
      </c>
      <c r="BM142" s="53">
        <f t="shared" ca="1" si="137"/>
        <v>2234001.759287673</v>
      </c>
      <c r="BN142" s="53">
        <f t="shared" ca="1" si="138"/>
        <v>422064.98782487621</v>
      </c>
      <c r="BO142" s="53">
        <f t="shared" ca="1" si="139"/>
        <v>313346.74926442798</v>
      </c>
      <c r="BP142" s="53">
        <f t="shared" ca="1" si="140"/>
        <v>141134.29323567639</v>
      </c>
      <c r="BQ142" s="53">
        <f t="shared" ca="1" si="141"/>
        <v>86318.749482533283</v>
      </c>
      <c r="BR142" s="53">
        <f t="shared" ca="1" si="142"/>
        <v>79756.101444257714</v>
      </c>
      <c r="BS142" s="53">
        <f t="shared" ca="1" si="143"/>
        <v>94416.227594426135</v>
      </c>
      <c r="BT142" s="53">
        <f t="shared" ca="1" si="144"/>
        <v>49051.625782961528</v>
      </c>
      <c r="BU142" s="53">
        <f t="shared" ca="1" si="145"/>
        <v>22739.788924351713</v>
      </c>
      <c r="BV142" s="53">
        <f t="shared" ca="1" si="146"/>
        <v>20544.571203273212</v>
      </c>
      <c r="BW142" s="53">
        <f t="shared" ca="1" si="147"/>
        <v>4397.7173299531396</v>
      </c>
      <c r="BX142" s="53">
        <f t="shared" ca="1" si="148"/>
        <v>1508.6355519449778</v>
      </c>
      <c r="BY142" s="53">
        <f t="shared" ca="1" si="149"/>
        <v>404.50622889526431</v>
      </c>
      <c r="BZ142" s="53">
        <f t="shared" ca="1" si="114"/>
        <v>24135203.913343105</v>
      </c>
      <c r="CA142" s="53">
        <f t="shared" ca="1" si="115"/>
        <v>24135203.913343105</v>
      </c>
      <c r="CB142" s="41">
        <f t="array" aca="1" ref="CB142" ca="1">SUM($E$54:$V$54*BH142:BY142)/1000000</f>
        <v>523.44494241792256</v>
      </c>
      <c r="CC142" s="43">
        <f t="array" aca="1" ref="CC142" ca="1">IF(CB142=0,"",SUM(($E$54:$V$54*BH142:BY142))/SUM(BH142:BY142))</f>
        <v>21.688026515016805</v>
      </c>
      <c r="CD142" s="54">
        <f t="array" aca="1" ref="CD142" ca="1">SUM(BI142:BY142*BI$54:BY$54*BI$55:BY$55)/1000000</f>
        <v>2407.9312847408401</v>
      </c>
      <c r="CI142" s="10"/>
      <c r="CJ142" s="71"/>
      <c r="CK142" s="149" t="str">
        <f t="shared" ca="1" si="150"/>
        <v/>
      </c>
      <c r="CL142" s="149" t="str">
        <f t="shared" ca="1" si="151"/>
        <v/>
      </c>
      <c r="CM142" s="149" t="str">
        <f t="shared" ca="1" si="152"/>
        <v/>
      </c>
      <c r="CN142" s="149">
        <f t="shared" ca="1" si="153"/>
        <v>0.48135654896262015</v>
      </c>
      <c r="CO142" s="149">
        <f t="shared" ca="1" si="154"/>
        <v>0.48146282708889893</v>
      </c>
      <c r="CP142" s="149">
        <f t="shared" ca="1" si="155"/>
        <v>0.49398945871374672</v>
      </c>
      <c r="CQ142" s="149">
        <f t="shared" ca="1" si="156"/>
        <v>0.4621758411418504</v>
      </c>
      <c r="CR142" s="149">
        <f t="shared" ca="1" si="157"/>
        <v>0.51307040053387098</v>
      </c>
      <c r="CS142" s="149">
        <f t="shared" ca="1" si="158"/>
        <v>0.55290732891387351</v>
      </c>
      <c r="CT142" s="149">
        <f t="shared" ca="1" si="159"/>
        <v>0.49364995845950704</v>
      </c>
      <c r="CU142" s="149">
        <f t="shared" ca="1" si="160"/>
        <v>0.4448376358520002</v>
      </c>
      <c r="CV142" s="149">
        <f t="shared" ca="1" si="161"/>
        <v>0.52889302648833147</v>
      </c>
      <c r="CW142" s="149">
        <f t="shared" ca="1" si="162"/>
        <v>0.48024591495304253</v>
      </c>
      <c r="CX142" s="149">
        <f t="shared" ca="1" si="163"/>
        <v>0.49906615715271213</v>
      </c>
      <c r="CY142" s="149">
        <f t="shared" ca="1" si="164"/>
        <v>0.46535741032574846</v>
      </c>
      <c r="CZ142" s="149">
        <f t="shared" ca="1" si="165"/>
        <v>0.40813031567154345</v>
      </c>
      <c r="DA142" s="149" t="str">
        <f t="shared" ca="1" si="166"/>
        <v/>
      </c>
      <c r="DB142" s="53"/>
      <c r="DC142" s="53"/>
      <c r="DD142" s="41"/>
      <c r="DE142" s="43"/>
      <c r="DF142" s="54"/>
      <c r="DK142" s="10"/>
      <c r="DL142" s="46"/>
      <c r="DM142" s="72">
        <f t="shared" ca="1" si="167"/>
        <v>7.3324028276276182E-2</v>
      </c>
      <c r="DN142" s="72">
        <f t="shared" ca="1" si="168"/>
        <v>7.3324028276276182E-2</v>
      </c>
      <c r="DO142" s="72">
        <f t="shared" ca="1" si="169"/>
        <v>0.55076403229616044</v>
      </c>
      <c r="DP142" s="72">
        <f t="shared" ca="1" si="170"/>
        <v>0.55076403229616044</v>
      </c>
      <c r="DQ142" s="72">
        <f t="shared" ca="1" si="171"/>
        <v>0.55076403229616056</v>
      </c>
      <c r="DR142" s="72">
        <f t="shared" ca="1" si="172"/>
        <v>0.55076403229616044</v>
      </c>
      <c r="DS142" s="72">
        <f t="shared" ca="1" si="173"/>
        <v>0.55076403229616056</v>
      </c>
      <c r="DT142" s="72">
        <f t="shared" ca="1" si="174"/>
        <v>0.55076403229616044</v>
      </c>
      <c r="DU142" s="72">
        <f t="shared" ca="1" si="175"/>
        <v>0.55076403229616044</v>
      </c>
      <c r="DV142" s="72">
        <f t="shared" ca="1" si="176"/>
        <v>0.55076403229616044</v>
      </c>
      <c r="DW142" s="72">
        <f t="shared" ca="1" si="177"/>
        <v>0.55076403229616044</v>
      </c>
      <c r="DX142" s="72">
        <f t="shared" ca="1" si="178"/>
        <v>0.55076403229616044</v>
      </c>
      <c r="DY142" s="72">
        <f t="shared" ca="1" si="179"/>
        <v>0.55076403229616044</v>
      </c>
      <c r="DZ142" s="72">
        <f t="shared" ca="1" si="180"/>
        <v>0.55076403229616033</v>
      </c>
      <c r="EA142" s="72">
        <f t="shared" ca="1" si="181"/>
        <v>0.55076403229616044</v>
      </c>
      <c r="EB142" s="72">
        <f t="shared" ca="1" si="182"/>
        <v>0.55076403229616044</v>
      </c>
      <c r="EC142" s="72">
        <f t="shared" ca="1" si="183"/>
        <v>0.55076403229616044</v>
      </c>
      <c r="ED142" s="53"/>
      <c r="EE142" s="53"/>
      <c r="EF142" s="41"/>
      <c r="EG142" s="43"/>
      <c r="EH142" s="54"/>
    </row>
    <row r="143" spans="1:138" x14ac:dyDescent="0.2">
      <c r="A143" s="7">
        <v>8</v>
      </c>
      <c r="B143">
        <v>3</v>
      </c>
      <c r="C143" s="5">
        <f t="shared" ca="1" si="107"/>
        <v>0.37984306091559228</v>
      </c>
      <c r="D143" s="5">
        <f t="shared" ca="1" si="108"/>
        <v>8.2624531724742351E-2</v>
      </c>
      <c r="E143" s="30">
        <f t="shared" ca="1" si="109"/>
        <v>76304228.45716013</v>
      </c>
      <c r="F143" s="29">
        <f t="shared" ca="1" si="186"/>
        <v>44369559.227494068</v>
      </c>
      <c r="G143" s="29">
        <f t="shared" ca="1" si="186"/>
        <v>105066779.86041659</v>
      </c>
      <c r="H143" s="29">
        <f t="shared" ca="1" si="186"/>
        <v>39112765.214666575</v>
      </c>
      <c r="I143" s="29">
        <f t="shared" ca="1" si="186"/>
        <v>11008789.457963713</v>
      </c>
      <c r="J143" s="29">
        <f t="shared" ca="1" si="186"/>
        <v>4564885.7218015641</v>
      </c>
      <c r="K143" s="29">
        <f t="shared" ca="1" si="186"/>
        <v>1683558.9319920437</v>
      </c>
      <c r="L143" s="29">
        <f t="shared" ca="1" si="186"/>
        <v>318071.04769705021</v>
      </c>
      <c r="M143" s="29">
        <f t="shared" ca="1" si="186"/>
        <v>236140.24310482555</v>
      </c>
      <c r="N143" s="29">
        <f t="shared" ca="1" si="186"/>
        <v>106359.76404202574</v>
      </c>
      <c r="O143" s="29">
        <f t="shared" ca="1" si="186"/>
        <v>65050.397156374522</v>
      </c>
      <c r="P143" s="29">
        <f t="shared" ca="1" si="187"/>
        <v>60104.740924715225</v>
      </c>
      <c r="Q143" s="29">
        <f t="shared" ca="1" si="187"/>
        <v>71152.711778648649</v>
      </c>
      <c r="R143" s="29">
        <f t="shared" ca="1" si="187"/>
        <v>36965.639070028185</v>
      </c>
      <c r="S143" s="29">
        <f t="shared" ca="1" si="187"/>
        <v>17136.859716445848</v>
      </c>
      <c r="T143" s="29">
        <f t="shared" ca="1" si="187"/>
        <v>15482.528699639777</v>
      </c>
      <c r="U143" s="29">
        <f t="shared" ca="1" si="187"/>
        <v>3314.1497138209807</v>
      </c>
      <c r="V143" s="29">
        <f t="shared" ca="1" si="187"/>
        <v>1136.9180207841787</v>
      </c>
      <c r="W143" s="31">
        <f t="shared" ca="1" si="110"/>
        <v>57300914.326348253</v>
      </c>
      <c r="X143" s="31">
        <f t="shared" ca="1" si="111"/>
        <v>283041481.87141907</v>
      </c>
      <c r="Y143" s="38">
        <f t="array" aca="1" ref="Y143" ca="1">SUM($E$54:$V$54*E143:V143)/1000000</f>
        <v>2935.6538088581369</v>
      </c>
      <c r="Z143" s="39">
        <f t="array" aca="1" ref="Z143" ca="1">SUM(($E$54:$V$54*E143:V143))/SUM(E143:V143)</f>
        <v>10.371814722874277</v>
      </c>
      <c r="AE143" s="10"/>
      <c r="AF143" s="46"/>
      <c r="AG143" s="53">
        <f t="shared" ca="1" si="116"/>
        <v>1689919.5684197042</v>
      </c>
      <c r="AH143" s="53">
        <f t="shared" ca="1" si="117"/>
        <v>4001716.7257983461</v>
      </c>
      <c r="AI143" s="53">
        <f t="shared" ca="1" si="118"/>
        <v>4520438.2149074832</v>
      </c>
      <c r="AJ143" s="53">
        <f t="shared" ca="1" si="119"/>
        <v>1272335.3179587778</v>
      </c>
      <c r="AK143" s="53">
        <f t="shared" ca="1" si="120"/>
        <v>527584.37687191356</v>
      </c>
      <c r="AL143" s="53">
        <f t="shared" ca="1" si="121"/>
        <v>194576.47884153927</v>
      </c>
      <c r="AM143" s="53">
        <f t="shared" ca="1" si="122"/>
        <v>36760.901745864037</v>
      </c>
      <c r="AN143" s="53">
        <f t="shared" ca="1" si="123"/>
        <v>27291.790113789237</v>
      </c>
      <c r="AO143" s="53">
        <f t="shared" ca="1" si="124"/>
        <v>12292.476363287848</v>
      </c>
      <c r="AP143" s="53">
        <f t="shared" ca="1" si="125"/>
        <v>7518.1670123982622</v>
      </c>
      <c r="AQ143" s="53">
        <f t="shared" ca="1" si="126"/>
        <v>6946.5752749006351</v>
      </c>
      <c r="AR143" s="53">
        <f t="shared" ca="1" si="127"/>
        <v>8223.4389630393998</v>
      </c>
      <c r="AS143" s="53">
        <f t="shared" ca="1" si="128"/>
        <v>4272.2851880585722</v>
      </c>
      <c r="AT143" s="53">
        <f t="shared" ca="1" si="129"/>
        <v>1980.5839633317983</v>
      </c>
      <c r="AU143" s="53">
        <f t="shared" ca="1" si="130"/>
        <v>1789.385486122811</v>
      </c>
      <c r="AV143" s="53">
        <f t="shared" ca="1" si="131"/>
        <v>383.03119030467599</v>
      </c>
      <c r="AW143" s="53">
        <f t="shared" ca="1" si="132"/>
        <v>131.39872980503594</v>
      </c>
      <c r="AX143" s="53">
        <f t="shared" ca="1" si="112"/>
        <v>6622524.4226106172</v>
      </c>
      <c r="AY143" s="53">
        <f t="shared" ca="1" si="113"/>
        <v>12314160.716828668</v>
      </c>
      <c r="AZ143" s="41">
        <f t="array" aca="1" ref="AZ143" ca="1">SUM($E$54:$V$54*AF143:AW143)/1000000</f>
        <v>201.42965523425784</v>
      </c>
      <c r="BA143" s="43">
        <f t="array" aca="1" ref="BA143" ca="1">IF(AZ143=0,"",SUM(($E$54:$V$54*AF143:AW143))/SUM(AF143:AW143))</f>
        <v>16.357562635915727</v>
      </c>
      <c r="BB143" s="54">
        <f t="array" aca="1" ref="BB143" ca="1">SUM(AG143:AW143*AG$54:AW$54*AG$55:AW$55)/1000000</f>
        <v>350.56586055514902</v>
      </c>
      <c r="BG143" s="10"/>
      <c r="BH143" s="46"/>
      <c r="BI143" s="53">
        <f t="shared" si="133"/>
        <v>0</v>
      </c>
      <c r="BJ143" s="53">
        <f t="shared" si="134"/>
        <v>0</v>
      </c>
      <c r="BK143" s="53">
        <f t="shared" ca="1" si="135"/>
        <v>20781444.110939424</v>
      </c>
      <c r="BL143" s="53">
        <f t="shared" ca="1" si="136"/>
        <v>5849204.0026866794</v>
      </c>
      <c r="BM143" s="53">
        <f t="shared" ca="1" si="137"/>
        <v>2425420.8818984744</v>
      </c>
      <c r="BN143" s="53">
        <f t="shared" ca="1" si="138"/>
        <v>894510.6708933512</v>
      </c>
      <c r="BO143" s="53">
        <f t="shared" ca="1" si="139"/>
        <v>168997.9132067496</v>
      </c>
      <c r="BP143" s="53">
        <f t="shared" ca="1" si="140"/>
        <v>125466.3340086837</v>
      </c>
      <c r="BQ143" s="53">
        <f t="shared" ca="1" si="141"/>
        <v>56511.204972621999</v>
      </c>
      <c r="BR143" s="53">
        <f t="shared" ca="1" si="142"/>
        <v>34562.659670830282</v>
      </c>
      <c r="BS143" s="53">
        <f t="shared" ca="1" si="143"/>
        <v>31934.927317823265</v>
      </c>
      <c r="BT143" s="53">
        <f t="shared" ca="1" si="144"/>
        <v>37804.949229600861</v>
      </c>
      <c r="BU143" s="53">
        <f t="shared" ca="1" si="145"/>
        <v>19640.63031960954</v>
      </c>
      <c r="BV143" s="53">
        <f t="shared" ca="1" si="146"/>
        <v>9105.1780788126634</v>
      </c>
      <c r="BW143" s="53">
        <f t="shared" ca="1" si="147"/>
        <v>8226.1968209532151</v>
      </c>
      <c r="BX143" s="53">
        <f t="shared" ca="1" si="148"/>
        <v>1760.8782369401629</v>
      </c>
      <c r="BY143" s="53">
        <f t="shared" ca="1" si="149"/>
        <v>604.06872738281004</v>
      </c>
      <c r="BZ143" s="53">
        <f t="shared" ca="1" si="114"/>
        <v>30445194.607007936</v>
      </c>
      <c r="CA143" s="53">
        <f t="shared" ca="1" si="115"/>
        <v>30445194.607007936</v>
      </c>
      <c r="CB143" s="41">
        <f t="array" aca="1" ref="CB143" ca="1">SUM($E$54:$V$54*BH143:BY143)/1000000</f>
        <v>643.51798644950111</v>
      </c>
      <c r="CC143" s="43">
        <f t="array" aca="1" ref="CC143" ca="1">IF(CB143=0,"",SUM(($E$54:$V$54*BH143:BY143))/SUM(BH143:BY143))</f>
        <v>21.136931287717072</v>
      </c>
      <c r="CD143" s="54">
        <f t="array" aca="1" ref="CD143" ca="1">SUM(BI143:BY143*BI$54:BY$54*BI$55:BY$55)/1000000</f>
        <v>2937.5458219965612</v>
      </c>
      <c r="CI143" s="10"/>
      <c r="CJ143" s="71"/>
      <c r="CK143" s="149" t="str">
        <f t="shared" ca="1" si="150"/>
        <v/>
      </c>
      <c r="CL143" s="149" t="str">
        <f t="shared" ca="1" si="151"/>
        <v/>
      </c>
      <c r="CM143" s="149" t="str">
        <f t="shared" ca="1" si="152"/>
        <v/>
      </c>
      <c r="CN143" s="149">
        <f t="shared" ca="1" si="153"/>
        <v>0.72529261182611005</v>
      </c>
      <c r="CO143" s="149">
        <f t="shared" ca="1" si="154"/>
        <v>0.71292743314647922</v>
      </c>
      <c r="CP143" s="149">
        <f t="shared" ca="1" si="155"/>
        <v>0.6438153561013924</v>
      </c>
      <c r="CQ143" s="149">
        <f t="shared" ca="1" si="156"/>
        <v>0.75500522344301657</v>
      </c>
      <c r="CR143" s="149">
        <f t="shared" ca="1" si="157"/>
        <v>0.78029501704977633</v>
      </c>
      <c r="CS143" s="149">
        <f t="shared" ca="1" si="158"/>
        <v>0.69491479947048862</v>
      </c>
      <c r="CT143" s="149">
        <f t="shared" ca="1" si="159"/>
        <v>0.86295570065372662</v>
      </c>
      <c r="CU143" s="149">
        <f t="shared" ca="1" si="160"/>
        <v>0.84136342150630028</v>
      </c>
      <c r="CV143" s="149">
        <f t="shared" ca="1" si="161"/>
        <v>0.8518619821658987</v>
      </c>
      <c r="CW143" s="149">
        <f t="shared" ca="1" si="162"/>
        <v>0.53472019435004992</v>
      </c>
      <c r="CX143" s="149">
        <f t="shared" ca="1" si="163"/>
        <v>0.72064800719136546</v>
      </c>
      <c r="CY143" s="149">
        <f t="shared" ca="1" si="164"/>
        <v>0.91273930352429233</v>
      </c>
      <c r="CZ143" s="149">
        <f t="shared" ca="1" si="165"/>
        <v>0.72984247422890502</v>
      </c>
      <c r="DA143" s="149" t="str">
        <f t="shared" ca="1" si="166"/>
        <v/>
      </c>
      <c r="DB143" s="53"/>
      <c r="DC143" s="53"/>
      <c r="DD143" s="41"/>
      <c r="DE143" s="43"/>
      <c r="DF143" s="54"/>
      <c r="DK143" s="10"/>
      <c r="DL143" s="46"/>
      <c r="DM143" s="72">
        <f t="shared" ca="1" si="167"/>
        <v>8.2624531724742295E-2</v>
      </c>
      <c r="DN143" s="72">
        <f t="shared" ca="1" si="168"/>
        <v>8.2624531724742295E-2</v>
      </c>
      <c r="DO143" s="72">
        <f t="shared" ca="1" si="169"/>
        <v>0.46246759264033466</v>
      </c>
      <c r="DP143" s="72">
        <f t="shared" ca="1" si="170"/>
        <v>0.46246759264033466</v>
      </c>
      <c r="DQ143" s="72">
        <f t="shared" ca="1" si="171"/>
        <v>0.46246759264033466</v>
      </c>
      <c r="DR143" s="72">
        <f t="shared" ca="1" si="172"/>
        <v>0.46246759264033466</v>
      </c>
      <c r="DS143" s="72">
        <f t="shared" ca="1" si="173"/>
        <v>0.46246759264033466</v>
      </c>
      <c r="DT143" s="72">
        <f t="shared" ca="1" si="174"/>
        <v>0.46246759264033466</v>
      </c>
      <c r="DU143" s="72">
        <f t="shared" ca="1" si="175"/>
        <v>0.46246759264033466</v>
      </c>
      <c r="DV143" s="72">
        <f t="shared" ca="1" si="176"/>
        <v>0.46246759264033466</v>
      </c>
      <c r="DW143" s="72">
        <f t="shared" ca="1" si="177"/>
        <v>0.46246759264033466</v>
      </c>
      <c r="DX143" s="72">
        <f t="shared" ca="1" si="178"/>
        <v>0.46246759264033466</v>
      </c>
      <c r="DY143" s="72">
        <f t="shared" ca="1" si="179"/>
        <v>0.46246759264033466</v>
      </c>
      <c r="DZ143" s="72">
        <f t="shared" ca="1" si="180"/>
        <v>0.46246759264033466</v>
      </c>
      <c r="EA143" s="72">
        <f t="shared" ca="1" si="181"/>
        <v>0.46246759264033466</v>
      </c>
      <c r="EB143" s="72">
        <f t="shared" ca="1" si="182"/>
        <v>0.46246759264033466</v>
      </c>
      <c r="EC143" s="72">
        <f t="shared" ca="1" si="183"/>
        <v>0.46246759264033466</v>
      </c>
      <c r="ED143" s="53"/>
      <c r="EE143" s="53"/>
      <c r="EF143" s="41"/>
      <c r="EG143" s="43"/>
      <c r="EH143" s="54"/>
    </row>
    <row r="144" spans="1:138" x14ac:dyDescent="0.2">
      <c r="A144" s="7">
        <v>8</v>
      </c>
      <c r="B144">
        <v>4</v>
      </c>
      <c r="C144" s="5">
        <f t="shared" ca="1" si="107"/>
        <v>0.50849213075456356</v>
      </c>
      <c r="D144" s="5">
        <f t="shared" ca="1" si="108"/>
        <v>9.9493248171341364E-2</v>
      </c>
      <c r="E144" s="30">
        <f t="shared" ca="1" si="109"/>
        <v>37285864.186908804</v>
      </c>
      <c r="F144" s="29">
        <f t="shared" ca="1" si="186"/>
        <v>57987942.872019313</v>
      </c>
      <c r="G144" s="29">
        <f t="shared" ca="1" si="186"/>
        <v>33718963.126468405</v>
      </c>
      <c r="H144" s="29">
        <f t="shared" ca="1" si="186"/>
        <v>48019672.358146444</v>
      </c>
      <c r="I144" s="29">
        <f t="shared" ca="1" si="186"/>
        <v>17876080.08092187</v>
      </c>
      <c r="J144" s="29">
        <f t="shared" ca="1" si="186"/>
        <v>5031452.0301615912</v>
      </c>
      <c r="K144" s="29">
        <f t="shared" ca="1" si="186"/>
        <v>2086333.2539981662</v>
      </c>
      <c r="L144" s="29">
        <f t="shared" ca="1" si="186"/>
        <v>769452.99377492827</v>
      </c>
      <c r="M144" s="29">
        <f t="shared" ca="1" si="186"/>
        <v>145371.0441808163</v>
      </c>
      <c r="N144" s="29">
        <f t="shared" ca="1" si="186"/>
        <v>107925.42723334028</v>
      </c>
      <c r="O144" s="29">
        <f t="shared" ca="1" si="186"/>
        <v>48610.617249077935</v>
      </c>
      <c r="P144" s="29">
        <f t="shared" ca="1" si="187"/>
        <v>29730.603358800035</v>
      </c>
      <c r="Q144" s="29">
        <f t="shared" ca="1" si="187"/>
        <v>27470.242927502786</v>
      </c>
      <c r="R144" s="29">
        <f t="shared" ca="1" si="187"/>
        <v>32519.602404713765</v>
      </c>
      <c r="S144" s="29">
        <f t="shared" ca="1" si="187"/>
        <v>16894.758543190135</v>
      </c>
      <c r="T144" s="29">
        <f t="shared" ca="1" si="187"/>
        <v>7832.2224201074432</v>
      </c>
      <c r="U144" s="29">
        <f t="shared" ca="1" si="187"/>
        <v>7076.1277391389667</v>
      </c>
      <c r="V144" s="29">
        <f t="shared" ca="1" si="187"/>
        <v>1514.6974487554955</v>
      </c>
      <c r="W144" s="31">
        <f t="shared" ca="1" si="110"/>
        <v>74207936.06050846</v>
      </c>
      <c r="X144" s="31">
        <f t="shared" ca="1" si="111"/>
        <v>203200706.24590492</v>
      </c>
      <c r="Y144" s="38">
        <f t="array" aca="1" ref="Y144" ca="1">SUM($E$54:$V$54*E144:V144)/1000000</f>
        <v>2425.1428301621572</v>
      </c>
      <c r="Z144" s="39">
        <f t="array" aca="1" ref="Z144" ca="1">SUM(($E$54:$V$54*E144:V144))/SUM(E144:V144)</f>
        <v>11.934716541916698</v>
      </c>
      <c r="AE144" s="10"/>
      <c r="AF144" s="46"/>
      <c r="AG144" s="53">
        <f t="shared" ca="1" si="116"/>
        <v>2327433.9423802053</v>
      </c>
      <c r="AH144" s="53">
        <f t="shared" ca="1" si="117"/>
        <v>1353361.6713324916</v>
      </c>
      <c r="AI144" s="53">
        <f t="shared" ca="1" si="118"/>
        <v>7248924.6631483557</v>
      </c>
      <c r="AJ144" s="53">
        <f t="shared" ca="1" si="119"/>
        <v>2698526.4874891681</v>
      </c>
      <c r="AK144" s="53">
        <f t="shared" ca="1" si="120"/>
        <v>759534.89313424518</v>
      </c>
      <c r="AL144" s="53">
        <f t="shared" ca="1" si="121"/>
        <v>314947.43378623179</v>
      </c>
      <c r="AM144" s="53">
        <f t="shared" ca="1" si="122"/>
        <v>116154.6197589199</v>
      </c>
      <c r="AN144" s="53">
        <f t="shared" ca="1" si="123"/>
        <v>21944.834184008676</v>
      </c>
      <c r="AO144" s="53">
        <f t="shared" ca="1" si="124"/>
        <v>16292.141383589858</v>
      </c>
      <c r="AP144" s="53">
        <f t="shared" ca="1" si="125"/>
        <v>7338.1321646591014</v>
      </c>
      <c r="AQ144" s="53">
        <f t="shared" ca="1" si="126"/>
        <v>4488.0544442391492</v>
      </c>
      <c r="AR144" s="53">
        <f t="shared" ca="1" si="127"/>
        <v>4146.8363210535244</v>
      </c>
      <c r="AS144" s="53">
        <f t="shared" ca="1" si="128"/>
        <v>4909.0744757511193</v>
      </c>
      <c r="AT144" s="53">
        <f t="shared" ca="1" si="129"/>
        <v>2550.3887441849815</v>
      </c>
      <c r="AU144" s="53">
        <f t="shared" ca="1" si="130"/>
        <v>1182.331896080681</v>
      </c>
      <c r="AV144" s="53">
        <f t="shared" ca="1" si="131"/>
        <v>1068.1938124288492</v>
      </c>
      <c r="AW144" s="53">
        <f t="shared" ca="1" si="132"/>
        <v>228.65478155701913</v>
      </c>
      <c r="AX144" s="53">
        <f t="shared" ca="1" si="112"/>
        <v>11202236.739524476</v>
      </c>
      <c r="AY144" s="53">
        <f t="shared" ca="1" si="113"/>
        <v>14883032.353237173</v>
      </c>
      <c r="AZ144" s="41">
        <f t="array" aca="1" ref="AZ144" ca="1">SUM($E$54:$V$54*AF144:AW144)/1000000</f>
        <v>269.90081908327807</v>
      </c>
      <c r="BA144" s="43">
        <f t="array" aca="1" ref="BA144" ca="1">IF(AZ144=0,"",SUM(($E$54:$V$54*AF144:AW144))/SUM(AF144:AW144))</f>
        <v>18.134800266329634</v>
      </c>
      <c r="BB144" s="54">
        <f t="array" aca="1" ref="BB144" ca="1">SUM(AG144:AW144*AG$54:AW$54*AG$55:AW$55)/1000000</f>
        <v>500.48798408644495</v>
      </c>
      <c r="BG144" s="10"/>
      <c r="BH144" s="46"/>
      <c r="BI144" s="53">
        <f t="shared" si="133"/>
        <v>0</v>
      </c>
      <c r="BJ144" s="53">
        <f t="shared" si="134"/>
        <v>0</v>
      </c>
      <c r="BK144" s="53">
        <f t="shared" ca="1" si="135"/>
        <v>37047952.653990828</v>
      </c>
      <c r="BL144" s="53">
        <f t="shared" ca="1" si="136"/>
        <v>13791684.44835482</v>
      </c>
      <c r="BM144" s="53">
        <f t="shared" ca="1" si="137"/>
        <v>3881846.4899964989</v>
      </c>
      <c r="BN144" s="53">
        <f t="shared" ca="1" si="138"/>
        <v>1609639.7959170551</v>
      </c>
      <c r="BO144" s="53">
        <f t="shared" ca="1" si="139"/>
        <v>593645.40995267639</v>
      </c>
      <c r="BP144" s="53">
        <f t="shared" ca="1" si="140"/>
        <v>112156.10806137494</v>
      </c>
      <c r="BQ144" s="53">
        <f t="shared" ca="1" si="141"/>
        <v>83266.209908327291</v>
      </c>
      <c r="BR144" s="53">
        <f t="shared" ca="1" si="142"/>
        <v>37503.876180021172</v>
      </c>
      <c r="BS144" s="53">
        <f t="shared" ca="1" si="143"/>
        <v>22937.640586057525</v>
      </c>
      <c r="BT144" s="53">
        <f t="shared" ca="1" si="144"/>
        <v>21193.73601263433</v>
      </c>
      <c r="BU144" s="53">
        <f t="shared" ca="1" si="145"/>
        <v>25089.39838720188</v>
      </c>
      <c r="BV144" s="53">
        <f t="shared" ca="1" si="146"/>
        <v>13034.57903545087</v>
      </c>
      <c r="BW144" s="53">
        <f t="shared" ca="1" si="147"/>
        <v>6042.6860731472616</v>
      </c>
      <c r="BX144" s="53">
        <f t="shared" ca="1" si="148"/>
        <v>5459.3468172370267</v>
      </c>
      <c r="BY144" s="53">
        <f t="shared" ca="1" si="149"/>
        <v>1168.6135413019797</v>
      </c>
      <c r="BZ144" s="53">
        <f t="shared" ca="1" si="114"/>
        <v>57252620.992814645</v>
      </c>
      <c r="CA144" s="53">
        <f t="shared" ca="1" si="115"/>
        <v>57252620.992814645</v>
      </c>
      <c r="CB144" s="41">
        <f t="array" aca="1" ref="CB144" ca="1">SUM($E$54:$V$54*BH144:BY144)/1000000</f>
        <v>1216.5307058468118</v>
      </c>
      <c r="CC144" s="43">
        <f t="array" aca="1" ref="CC144" ca="1">IF(CB144=0,"",SUM(($E$54:$V$54*BH144:BY144))/SUM(BH144:BY144))</f>
        <v>21.248471855978256</v>
      </c>
      <c r="CD144" s="54">
        <f t="array" aca="1" ref="CD144" ca="1">SUM(BI144:BY144*BI$54:BY$54*BI$55:BY$55)/1000000</f>
        <v>5557.7739296262798</v>
      </c>
      <c r="CI144" s="10"/>
      <c r="CJ144" s="71"/>
      <c r="CK144" s="149" t="str">
        <f t="shared" ca="1" si="150"/>
        <v/>
      </c>
      <c r="CL144" s="149" t="str">
        <f t="shared" ca="1" si="151"/>
        <v/>
      </c>
      <c r="CM144" s="149" t="str">
        <f t="shared" ca="1" si="152"/>
        <v/>
      </c>
      <c r="CN144" s="149">
        <f t="shared" ca="1" si="153"/>
        <v>0.23899518690238161</v>
      </c>
      <c r="CO144" s="149">
        <f t="shared" ca="1" si="154"/>
        <v>0.2370218798219309</v>
      </c>
      <c r="CP144" s="149">
        <f t="shared" ca="1" si="155"/>
        <v>0.24475178788877325</v>
      </c>
      <c r="CQ144" s="149">
        <f t="shared" ca="1" si="156"/>
        <v>0.26407175456466886</v>
      </c>
      <c r="CR144" s="149">
        <f t="shared" ca="1" si="157"/>
        <v>0.21520080595979266</v>
      </c>
      <c r="CS144" s="149">
        <f t="shared" ca="1" si="158"/>
        <v>0.24956651001304403</v>
      </c>
      <c r="CT144" s="149">
        <f t="shared" ca="1" si="159"/>
        <v>0.23849185942725068</v>
      </c>
      <c r="CU144" s="149">
        <f t="shared" ca="1" si="160"/>
        <v>0.26610861773526934</v>
      </c>
      <c r="CV144" s="149">
        <f t="shared" ca="1" si="161"/>
        <v>0.20229883131839083</v>
      </c>
      <c r="CW144" s="149">
        <f t="shared" ca="1" si="162"/>
        <v>0.23697149281669361</v>
      </c>
      <c r="CX144" s="149">
        <f t="shared" ca="1" si="163"/>
        <v>0.21678639402147729</v>
      </c>
      <c r="CY144" s="149">
        <f t="shared" ca="1" si="164"/>
        <v>0.24914525541158131</v>
      </c>
      <c r="CZ144" s="149">
        <f t="shared" ca="1" si="165"/>
        <v>0.23434230301482703</v>
      </c>
      <c r="DA144" s="149">
        <f t="shared" ca="1" si="166"/>
        <v>0.24320118916844993</v>
      </c>
      <c r="DB144" s="53"/>
      <c r="DC144" s="53"/>
      <c r="DD144" s="41"/>
      <c r="DE144" s="43"/>
      <c r="DF144" s="54"/>
      <c r="DK144" s="10"/>
      <c r="DL144" s="46"/>
      <c r="DM144" s="72">
        <f t="shared" ca="1" si="167"/>
        <v>9.9493248171341392E-2</v>
      </c>
      <c r="DN144" s="72">
        <f t="shared" ca="1" si="168"/>
        <v>9.9493248171341392E-2</v>
      </c>
      <c r="DO144" s="72">
        <f t="shared" ca="1" si="169"/>
        <v>0.60798537892590487</v>
      </c>
      <c r="DP144" s="72">
        <f t="shared" ca="1" si="170"/>
        <v>0.60798537892590498</v>
      </c>
      <c r="DQ144" s="72">
        <f t="shared" ca="1" si="171"/>
        <v>0.60798537892590487</v>
      </c>
      <c r="DR144" s="72">
        <f t="shared" ca="1" si="172"/>
        <v>0.60798537892590487</v>
      </c>
      <c r="DS144" s="72">
        <f t="shared" ca="1" si="173"/>
        <v>0.60798537892590487</v>
      </c>
      <c r="DT144" s="72">
        <f t="shared" ca="1" si="174"/>
        <v>0.60798537892590487</v>
      </c>
      <c r="DU144" s="72">
        <f t="shared" ca="1" si="175"/>
        <v>0.60798537892590487</v>
      </c>
      <c r="DV144" s="72">
        <f t="shared" ca="1" si="176"/>
        <v>0.60798537892590498</v>
      </c>
      <c r="DW144" s="72">
        <f t="shared" ca="1" si="177"/>
        <v>0.60798537892590487</v>
      </c>
      <c r="DX144" s="72">
        <f t="shared" ca="1" si="178"/>
        <v>0.60798537892590487</v>
      </c>
      <c r="DY144" s="72">
        <f t="shared" ca="1" si="179"/>
        <v>0.60798537892590487</v>
      </c>
      <c r="DZ144" s="72">
        <f t="shared" ca="1" si="180"/>
        <v>0.60798537892590498</v>
      </c>
      <c r="EA144" s="72">
        <f t="shared" ca="1" si="181"/>
        <v>0.60798537892590487</v>
      </c>
      <c r="EB144" s="72">
        <f t="shared" ca="1" si="182"/>
        <v>0.60798537892590487</v>
      </c>
      <c r="EC144" s="72">
        <f t="shared" ca="1" si="183"/>
        <v>0.60798537892590487</v>
      </c>
      <c r="ED144" s="53"/>
      <c r="EE144" s="53"/>
      <c r="EF144" s="41"/>
      <c r="EG144" s="43"/>
      <c r="EH144" s="54"/>
    </row>
    <row r="145" spans="1:138" x14ac:dyDescent="0.2">
      <c r="A145" s="7">
        <v>8</v>
      </c>
      <c r="B145">
        <v>5</v>
      </c>
      <c r="C145" s="5">
        <f t="shared" ca="1" si="107"/>
        <v>0.6756394384172868</v>
      </c>
      <c r="D145" s="5">
        <f t="shared" ca="1" si="108"/>
        <v>5.7501176582381013E-2</v>
      </c>
      <c r="E145" s="30">
        <f t="shared" ca="1" si="109"/>
        <v>28817368.997953314</v>
      </c>
      <c r="F145" s="29">
        <f t="shared" ca="1" si="186"/>
        <v>29550867.546462029</v>
      </c>
      <c r="G145" s="29">
        <f t="shared" ca="1" si="186"/>
        <v>45958275.514625154</v>
      </c>
      <c r="H145" s="29">
        <f t="shared" ca="1" si="186"/>
        <v>13597959.818585763</v>
      </c>
      <c r="I145" s="29">
        <f t="shared" ca="1" si="186"/>
        <v>19365054.992309853</v>
      </c>
      <c r="J145" s="29">
        <f t="shared" ca="1" si="186"/>
        <v>7208947.0172167784</v>
      </c>
      <c r="K145" s="29">
        <f t="shared" ca="1" si="186"/>
        <v>2029050.6051051538</v>
      </c>
      <c r="L145" s="29">
        <f t="shared" ca="1" si="186"/>
        <v>841362.63768374373</v>
      </c>
      <c r="M145" s="29">
        <f t="shared" ca="1" si="186"/>
        <v>310299.9001600038</v>
      </c>
      <c r="N145" s="29">
        <f t="shared" ca="1" si="186"/>
        <v>58624.270566757281</v>
      </c>
      <c r="O145" s="29">
        <f t="shared" ca="1" si="186"/>
        <v>43523.450511165523</v>
      </c>
      <c r="P145" s="29">
        <f t="shared" ca="1" si="187"/>
        <v>19603.367328657383</v>
      </c>
      <c r="Q145" s="29">
        <f t="shared" ca="1" si="187"/>
        <v>11989.560543097759</v>
      </c>
      <c r="R145" s="29">
        <f t="shared" ca="1" si="187"/>
        <v>11078.017379536655</v>
      </c>
      <c r="S145" s="29">
        <f t="shared" ca="1" si="187"/>
        <v>13114.289581122037</v>
      </c>
      <c r="T145" s="29">
        <f t="shared" ca="1" si="187"/>
        <v>6813.2061758053678</v>
      </c>
      <c r="U145" s="29">
        <f t="shared" ca="1" si="187"/>
        <v>3158.5267126807466</v>
      </c>
      <c r="V145" s="29">
        <f t="shared" ca="1" si="187"/>
        <v>2853.6138643142672</v>
      </c>
      <c r="W145" s="31">
        <f t="shared" ca="1" si="110"/>
        <v>43523433.273724429</v>
      </c>
      <c r="X145" s="31">
        <f t="shared" ca="1" si="111"/>
        <v>147849945.33276489</v>
      </c>
      <c r="Y145" s="38">
        <f t="array" aca="1" ref="Y145" ca="1">SUM($E$54:$V$54*E145:V145)/1000000</f>
        <v>1839.2388267424005</v>
      </c>
      <c r="Z145" s="39">
        <f t="array" aca="1" ref="Z145" ca="1">SUM(($E$54:$V$54*E145:V145))/SUM(E145:V145)</f>
        <v>12.439901973604643</v>
      </c>
      <c r="AE145" s="10"/>
      <c r="AF145" s="46"/>
      <c r="AG145" s="53">
        <f t="shared" ca="1" si="116"/>
        <v>489760.50662222243</v>
      </c>
      <c r="AH145" s="53">
        <f t="shared" ca="1" si="117"/>
        <v>761688.24025680136</v>
      </c>
      <c r="AI145" s="53">
        <f t="shared" ca="1" si="118"/>
        <v>1274011.2545474642</v>
      </c>
      <c r="AJ145" s="53">
        <f t="shared" ca="1" si="119"/>
        <v>1814338.2047218911</v>
      </c>
      <c r="AK145" s="53">
        <f t="shared" ca="1" si="120"/>
        <v>675416.00033391942</v>
      </c>
      <c r="AL145" s="53">
        <f t="shared" ca="1" si="121"/>
        <v>190104.49666258541</v>
      </c>
      <c r="AM145" s="53">
        <f t="shared" ca="1" si="122"/>
        <v>78828.403956580572</v>
      </c>
      <c r="AN145" s="53">
        <f t="shared" ca="1" si="123"/>
        <v>29072.417506960584</v>
      </c>
      <c r="AO145" s="53">
        <f t="shared" ca="1" si="124"/>
        <v>5492.5872327994748</v>
      </c>
      <c r="AP145" s="53">
        <f t="shared" ca="1" si="125"/>
        <v>4077.7709691549439</v>
      </c>
      <c r="AQ145" s="53">
        <f t="shared" ca="1" si="126"/>
        <v>1836.6660099702401</v>
      </c>
      <c r="AR145" s="53">
        <f t="shared" ca="1" si="127"/>
        <v>1123.3181501321267</v>
      </c>
      <c r="AS145" s="53">
        <f t="shared" ca="1" si="128"/>
        <v>1037.9144377461444</v>
      </c>
      <c r="AT145" s="53">
        <f t="shared" ca="1" si="129"/>
        <v>1228.6955355543689</v>
      </c>
      <c r="AU145" s="53">
        <f t="shared" ca="1" si="130"/>
        <v>638.33850543258097</v>
      </c>
      <c r="AV145" s="53">
        <f t="shared" ca="1" si="131"/>
        <v>295.92664145426085</v>
      </c>
      <c r="AW145" s="53">
        <f t="shared" ca="1" si="132"/>
        <v>267.35894411895424</v>
      </c>
      <c r="AX145" s="53">
        <f t="shared" ca="1" si="112"/>
        <v>4077769.3541557635</v>
      </c>
      <c r="AY145" s="53">
        <f t="shared" ca="1" si="113"/>
        <v>5329218.1010347875</v>
      </c>
      <c r="AZ145" s="41">
        <f t="array" aca="1" ref="AZ145" ca="1">SUM($E$54:$V$54*AF145:AW145)/1000000</f>
        <v>109.02598089550838</v>
      </c>
      <c r="BA145" s="43">
        <f t="array" aca="1" ref="BA145" ca="1">IF(AZ145=0,"",SUM(($E$54:$V$54*AF145:AW145))/SUM(AF145:AW145))</f>
        <v>20.458157055786202</v>
      </c>
      <c r="BB145" s="54">
        <f t="array" aca="1" ref="BB145" ca="1">SUM(AG145:AW145*AG$54:AW$54*AG$55:AW$55)/1000000</f>
        <v>218.27749798561294</v>
      </c>
      <c r="BG145" s="10"/>
      <c r="BH145" s="46"/>
      <c r="BI145" s="53">
        <f t="shared" si="133"/>
        <v>0</v>
      </c>
      <c r="BJ145" s="53">
        <f t="shared" si="134"/>
        <v>0</v>
      </c>
      <c r="BK145" s="53">
        <f t="shared" ca="1" si="135"/>
        <v>14969645.835447159</v>
      </c>
      <c r="BL145" s="53">
        <f t="shared" ca="1" si="136"/>
        <v>21318493.265630618</v>
      </c>
      <c r="BM145" s="53">
        <f t="shared" ca="1" si="137"/>
        <v>7936145.2110440135</v>
      </c>
      <c r="BN145" s="53">
        <f t="shared" ca="1" si="138"/>
        <v>2233729.8643218759</v>
      </c>
      <c r="BO145" s="53">
        <f t="shared" ca="1" si="139"/>
        <v>926234.58763928025</v>
      </c>
      <c r="BP145" s="53">
        <f t="shared" ca="1" si="140"/>
        <v>341601.21592806524</v>
      </c>
      <c r="BQ145" s="53">
        <f t="shared" ca="1" si="141"/>
        <v>64537.958594810552</v>
      </c>
      <c r="BR145" s="53">
        <f t="shared" ca="1" si="142"/>
        <v>47913.852399993411</v>
      </c>
      <c r="BS145" s="53">
        <f t="shared" ca="1" si="143"/>
        <v>21580.845215550675</v>
      </c>
      <c r="BT145" s="53">
        <f t="shared" ca="1" si="144"/>
        <v>13199.000250575195</v>
      </c>
      <c r="BU145" s="53">
        <f t="shared" ca="1" si="145"/>
        <v>12195.5057187277</v>
      </c>
      <c r="BV145" s="53">
        <f t="shared" ca="1" si="146"/>
        <v>14437.185653730601</v>
      </c>
      <c r="BW145" s="53">
        <f t="shared" ca="1" si="147"/>
        <v>7500.4842503127156</v>
      </c>
      <c r="BX145" s="53">
        <f t="shared" ca="1" si="148"/>
        <v>3477.1411948139908</v>
      </c>
      <c r="BY145" s="53">
        <f t="shared" ca="1" si="149"/>
        <v>3141.4704462885461</v>
      </c>
      <c r="BZ145" s="53">
        <f t="shared" ca="1" si="114"/>
        <v>47913833.42373582</v>
      </c>
      <c r="CA145" s="53">
        <f t="shared" ca="1" si="115"/>
        <v>47913833.42373582</v>
      </c>
      <c r="CB145" s="41">
        <f t="array" aca="1" ref="CB145" ca="1">SUM($E$54:$V$54*BH145:BY145)/1000000</f>
        <v>1131.1507990311418</v>
      </c>
      <c r="CC145" s="43">
        <f t="array" aca="1" ref="CC145" ca="1">IF(CB145=0,"",SUM(($E$54:$V$54*BH145:BY145))/SUM(BH145:BY145))</f>
        <v>23.608021279106964</v>
      </c>
      <c r="CD145" s="54">
        <f t="array" aca="1" ref="CD145" ca="1">SUM(BI145:BY145*BI$54:BY$54*BI$55:BY$55)/1000000</f>
        <v>5315.1242815697724</v>
      </c>
      <c r="CI145" s="10"/>
      <c r="CJ145" s="71"/>
      <c r="CK145" s="149" t="str">
        <f t="shared" ca="1" si="150"/>
        <v/>
      </c>
      <c r="CL145" s="149" t="str">
        <f t="shared" ca="1" si="151"/>
        <v/>
      </c>
      <c r="CM145" s="149" t="str">
        <f t="shared" ca="1" si="152"/>
        <v/>
      </c>
      <c r="CN145" s="149">
        <f t="shared" ca="1" si="153"/>
        <v>0.42349820924743914</v>
      </c>
      <c r="CO145" s="149">
        <f t="shared" ca="1" si="154"/>
        <v>0.39015034256976783</v>
      </c>
      <c r="CP145" s="149">
        <f t="shared" ca="1" si="155"/>
        <v>0.39874278885565845</v>
      </c>
      <c r="CQ145" s="149">
        <f t="shared" ca="1" si="156"/>
        <v>0.34891255798557336</v>
      </c>
      <c r="CR145" s="149">
        <f t="shared" ca="1" si="157"/>
        <v>0.37401158341553264</v>
      </c>
      <c r="CS145" s="149">
        <f t="shared" ca="1" si="158"/>
        <v>0.3751368948641568</v>
      </c>
      <c r="CT145" s="149">
        <f t="shared" ca="1" si="159"/>
        <v>0.39553945453033429</v>
      </c>
      <c r="CU145" s="149">
        <f t="shared" ca="1" si="160"/>
        <v>0.3738433562049151</v>
      </c>
      <c r="CV145" s="149">
        <f t="shared" ca="1" si="161"/>
        <v>0.39176341920895558</v>
      </c>
      <c r="CW145" s="149">
        <f t="shared" ca="1" si="162"/>
        <v>0.34922200889576077</v>
      </c>
      <c r="CX145" s="149">
        <f t="shared" ca="1" si="163"/>
        <v>0.37049931807898534</v>
      </c>
      <c r="CY145" s="149">
        <f t="shared" ca="1" si="164"/>
        <v>0.3777390288435622</v>
      </c>
      <c r="CZ145" s="149">
        <f t="shared" ca="1" si="165"/>
        <v>0.36925017831278811</v>
      </c>
      <c r="DA145" s="149">
        <f t="shared" ca="1" si="166"/>
        <v>0.38179607546817707</v>
      </c>
      <c r="DB145" s="53"/>
      <c r="DC145" s="53"/>
      <c r="DD145" s="41"/>
      <c r="DE145" s="43"/>
      <c r="DF145" s="54"/>
      <c r="DK145" s="10"/>
      <c r="DL145" s="46"/>
      <c r="DM145" s="72">
        <f t="shared" ca="1" si="167"/>
        <v>5.7501176582380992E-2</v>
      </c>
      <c r="DN145" s="72">
        <f t="shared" ca="1" si="168"/>
        <v>5.7501176582380992E-2</v>
      </c>
      <c r="DO145" s="72">
        <f t="shared" ca="1" si="169"/>
        <v>0.73314061499966776</v>
      </c>
      <c r="DP145" s="72">
        <f t="shared" ca="1" si="170"/>
        <v>0.73314061499966776</v>
      </c>
      <c r="DQ145" s="72">
        <f t="shared" ca="1" si="171"/>
        <v>0.73314061499966776</v>
      </c>
      <c r="DR145" s="72">
        <f t="shared" ca="1" si="172"/>
        <v>0.73314061499966776</v>
      </c>
      <c r="DS145" s="72">
        <f t="shared" ca="1" si="173"/>
        <v>0.73314061499966776</v>
      </c>
      <c r="DT145" s="72">
        <f t="shared" ca="1" si="174"/>
        <v>0.73314061499966776</v>
      </c>
      <c r="DU145" s="72">
        <f t="shared" ca="1" si="175"/>
        <v>0.73314061499966776</v>
      </c>
      <c r="DV145" s="72">
        <f t="shared" ca="1" si="176"/>
        <v>0.73314061499966776</v>
      </c>
      <c r="DW145" s="72">
        <f t="shared" ca="1" si="177"/>
        <v>0.73314061499966787</v>
      </c>
      <c r="DX145" s="72">
        <f t="shared" ca="1" si="178"/>
        <v>0.73314061499966765</v>
      </c>
      <c r="DY145" s="72">
        <f t="shared" ca="1" si="179"/>
        <v>0.73314061499966776</v>
      </c>
      <c r="DZ145" s="72">
        <f t="shared" ca="1" si="180"/>
        <v>0.73314061499966776</v>
      </c>
      <c r="EA145" s="72">
        <f t="shared" ca="1" si="181"/>
        <v>0.73314061499966776</v>
      </c>
      <c r="EB145" s="72">
        <f t="shared" ca="1" si="182"/>
        <v>0.73314061499966776</v>
      </c>
      <c r="EC145" s="72">
        <f t="shared" ca="1" si="183"/>
        <v>0.73314061499966776</v>
      </c>
      <c r="ED145" s="53"/>
      <c r="EE145" s="53"/>
      <c r="EF145" s="41"/>
      <c r="EG145" s="43"/>
      <c r="EH145" s="54"/>
    </row>
    <row r="146" spans="1:138" x14ac:dyDescent="0.2">
      <c r="A146" s="7">
        <v>8</v>
      </c>
      <c r="B146">
        <v>6</v>
      </c>
      <c r="C146" s="5">
        <f t="shared" ca="1" si="107"/>
        <v>0.31888490032489197</v>
      </c>
      <c r="D146" s="5">
        <f t="shared" ca="1" si="108"/>
        <v>7.4065187610505248E-2</v>
      </c>
      <c r="E146" s="30">
        <f t="shared" ca="1" si="109"/>
        <v>10128679.20542095</v>
      </c>
      <c r="F146" s="29">
        <f t="shared" ca="1" si="186"/>
        <v>22463979.335575681</v>
      </c>
      <c r="G146" s="29">
        <f t="shared" ca="1" si="186"/>
        <v>23035762.840084534</v>
      </c>
      <c r="H146" s="29">
        <f t="shared" ca="1" si="186"/>
        <v>26043906.958673123</v>
      </c>
      <c r="I146" s="29">
        <f t="shared" ca="1" si="186"/>
        <v>7705772.1678509274</v>
      </c>
      <c r="J146" s="29">
        <f t="shared" ca="1" si="186"/>
        <v>10973903.716400569</v>
      </c>
      <c r="K146" s="29">
        <f t="shared" ca="1" si="186"/>
        <v>4085208.6655568941</v>
      </c>
      <c r="L146" s="29">
        <f t="shared" ca="1" si="186"/>
        <v>1149834.3787286256</v>
      </c>
      <c r="M146" s="29">
        <f t="shared" ca="1" si="186"/>
        <v>476788.34788668522</v>
      </c>
      <c r="N146" s="29">
        <f t="shared" ca="1" si="186"/>
        <v>175842.57978698469</v>
      </c>
      <c r="O146" s="29">
        <f t="shared" ca="1" si="186"/>
        <v>33221.547829287796</v>
      </c>
      <c r="P146" s="29">
        <f t="shared" ca="1" si="187"/>
        <v>24664.125947730401</v>
      </c>
      <c r="Q146" s="29">
        <f t="shared" ca="1" si="187"/>
        <v>11108.951958429669</v>
      </c>
      <c r="R146" s="29">
        <f t="shared" ca="1" si="187"/>
        <v>6794.3149685946883</v>
      </c>
      <c r="S146" s="29">
        <f t="shared" ca="1" si="187"/>
        <v>6277.7563058779988</v>
      </c>
      <c r="T146" s="29">
        <f t="shared" ca="1" si="187"/>
        <v>7431.683061544577</v>
      </c>
      <c r="U146" s="29">
        <f t="shared" ca="1" si="187"/>
        <v>3860.9479086408528</v>
      </c>
      <c r="V146" s="29">
        <f t="shared" ca="1" si="187"/>
        <v>1789.8925690839637</v>
      </c>
      <c r="W146" s="31">
        <f t="shared" ca="1" si="110"/>
        <v>50706406.035433009</v>
      </c>
      <c r="X146" s="31">
        <f t="shared" ca="1" si="111"/>
        <v>106334827.41651414</v>
      </c>
      <c r="Y146" s="38">
        <f t="array" aca="1" ref="Y146" ca="1">SUM($E$54:$V$54*E146:V146)/1000000</f>
        <v>1619.2211489169886</v>
      </c>
      <c r="Z146" s="39">
        <f t="array" aca="1" ref="Z146" ca="1">SUM(($E$54:$V$54*E146:V146))/SUM(E146:V146)</f>
        <v>15.227571137859563</v>
      </c>
      <c r="AE146" s="10"/>
      <c r="AF146" s="46"/>
      <c r="AG146" s="53">
        <f t="shared" ca="1" si="116"/>
        <v>828532.30821256503</v>
      </c>
      <c r="AH146" s="53">
        <f t="shared" ca="1" si="117"/>
        <v>849621.23015785625</v>
      </c>
      <c r="AI146" s="53">
        <f t="shared" ca="1" si="118"/>
        <v>2596991.3106327513</v>
      </c>
      <c r="AJ146" s="53">
        <f t="shared" ca="1" si="119"/>
        <v>768387.91481553169</v>
      </c>
      <c r="AK146" s="53">
        <f t="shared" ca="1" si="120"/>
        <v>1094272.5544379959</v>
      </c>
      <c r="AL146" s="53">
        <f t="shared" ca="1" si="121"/>
        <v>407360.20994882972</v>
      </c>
      <c r="AM146" s="53">
        <f t="shared" ca="1" si="122"/>
        <v>114656.75618345031</v>
      </c>
      <c r="AN146" s="53">
        <f t="shared" ca="1" si="123"/>
        <v>47543.373520627538</v>
      </c>
      <c r="AO146" s="53">
        <f t="shared" ca="1" si="124"/>
        <v>17534.299000172414</v>
      </c>
      <c r="AP146" s="53">
        <f t="shared" ca="1" si="125"/>
        <v>3312.7161441382423</v>
      </c>
      <c r="AQ146" s="53">
        <f t="shared" ca="1" si="126"/>
        <v>2459.4052218143447</v>
      </c>
      <c r="AR146" s="53">
        <f t="shared" ca="1" si="127"/>
        <v>1107.7390098212961</v>
      </c>
      <c r="AS146" s="53">
        <f t="shared" ca="1" si="128"/>
        <v>677.50115077363193</v>
      </c>
      <c r="AT146" s="53">
        <f t="shared" ca="1" si="129"/>
        <v>625.9920449917679</v>
      </c>
      <c r="AU146" s="53">
        <f t="shared" ca="1" si="130"/>
        <v>741.05687617581486</v>
      </c>
      <c r="AV146" s="53">
        <f t="shared" ca="1" si="131"/>
        <v>384.99784941855108</v>
      </c>
      <c r="AW146" s="53">
        <f t="shared" ca="1" si="132"/>
        <v>178.48072703735411</v>
      </c>
      <c r="AX146" s="53">
        <f t="shared" ca="1" si="112"/>
        <v>5056234.3075635303</v>
      </c>
      <c r="AY146" s="53">
        <f t="shared" ca="1" si="113"/>
        <v>6734387.8459339514</v>
      </c>
      <c r="AZ146" s="41">
        <f t="array" aca="1" ref="AZ146" ca="1">SUM($E$54:$V$54*AF146:AW146)/1000000</f>
        <v>132.71187140283749</v>
      </c>
      <c r="BA146" s="43">
        <f t="array" aca="1" ref="BA146" ca="1">IF(AZ146=0,"",SUM(($E$54:$V$54*AF146:AW146))/SUM(AF146:AW146))</f>
        <v>19.706597606041576</v>
      </c>
      <c r="BB146" s="54">
        <f t="array" aca="1" ref="BB146" ca="1">SUM(AG146:AW146*AG$54:AW$54*AG$55:AW$55)/1000000</f>
        <v>263.37144822025948</v>
      </c>
      <c r="BG146" s="10"/>
      <c r="BH146" s="46"/>
      <c r="BI146" s="53">
        <f t="shared" si="133"/>
        <v>0</v>
      </c>
      <c r="BJ146" s="53">
        <f t="shared" si="134"/>
        <v>0</v>
      </c>
      <c r="BK146" s="53">
        <f t="shared" ca="1" si="135"/>
        <v>11181249.139484711</v>
      </c>
      <c r="BL146" s="53">
        <f t="shared" ca="1" si="136"/>
        <v>3308265.4825010966</v>
      </c>
      <c r="BM146" s="53">
        <f t="shared" ca="1" si="137"/>
        <v>4711349.6327758087</v>
      </c>
      <c r="BN146" s="53">
        <f t="shared" ca="1" si="138"/>
        <v>1753874.1767452804</v>
      </c>
      <c r="BO146" s="53">
        <f t="shared" ca="1" si="139"/>
        <v>493650.38348932873</v>
      </c>
      <c r="BP146" s="53">
        <f t="shared" ca="1" si="140"/>
        <v>204696.21984841951</v>
      </c>
      <c r="BQ146" s="53">
        <f t="shared" ca="1" si="141"/>
        <v>75493.269771232677</v>
      </c>
      <c r="BR146" s="53">
        <f t="shared" ca="1" si="142"/>
        <v>14262.7756913742</v>
      </c>
      <c r="BS146" s="53">
        <f t="shared" ca="1" si="143"/>
        <v>10588.877370311924</v>
      </c>
      <c r="BT146" s="53">
        <f t="shared" ca="1" si="144"/>
        <v>4769.3289537115215</v>
      </c>
      <c r="BU146" s="53">
        <f t="shared" ca="1" si="145"/>
        <v>2916.9559128181545</v>
      </c>
      <c r="BV146" s="53">
        <f t="shared" ca="1" si="146"/>
        <v>2695.18538076398</v>
      </c>
      <c r="BW146" s="53">
        <f t="shared" ca="1" si="147"/>
        <v>3190.5927159345042</v>
      </c>
      <c r="BX146" s="53">
        <f t="shared" ca="1" si="148"/>
        <v>1657.5938682928415</v>
      </c>
      <c r="BY146" s="53">
        <f t="shared" ca="1" si="149"/>
        <v>768.44210738417462</v>
      </c>
      <c r="BZ146" s="53">
        <f t="shared" ca="1" si="114"/>
        <v>21769428.056616474</v>
      </c>
      <c r="CA146" s="53">
        <f t="shared" ca="1" si="115"/>
        <v>21769428.056616474</v>
      </c>
      <c r="CB146" s="41">
        <f t="array" aca="1" ref="CB146" ca="1">SUM($E$54:$V$54*BH146:BY146)/1000000</f>
        <v>502.44259432989901</v>
      </c>
      <c r="CC146" s="43">
        <f t="array" aca="1" ref="CC146" ca="1">IF(CB146=0,"",SUM(($E$54:$V$54*BH146:BY146))/SUM(BH146:BY146))</f>
        <v>23.08019269147448</v>
      </c>
      <c r="CD146" s="54">
        <f t="array" aca="1" ref="CD146" ca="1">SUM(BI146:BY146*BI$54:BY$54*BI$55:BY$55)/1000000</f>
        <v>2355.9748020596576</v>
      </c>
      <c r="CI146" s="10"/>
      <c r="CJ146" s="71"/>
      <c r="CK146" s="149" t="str">
        <f t="shared" ca="1" si="150"/>
        <v/>
      </c>
      <c r="CL146" s="149" t="str">
        <f t="shared" ca="1" si="151"/>
        <v/>
      </c>
      <c r="CM146" s="149" t="str">
        <f t="shared" ca="1" si="152"/>
        <v/>
      </c>
      <c r="CN146" s="149">
        <f t="shared" ca="1" si="153"/>
        <v>1.2529352759320054</v>
      </c>
      <c r="CO146" s="149">
        <f t="shared" ca="1" si="154"/>
        <v>1.3116663850807211</v>
      </c>
      <c r="CP146" s="149">
        <f t="shared" ca="1" si="155"/>
        <v>1.315235575355127</v>
      </c>
      <c r="CQ146" s="149">
        <f t="shared" ca="1" si="156"/>
        <v>1.2090522840509064</v>
      </c>
      <c r="CR146" s="149">
        <f t="shared" ca="1" si="157"/>
        <v>1.4217953852438292</v>
      </c>
      <c r="CS146" s="149">
        <f t="shared" ca="1" si="158"/>
        <v>1.4372048050530326</v>
      </c>
      <c r="CT146" s="149">
        <f t="shared" ca="1" si="159"/>
        <v>1.4391416150183569</v>
      </c>
      <c r="CU146" s="149">
        <f t="shared" ca="1" si="160"/>
        <v>1.3839241188738107</v>
      </c>
      <c r="CV146" s="149">
        <f t="shared" ca="1" si="161"/>
        <v>1.3174079132045304</v>
      </c>
      <c r="CW146" s="149">
        <f t="shared" ca="1" si="162"/>
        <v>1.4004821105934502</v>
      </c>
      <c r="CX146" s="149">
        <f t="shared" ca="1" si="163"/>
        <v>1.4020982918877156</v>
      </c>
      <c r="CY146" s="149">
        <f t="shared" ca="1" si="164"/>
        <v>1.2618817328459708</v>
      </c>
      <c r="CZ146" s="149">
        <f t="shared" ca="1" si="165"/>
        <v>1.5013033078655649</v>
      </c>
      <c r="DA146" s="149" t="str">
        <f t="shared" ca="1" si="166"/>
        <v/>
      </c>
      <c r="DB146" s="53"/>
      <c r="DC146" s="53"/>
      <c r="DD146" s="41"/>
      <c r="DE146" s="43"/>
      <c r="DF146" s="54"/>
      <c r="DK146" s="10"/>
      <c r="DL146" s="46"/>
      <c r="DM146" s="72">
        <f t="shared" ca="1" si="167"/>
        <v>7.4065187610505206E-2</v>
      </c>
      <c r="DN146" s="72">
        <f t="shared" ca="1" si="168"/>
        <v>7.4065187610505206E-2</v>
      </c>
      <c r="DO146" s="72">
        <f t="shared" ca="1" si="169"/>
        <v>0.3929500879353971</v>
      </c>
      <c r="DP146" s="72">
        <f t="shared" ca="1" si="170"/>
        <v>0.3929500879353971</v>
      </c>
      <c r="DQ146" s="72">
        <f t="shared" ca="1" si="171"/>
        <v>0.3929500879353971</v>
      </c>
      <c r="DR146" s="72">
        <f t="shared" ca="1" si="172"/>
        <v>0.3929500879353971</v>
      </c>
      <c r="DS146" s="72">
        <f t="shared" ca="1" si="173"/>
        <v>0.3929500879353971</v>
      </c>
      <c r="DT146" s="72">
        <f t="shared" ca="1" si="174"/>
        <v>0.3929500879353971</v>
      </c>
      <c r="DU146" s="72">
        <f t="shared" ca="1" si="175"/>
        <v>0.3929500879353971</v>
      </c>
      <c r="DV146" s="72">
        <f t="shared" ca="1" si="176"/>
        <v>0.3929500879353971</v>
      </c>
      <c r="DW146" s="72">
        <f t="shared" ca="1" si="177"/>
        <v>0.3929500879353971</v>
      </c>
      <c r="DX146" s="72">
        <f t="shared" ca="1" si="178"/>
        <v>0.3929500879353971</v>
      </c>
      <c r="DY146" s="72">
        <f t="shared" ca="1" si="179"/>
        <v>0.3929500879353971</v>
      </c>
      <c r="DZ146" s="72">
        <f t="shared" ca="1" si="180"/>
        <v>0.3929500879353971</v>
      </c>
      <c r="EA146" s="72">
        <f t="shared" ca="1" si="181"/>
        <v>0.3929500879353971</v>
      </c>
      <c r="EB146" s="72">
        <f t="shared" ca="1" si="182"/>
        <v>0.3929500879353971</v>
      </c>
      <c r="EC146" s="72">
        <f t="shared" ca="1" si="183"/>
        <v>0.3929500879353971</v>
      </c>
      <c r="ED146" s="53"/>
      <c r="EE146" s="53"/>
      <c r="EF146" s="41"/>
      <c r="EG146" s="43"/>
      <c r="EH146" s="54"/>
    </row>
    <row r="147" spans="1:138" x14ac:dyDescent="0.2">
      <c r="A147" s="7">
        <v>8</v>
      </c>
      <c r="B147">
        <v>7</v>
      </c>
      <c r="C147" s="5">
        <f t="shared" ca="1" si="107"/>
        <v>0.41694038272375245</v>
      </c>
      <c r="D147" s="5">
        <f t="shared" ca="1" si="108"/>
        <v>9.0201908068444442E-2</v>
      </c>
      <c r="E147" s="30">
        <f t="shared" ca="1" si="109"/>
        <v>18589123.048634909</v>
      </c>
      <c r="F147" s="29">
        <f t="shared" ca="1" si="186"/>
        <v>7769214.1264041588</v>
      </c>
      <c r="G147" s="29">
        <f t="shared" ca="1" si="186"/>
        <v>17231019.17333873</v>
      </c>
      <c r="H147" s="29">
        <f t="shared" ca="1" si="186"/>
        <v>11645334.452422153</v>
      </c>
      <c r="I147" s="29">
        <f t="shared" ca="1" si="186"/>
        <v>13166050.071229167</v>
      </c>
      <c r="J147" s="29">
        <f t="shared" ca="1" si="186"/>
        <v>3895520.8356564608</v>
      </c>
      <c r="K147" s="29">
        <f t="shared" ca="1" si="186"/>
        <v>5547668.636516232</v>
      </c>
      <c r="L147" s="29">
        <f t="shared" ca="1" si="186"/>
        <v>2065207.1107261255</v>
      </c>
      <c r="M147" s="29">
        <f t="shared" ca="1" si="186"/>
        <v>581279.03113707993</v>
      </c>
      <c r="N147" s="29">
        <f t="shared" ca="1" si="186"/>
        <v>241032.16432219004</v>
      </c>
      <c r="O147" s="29">
        <f t="shared" ca="1" si="186"/>
        <v>88894.197548903467</v>
      </c>
      <c r="P147" s="29">
        <f t="shared" ca="1" si="187"/>
        <v>16794.583195916242</v>
      </c>
      <c r="Q147" s="29">
        <f t="shared" ca="1" si="187"/>
        <v>12468.525467634568</v>
      </c>
      <c r="R147" s="29">
        <f t="shared" ca="1" si="187"/>
        <v>5615.9399569217321</v>
      </c>
      <c r="S147" s="29">
        <f t="shared" ca="1" si="187"/>
        <v>3434.7492954174254</v>
      </c>
      <c r="T147" s="29">
        <f t="shared" ca="1" si="187"/>
        <v>3173.6119311637785</v>
      </c>
      <c r="U147" s="29">
        <f t="shared" ca="1" si="187"/>
        <v>3756.9597932086376</v>
      </c>
      <c r="V147" s="29">
        <f t="shared" ca="1" si="187"/>
        <v>1951.8359349169957</v>
      </c>
      <c r="W147" s="31">
        <f t="shared" ca="1" si="110"/>
        <v>37278182.705133483</v>
      </c>
      <c r="X147" s="31">
        <f t="shared" ca="1" si="111"/>
        <v>80867539.053511292</v>
      </c>
      <c r="Y147" s="38">
        <f t="array" aca="1" ref="Y147" ca="1">SUM($E$54:$V$54*E147:V147)/1000000</f>
        <v>1209.8378437557772</v>
      </c>
      <c r="Z147" s="39">
        <f t="array" aca="1" ref="Z147" ca="1">SUM(($E$54:$V$54*E147:V147))/SUM(E147:V147)</f>
        <v>14.960735270492266</v>
      </c>
      <c r="AE147" s="10"/>
      <c r="AF147" s="46"/>
      <c r="AG147" s="53">
        <f t="shared" ca="1" si="116"/>
        <v>311999.79098350927</v>
      </c>
      <c r="AH147" s="53">
        <f t="shared" ca="1" si="117"/>
        <v>691971.45207307395</v>
      </c>
      <c r="AI147" s="53">
        <f t="shared" ca="1" si="118"/>
        <v>1506193.63167019</v>
      </c>
      <c r="AJ147" s="53">
        <f t="shared" ca="1" si="119"/>
        <v>1702881.1712154462</v>
      </c>
      <c r="AK147" s="53">
        <f t="shared" ca="1" si="120"/>
        <v>503842.00631386036</v>
      </c>
      <c r="AL147" s="53">
        <f t="shared" ca="1" si="121"/>
        <v>717528.8271088883</v>
      </c>
      <c r="AM147" s="53">
        <f t="shared" ca="1" si="122"/>
        <v>267111.41796435899</v>
      </c>
      <c r="AN147" s="53">
        <f t="shared" ca="1" si="123"/>
        <v>75181.934748124448</v>
      </c>
      <c r="AO147" s="53">
        <f t="shared" ca="1" si="124"/>
        <v>31174.81188822836</v>
      </c>
      <c r="AP147" s="53">
        <f t="shared" ca="1" si="125"/>
        <v>11497.469204307961</v>
      </c>
      <c r="AQ147" s="53">
        <f t="shared" ca="1" si="126"/>
        <v>2172.1913062774129</v>
      </c>
      <c r="AR147" s="53">
        <f t="shared" ca="1" si="127"/>
        <v>1612.6641731412572</v>
      </c>
      <c r="AS147" s="53">
        <f t="shared" ca="1" si="128"/>
        <v>726.35895804592553</v>
      </c>
      <c r="AT147" s="53">
        <f t="shared" ca="1" si="129"/>
        <v>444.24636632616125</v>
      </c>
      <c r="AU147" s="53">
        <f t="shared" ca="1" si="130"/>
        <v>410.47117192217632</v>
      </c>
      <c r="AV147" s="53">
        <f t="shared" ca="1" si="131"/>
        <v>485.92068678584235</v>
      </c>
      <c r="AW147" s="53">
        <f t="shared" ca="1" si="132"/>
        <v>252.44812566336745</v>
      </c>
      <c r="AX147" s="53">
        <f t="shared" ca="1" si="112"/>
        <v>4821515.5709015653</v>
      </c>
      <c r="AY147" s="53">
        <f t="shared" ca="1" si="113"/>
        <v>5825486.8139581475</v>
      </c>
      <c r="AZ147" s="41">
        <f t="array" aca="1" ref="AZ147" ca="1">SUM($E$54:$V$54*AF147:AW147)/1000000</f>
        <v>129.10411494596261</v>
      </c>
      <c r="BA147" s="43">
        <f t="array" aca="1" ref="BA147" ca="1">IF(AZ147=0,"",SUM(($E$54:$V$54*AF147:AW147))/SUM(AF147:AW147))</f>
        <v>22.161944412374758</v>
      </c>
      <c r="BB147" s="54">
        <f t="array" aca="1" ref="BB147" ca="1">SUM(AG147:AW147*AG$54:AW$54*AG$55:AW$55)/1000000</f>
        <v>272.00162357801571</v>
      </c>
      <c r="BG147" s="10"/>
      <c r="BH147" s="46"/>
      <c r="BI147" s="53">
        <f t="shared" si="133"/>
        <v>0</v>
      </c>
      <c r="BJ147" s="53">
        <f t="shared" si="134"/>
        <v>0</v>
      </c>
      <c r="BK147" s="53">
        <f t="shared" ca="1" si="135"/>
        <v>6962080.5445504766</v>
      </c>
      <c r="BL147" s="53">
        <f t="shared" ca="1" si="136"/>
        <v>7871229.5833132276</v>
      </c>
      <c r="BM147" s="53">
        <f t="shared" ca="1" si="137"/>
        <v>2328909.4814424915</v>
      </c>
      <c r="BN147" s="53">
        <f t="shared" ca="1" si="138"/>
        <v>3316634.3173483638</v>
      </c>
      <c r="BO147" s="53">
        <f t="shared" ca="1" si="139"/>
        <v>1234669.412441229</v>
      </c>
      <c r="BP147" s="53">
        <f t="shared" ca="1" si="140"/>
        <v>347513.54288436804</v>
      </c>
      <c r="BQ147" s="53">
        <f t="shared" ca="1" si="141"/>
        <v>144099.36860932165</v>
      </c>
      <c r="BR147" s="53">
        <f t="shared" ca="1" si="142"/>
        <v>53144.765039352111</v>
      </c>
      <c r="BS147" s="53">
        <f t="shared" ca="1" si="143"/>
        <v>10040.522356814165</v>
      </c>
      <c r="BT147" s="53">
        <f t="shared" ca="1" si="144"/>
        <v>7454.2194500386804</v>
      </c>
      <c r="BU147" s="53">
        <f t="shared" ca="1" si="145"/>
        <v>3357.4498416673791</v>
      </c>
      <c r="BV147" s="53">
        <f t="shared" ca="1" si="146"/>
        <v>2053.4404866371501</v>
      </c>
      <c r="BW147" s="53">
        <f t="shared" ca="1" si="147"/>
        <v>1897.3213669542145</v>
      </c>
      <c r="BX147" s="53">
        <f t="shared" ca="1" si="148"/>
        <v>2246.0717457123706</v>
      </c>
      <c r="BY147" s="53">
        <f t="shared" ca="1" si="149"/>
        <v>1166.8912596850078</v>
      </c>
      <c r="BZ147" s="53">
        <f t="shared" ca="1" si="114"/>
        <v>22286496.932136338</v>
      </c>
      <c r="CA147" s="53">
        <f t="shared" ca="1" si="115"/>
        <v>22286496.932136338</v>
      </c>
      <c r="CB147" s="41">
        <f t="array" aca="1" ref="CB147" ca="1">SUM($E$54:$V$54*BH147:BY147)/1000000</f>
        <v>547.06496680038276</v>
      </c>
      <c r="CC147" s="43">
        <f t="array" aca="1" ref="CC147" ca="1">IF(CB147=0,"",SUM(($E$54:$V$54*BH147:BY147))/SUM(BH147:BY147))</f>
        <v>24.546924914499886</v>
      </c>
      <c r="CD147" s="54">
        <f t="array" aca="1" ref="CD147" ca="1">SUM(BI147:BY147*BI$54:BY$54*BI$55:BY$55)/1000000</f>
        <v>2607.8739654371798</v>
      </c>
      <c r="CI147" s="10"/>
      <c r="CJ147" s="71"/>
      <c r="CK147" s="149" t="str">
        <f t="shared" ca="1" si="150"/>
        <v/>
      </c>
      <c r="CL147" s="149" t="str">
        <f t="shared" ca="1" si="151"/>
        <v/>
      </c>
      <c r="CM147" s="149" t="str">
        <f t="shared" ca="1" si="152"/>
        <v/>
      </c>
      <c r="CN147" s="149">
        <f t="shared" ca="1" si="153"/>
        <v>0.17669984505654585</v>
      </c>
      <c r="CO147" s="149">
        <f t="shared" ca="1" si="154"/>
        <v>0.1626540912586838</v>
      </c>
      <c r="CP147" s="149">
        <f t="shared" ca="1" si="155"/>
        <v>0.21385117416626212</v>
      </c>
      <c r="CQ147" s="149">
        <f t="shared" ca="1" si="156"/>
        <v>0.14118479618401492</v>
      </c>
      <c r="CR147" s="149">
        <f t="shared" ca="1" si="157"/>
        <v>0.1727426958524157</v>
      </c>
      <c r="CS147" s="149">
        <f t="shared" ca="1" si="158"/>
        <v>0.18721134255621302</v>
      </c>
      <c r="CT147" s="149">
        <f t="shared" ca="1" si="159"/>
        <v>0.18273760851013443</v>
      </c>
      <c r="CU147" s="149">
        <f t="shared" ca="1" si="160"/>
        <v>0.17965730252426051</v>
      </c>
      <c r="CV147" s="149">
        <f t="shared" ca="1" si="161"/>
        <v>0.16648112637695917</v>
      </c>
      <c r="CW147" s="149">
        <f t="shared" ca="1" si="162"/>
        <v>0.16929351217103666</v>
      </c>
      <c r="CX147" s="149">
        <f t="shared" ca="1" si="163"/>
        <v>0.20243687111736589</v>
      </c>
      <c r="CY147" s="149">
        <f t="shared" ca="1" si="164"/>
        <v>0.1523263479048724</v>
      </c>
      <c r="CZ147" s="149">
        <f t="shared" ca="1" si="165"/>
        <v>0.19495627806927068</v>
      </c>
      <c r="DA147" s="149">
        <f t="shared" ca="1" si="166"/>
        <v>0.15253030464498124</v>
      </c>
      <c r="DB147" s="53"/>
      <c r="DC147" s="53"/>
      <c r="DD147" s="41"/>
      <c r="DE147" s="43"/>
      <c r="DF147" s="54"/>
      <c r="DK147" s="10"/>
      <c r="DL147" s="46"/>
      <c r="DM147" s="72">
        <f t="shared" ca="1" si="167"/>
        <v>9.0201908068444442E-2</v>
      </c>
      <c r="DN147" s="72">
        <f t="shared" ca="1" si="168"/>
        <v>9.0201908068444442E-2</v>
      </c>
      <c r="DO147" s="72">
        <f t="shared" ca="1" si="169"/>
        <v>0.50714229079219686</v>
      </c>
      <c r="DP147" s="72">
        <f t="shared" ca="1" si="170"/>
        <v>0.50714229079219686</v>
      </c>
      <c r="DQ147" s="72">
        <f t="shared" ca="1" si="171"/>
        <v>0.50714229079219686</v>
      </c>
      <c r="DR147" s="72">
        <f t="shared" ca="1" si="172"/>
        <v>0.50714229079219686</v>
      </c>
      <c r="DS147" s="72">
        <f t="shared" ca="1" si="173"/>
        <v>0.50714229079219686</v>
      </c>
      <c r="DT147" s="72">
        <f t="shared" ca="1" si="174"/>
        <v>0.50714229079219686</v>
      </c>
      <c r="DU147" s="72">
        <f t="shared" ca="1" si="175"/>
        <v>0.50714229079219686</v>
      </c>
      <c r="DV147" s="72">
        <f t="shared" ca="1" si="176"/>
        <v>0.50714229079219686</v>
      </c>
      <c r="DW147" s="72">
        <f t="shared" ca="1" si="177"/>
        <v>0.50714229079219686</v>
      </c>
      <c r="DX147" s="72">
        <f t="shared" ca="1" si="178"/>
        <v>0.50714229079219686</v>
      </c>
      <c r="DY147" s="72">
        <f t="shared" ca="1" si="179"/>
        <v>0.50714229079219686</v>
      </c>
      <c r="DZ147" s="72">
        <f t="shared" ca="1" si="180"/>
        <v>0.50714229079219686</v>
      </c>
      <c r="EA147" s="72">
        <f t="shared" ca="1" si="181"/>
        <v>0.50714229079219686</v>
      </c>
      <c r="EB147" s="72">
        <f t="shared" ca="1" si="182"/>
        <v>0.50714229079219686</v>
      </c>
      <c r="EC147" s="72">
        <f t="shared" ca="1" si="183"/>
        <v>0.50714229079219686</v>
      </c>
      <c r="ED147" s="53"/>
      <c r="EE147" s="53"/>
      <c r="EF147" s="41"/>
      <c r="EG147" s="43"/>
      <c r="EH147" s="54"/>
    </row>
    <row r="148" spans="1:138" x14ac:dyDescent="0.2">
      <c r="A148" s="7">
        <v>8</v>
      </c>
      <c r="B148">
        <v>8</v>
      </c>
      <c r="C148" s="5">
        <f t="shared" ca="1" si="107"/>
        <v>0.51787408187380213</v>
      </c>
      <c r="D148" s="5">
        <f t="shared" ca="1" si="108"/>
        <v>8.7139932246416779E-2</v>
      </c>
      <c r="E148" s="30">
        <f t="shared" ca="1" si="109"/>
        <v>17540826.515230615</v>
      </c>
      <c r="F148" s="29">
        <f t="shared" ref="F148:O157" ca="1" si="188">E147*EXP(-M-(F$52*$C148)-(F$51*$D148))</f>
        <v>14302533.581291933</v>
      </c>
      <c r="G148" s="29">
        <f t="shared" ca="1" si="188"/>
        <v>5977659.3899787646</v>
      </c>
      <c r="H148" s="29">
        <f t="shared" ca="1" si="188"/>
        <v>7898692.0759780742</v>
      </c>
      <c r="I148" s="29">
        <f t="shared" ca="1" si="188"/>
        <v>5338216.5057180692</v>
      </c>
      <c r="J148" s="29">
        <f t="shared" ca="1" si="188"/>
        <v>6035311.9176175874</v>
      </c>
      <c r="K148" s="29">
        <f t="shared" ca="1" si="188"/>
        <v>1785705.1429677673</v>
      </c>
      <c r="L148" s="29">
        <f t="shared" ca="1" si="188"/>
        <v>2543049.0128641822</v>
      </c>
      <c r="M148" s="29">
        <f t="shared" ca="1" si="188"/>
        <v>946690.08702549536</v>
      </c>
      <c r="N148" s="29">
        <f t="shared" ca="1" si="188"/>
        <v>266458.06791735085</v>
      </c>
      <c r="O148" s="29">
        <f t="shared" ca="1" si="188"/>
        <v>110489.04462559626</v>
      </c>
      <c r="P148" s="29">
        <f t="shared" ref="P148:V157" ca="1" si="189">O147*EXP(-M-(P$52*$C148)-(P$51*$D148))</f>
        <v>40749.063460295787</v>
      </c>
      <c r="Q148" s="29">
        <f t="shared" ca="1" si="189"/>
        <v>7698.6300040913084</v>
      </c>
      <c r="R148" s="29">
        <f t="shared" ca="1" si="189"/>
        <v>5715.5669272726627</v>
      </c>
      <c r="S148" s="29">
        <f t="shared" ca="1" si="189"/>
        <v>2574.344557955204</v>
      </c>
      <c r="T148" s="29">
        <f t="shared" ca="1" si="189"/>
        <v>1574.4876591317786</v>
      </c>
      <c r="U148" s="29">
        <f t="shared" ca="1" si="189"/>
        <v>1454.782399157164</v>
      </c>
      <c r="V148" s="29">
        <f t="shared" ca="1" si="189"/>
        <v>1722.1888183086137</v>
      </c>
      <c r="W148" s="31">
        <f t="shared" ca="1" si="110"/>
        <v>24986100.91854034</v>
      </c>
      <c r="X148" s="31">
        <f t="shared" ca="1" si="111"/>
        <v>62807120.40504165</v>
      </c>
      <c r="Y148" s="38">
        <f t="array" aca="1" ref="Y148" ca="1">SUM($E$54:$V$54*E148:V148)/1000000</f>
        <v>823.1346669633474</v>
      </c>
      <c r="Z148" s="39">
        <f t="array" aca="1" ref="Z148" ca="1">SUM(($E$54:$V$54*E148:V148))/SUM(E148:V148)</f>
        <v>13.105753959980513</v>
      </c>
      <c r="AE148" s="10"/>
      <c r="AF148" s="46"/>
      <c r="AG148" s="53">
        <f t="shared" ca="1" si="116"/>
        <v>478880.00598781585</v>
      </c>
      <c r="AH148" s="53">
        <f t="shared" ca="1" si="117"/>
        <v>200145.06857795338</v>
      </c>
      <c r="AI148" s="53">
        <f t="shared" ca="1" si="118"/>
        <v>1042568.8977942778</v>
      </c>
      <c r="AJ148" s="53">
        <f t="shared" ca="1" si="119"/>
        <v>704605.07195611263</v>
      </c>
      <c r="AK148" s="53">
        <f t="shared" ca="1" si="120"/>
        <v>796616.50729891087</v>
      </c>
      <c r="AL148" s="53">
        <f t="shared" ca="1" si="121"/>
        <v>235699.86331679422</v>
      </c>
      <c r="AM148" s="53">
        <f t="shared" ca="1" si="122"/>
        <v>335663.64923148771</v>
      </c>
      <c r="AN148" s="53">
        <f t="shared" ca="1" si="123"/>
        <v>124956.0852719687</v>
      </c>
      <c r="AO148" s="53">
        <f t="shared" ca="1" si="124"/>
        <v>35170.492975900175</v>
      </c>
      <c r="AP148" s="53">
        <f t="shared" ca="1" si="125"/>
        <v>14583.736188929313</v>
      </c>
      <c r="AQ148" s="53">
        <f t="shared" ca="1" si="126"/>
        <v>5378.574803182084</v>
      </c>
      <c r="AR148" s="53">
        <f t="shared" ca="1" si="127"/>
        <v>1016.1621849143356</v>
      </c>
      <c r="AS148" s="53">
        <f t="shared" ca="1" si="128"/>
        <v>754.41253492569081</v>
      </c>
      <c r="AT148" s="53">
        <f t="shared" ca="1" si="129"/>
        <v>339.79442957303911</v>
      </c>
      <c r="AU148" s="53">
        <f t="shared" ca="1" si="130"/>
        <v>207.82071861795509</v>
      </c>
      <c r="AV148" s="53">
        <f t="shared" ca="1" si="131"/>
        <v>192.02051020984879</v>
      </c>
      <c r="AW148" s="53">
        <f t="shared" ca="1" si="132"/>
        <v>227.31617853014086</v>
      </c>
      <c r="AX148" s="53">
        <f t="shared" ca="1" si="112"/>
        <v>3297980.4053943343</v>
      </c>
      <c r="AY148" s="53">
        <f t="shared" ca="1" si="113"/>
        <v>3977005.4799601035</v>
      </c>
      <c r="AZ148" s="41">
        <f t="array" aca="1" ref="AZ148" ca="1">SUM($E$54:$V$54*AF148:AW148)/1000000</f>
        <v>88.907249884875981</v>
      </c>
      <c r="BA148" s="43">
        <f t="array" aca="1" ref="BA148" ca="1">IF(AZ148=0,"",SUM(($E$54:$V$54*AF148:AW148))/SUM(AF148:AW148))</f>
        <v>22.355324963185087</v>
      </c>
      <c r="BB148" s="54">
        <f t="array" aca="1" ref="BB148" ca="1">SUM(AG148:AW148*AG$54:AW$54*AG$55:AW$55)/1000000</f>
        <v>192.8375651821423</v>
      </c>
      <c r="BG148" s="10"/>
      <c r="BH148" s="46"/>
      <c r="BI148" s="53">
        <f t="shared" si="133"/>
        <v>0</v>
      </c>
      <c r="BJ148" s="53">
        <f t="shared" si="134"/>
        <v>0</v>
      </c>
      <c r="BK148" s="53">
        <f t="shared" ca="1" si="135"/>
        <v>6196004.4817179097</v>
      </c>
      <c r="BL148" s="53">
        <f t="shared" ca="1" si="136"/>
        <v>4187479.7847103076</v>
      </c>
      <c r="BM148" s="53">
        <f t="shared" ca="1" si="137"/>
        <v>4734305.2913597198</v>
      </c>
      <c r="BN148" s="53">
        <f t="shared" ca="1" si="138"/>
        <v>1400768.2490249437</v>
      </c>
      <c r="BO148" s="53">
        <f t="shared" ca="1" si="139"/>
        <v>1994854.7087757767</v>
      </c>
      <c r="BP148" s="53">
        <f t="shared" ca="1" si="140"/>
        <v>742616.11486880935</v>
      </c>
      <c r="BQ148" s="53">
        <f t="shared" ca="1" si="141"/>
        <v>209018.8308551533</v>
      </c>
      <c r="BR148" s="53">
        <f t="shared" ca="1" si="142"/>
        <v>86671.389275059628</v>
      </c>
      <c r="BS148" s="53">
        <f t="shared" ca="1" si="143"/>
        <v>31964.960451320814</v>
      </c>
      <c r="BT148" s="53">
        <f t="shared" ca="1" si="144"/>
        <v>6039.0689432631225</v>
      </c>
      <c r="BU148" s="53">
        <f t="shared" ca="1" si="145"/>
        <v>4483.4863742368252</v>
      </c>
      <c r="BV148" s="53">
        <f t="shared" ca="1" si="146"/>
        <v>2019.4040057703385</v>
      </c>
      <c r="BW148" s="53">
        <f t="shared" ca="1" si="147"/>
        <v>1235.0820235237541</v>
      </c>
      <c r="BX148" s="53">
        <f t="shared" ca="1" si="148"/>
        <v>1141.1811194052609</v>
      </c>
      <c r="BY148" s="53">
        <f t="shared" ca="1" si="149"/>
        <v>1350.9438694359176</v>
      </c>
      <c r="BZ148" s="53">
        <f t="shared" ca="1" si="114"/>
        <v>19599952.977374628</v>
      </c>
      <c r="CA148" s="53">
        <f t="shared" ca="1" si="115"/>
        <v>19599952.977374628</v>
      </c>
      <c r="CB148" s="41">
        <f t="array" aca="1" ref="CB148" ca="1">SUM($E$54:$V$54*BH148:BY148)/1000000</f>
        <v>495.31193515491935</v>
      </c>
      <c r="CC148" s="43">
        <f t="array" aca="1" ref="CC148" ca="1">IF(CB148=0,"",SUM(($E$54:$V$54*BH148:BY148))/SUM(BH148:BY148))</f>
        <v>25.271077727925515</v>
      </c>
      <c r="CD148" s="54">
        <f t="array" aca="1" ref="CD148" ca="1">SUM(BI148:BY148*BI$54:BY$54*BI$55:BY$55)/1000000</f>
        <v>2384.6607899890664</v>
      </c>
      <c r="CI148" s="10"/>
      <c r="CJ148" s="71"/>
      <c r="CK148" s="149" t="str">
        <f t="shared" ca="1" si="150"/>
        <v/>
      </c>
      <c r="CL148" s="149" t="str">
        <f t="shared" ca="1" si="151"/>
        <v/>
      </c>
      <c r="CM148" s="149" t="str">
        <f t="shared" ca="1" si="152"/>
        <v/>
      </c>
      <c r="CN148" s="149">
        <f t="shared" ca="1" si="153"/>
        <v>0.3803757140195253</v>
      </c>
      <c r="CO148" s="149">
        <f t="shared" ca="1" si="154"/>
        <v>0.33748838528471503</v>
      </c>
      <c r="CP148" s="149">
        <f t="shared" ca="1" si="155"/>
        <v>0.31761221111237364</v>
      </c>
      <c r="CQ148" s="149">
        <f t="shared" ca="1" si="156"/>
        <v>0.33424320043464234</v>
      </c>
      <c r="CR148" s="149">
        <f t="shared" ca="1" si="157"/>
        <v>0.35773456041461377</v>
      </c>
      <c r="CS148" s="149">
        <f t="shared" ca="1" si="158"/>
        <v>0.30268251985187444</v>
      </c>
      <c r="CT148" s="149">
        <f t="shared" ca="1" si="159"/>
        <v>0.29570615648723353</v>
      </c>
      <c r="CU148" s="149">
        <f t="shared" ca="1" si="160"/>
        <v>0.29831374730970761</v>
      </c>
      <c r="CV148" s="149">
        <f t="shared" ca="1" si="161"/>
        <v>0.34183390656005491</v>
      </c>
      <c r="CW148" s="149">
        <f t="shared" ca="1" si="162"/>
        <v>0.35535216870163766</v>
      </c>
      <c r="CX148" s="149">
        <f t="shared" ca="1" si="163"/>
        <v>0.34925642434125237</v>
      </c>
      <c r="CY148" s="149">
        <f t="shared" ca="1" si="164"/>
        <v>0.29887362560804598</v>
      </c>
      <c r="CZ148" s="149">
        <f t="shared" ca="1" si="165"/>
        <v>0.35288949343776455</v>
      </c>
      <c r="DA148" s="149">
        <f t="shared" ca="1" si="166"/>
        <v>0.33155137725343908</v>
      </c>
      <c r="DB148" s="53"/>
      <c r="DC148" s="53"/>
      <c r="DD148" s="41"/>
      <c r="DE148" s="43"/>
      <c r="DF148" s="54"/>
      <c r="DK148" s="10"/>
      <c r="DL148" s="46"/>
      <c r="DM148" s="72">
        <f t="shared" ca="1" si="167"/>
        <v>8.7139932246416779E-2</v>
      </c>
      <c r="DN148" s="72">
        <f t="shared" ca="1" si="168"/>
        <v>8.7139932246416779E-2</v>
      </c>
      <c r="DO148" s="72">
        <f t="shared" ca="1" si="169"/>
        <v>0.60501401412021893</v>
      </c>
      <c r="DP148" s="72">
        <f t="shared" ca="1" si="170"/>
        <v>0.60501401412021893</v>
      </c>
      <c r="DQ148" s="72">
        <f t="shared" ca="1" si="171"/>
        <v>0.60501401412021893</v>
      </c>
      <c r="DR148" s="72">
        <f t="shared" ca="1" si="172"/>
        <v>0.60501401412021893</v>
      </c>
      <c r="DS148" s="72">
        <f t="shared" ca="1" si="173"/>
        <v>0.60501401412021882</v>
      </c>
      <c r="DT148" s="72">
        <f t="shared" ca="1" si="174"/>
        <v>0.60501401412021893</v>
      </c>
      <c r="DU148" s="72">
        <f t="shared" ca="1" si="175"/>
        <v>0.60501401412021893</v>
      </c>
      <c r="DV148" s="72">
        <f t="shared" ca="1" si="176"/>
        <v>0.60501401412021893</v>
      </c>
      <c r="DW148" s="72">
        <f t="shared" ca="1" si="177"/>
        <v>0.60501401412021905</v>
      </c>
      <c r="DX148" s="72">
        <f t="shared" ca="1" si="178"/>
        <v>0.60501401412021893</v>
      </c>
      <c r="DY148" s="72">
        <f t="shared" ca="1" si="179"/>
        <v>0.60501401412021893</v>
      </c>
      <c r="DZ148" s="72">
        <f t="shared" ca="1" si="180"/>
        <v>0.60501401412021893</v>
      </c>
      <c r="EA148" s="72">
        <f t="shared" ca="1" si="181"/>
        <v>0.60501401412021893</v>
      </c>
      <c r="EB148" s="72">
        <f t="shared" ca="1" si="182"/>
        <v>0.60501401412021905</v>
      </c>
      <c r="EC148" s="72">
        <f t="shared" ca="1" si="183"/>
        <v>0.60501401412021893</v>
      </c>
      <c r="ED148" s="53"/>
      <c r="EE148" s="53"/>
      <c r="EF148" s="41"/>
      <c r="EG148" s="43"/>
      <c r="EH148" s="54"/>
    </row>
    <row r="149" spans="1:138" x14ac:dyDescent="0.2">
      <c r="A149" s="7">
        <v>8</v>
      </c>
      <c r="B149">
        <v>9</v>
      </c>
      <c r="C149" s="5">
        <f t="shared" ca="1" si="107"/>
        <v>0.42330241174823163</v>
      </c>
      <c r="D149" s="5">
        <f t="shared" ca="1" si="108"/>
        <v>7.3597364725606282E-2</v>
      </c>
      <c r="E149" s="30">
        <f t="shared" ca="1" si="109"/>
        <v>57162565.091067046</v>
      </c>
      <c r="F149" s="29">
        <f t="shared" ca="1" si="188"/>
        <v>13679984.003284376</v>
      </c>
      <c r="G149" s="29">
        <f t="shared" ca="1" si="188"/>
        <v>11154459.023274755</v>
      </c>
      <c r="H149" s="29">
        <f t="shared" ca="1" si="188"/>
        <v>3053014.0278297244</v>
      </c>
      <c r="I149" s="29">
        <f t="shared" ca="1" si="188"/>
        <v>4034157.2070659939</v>
      </c>
      <c r="J149" s="29">
        <f t="shared" ca="1" si="188"/>
        <v>2726426.6516877161</v>
      </c>
      <c r="K149" s="29">
        <f t="shared" ca="1" si="188"/>
        <v>3082459.3280949495</v>
      </c>
      <c r="L149" s="29">
        <f t="shared" ca="1" si="188"/>
        <v>912026.34599554259</v>
      </c>
      <c r="M149" s="29">
        <f t="shared" ca="1" si="188"/>
        <v>1298830.1613084152</v>
      </c>
      <c r="N149" s="29">
        <f t="shared" ca="1" si="188"/>
        <v>483510.00402290357</v>
      </c>
      <c r="O149" s="29">
        <f t="shared" ca="1" si="188"/>
        <v>136090.09247731118</v>
      </c>
      <c r="P149" s="29">
        <f t="shared" ca="1" si="189"/>
        <v>56430.883922385568</v>
      </c>
      <c r="Q149" s="29">
        <f t="shared" ca="1" si="189"/>
        <v>20812.069448749342</v>
      </c>
      <c r="R149" s="29">
        <f t="shared" ca="1" si="189"/>
        <v>3931.9780308936383</v>
      </c>
      <c r="S149" s="29">
        <f t="shared" ca="1" si="189"/>
        <v>2919.1536130707946</v>
      </c>
      <c r="T149" s="29">
        <f t="shared" ca="1" si="189"/>
        <v>1314.813965660273</v>
      </c>
      <c r="U149" s="29">
        <f t="shared" ca="1" si="189"/>
        <v>804.14968407746323</v>
      </c>
      <c r="V149" s="29">
        <f t="shared" ca="1" si="189"/>
        <v>743.01173457833659</v>
      </c>
      <c r="W149" s="31">
        <f t="shared" ca="1" si="110"/>
        <v>15813469.878881969</v>
      </c>
      <c r="X149" s="31">
        <f t="shared" ca="1" si="111"/>
        <v>97810477.996508136</v>
      </c>
      <c r="Y149" s="38">
        <f t="array" aca="1" ref="Y149" ca="1">SUM($E$54:$V$54*E149:V149)/1000000</f>
        <v>735.81373682650997</v>
      </c>
      <c r="Z149" s="39">
        <f t="array" aca="1" ref="Z149" ca="1">SUM(($E$54:$V$54*E149:V149))/SUM(E149:V149)</f>
        <v>7.522851865142492</v>
      </c>
      <c r="AE149" s="10"/>
      <c r="AF149" s="46"/>
      <c r="AG149" s="53">
        <f t="shared" ca="1" si="116"/>
        <v>422902.11196535092</v>
      </c>
      <c r="AH149" s="53">
        <f t="shared" ca="1" si="117"/>
        <v>344828.20138103352</v>
      </c>
      <c r="AI149" s="53">
        <f t="shared" ca="1" si="118"/>
        <v>320354.61083311867</v>
      </c>
      <c r="AJ149" s="53">
        <f t="shared" ca="1" si="119"/>
        <v>423306.55880672112</v>
      </c>
      <c r="AK149" s="53">
        <f t="shared" ca="1" si="120"/>
        <v>286085.59967454383</v>
      </c>
      <c r="AL149" s="53">
        <f t="shared" ca="1" si="121"/>
        <v>323444.32402190351</v>
      </c>
      <c r="AM149" s="53">
        <f t="shared" ca="1" si="122"/>
        <v>95699.476804778256</v>
      </c>
      <c r="AN149" s="53">
        <f t="shared" ca="1" si="123"/>
        <v>136287.03539238387</v>
      </c>
      <c r="AO149" s="53">
        <f t="shared" ca="1" si="124"/>
        <v>50734.997533825896</v>
      </c>
      <c r="AP149" s="53">
        <f t="shared" ca="1" si="125"/>
        <v>14280.015819253776</v>
      </c>
      <c r="AQ149" s="53">
        <f t="shared" ca="1" si="126"/>
        <v>5921.3268242909562</v>
      </c>
      <c r="AR149" s="53">
        <f t="shared" ca="1" si="127"/>
        <v>2183.8230509623413</v>
      </c>
      <c r="AS149" s="53">
        <f t="shared" ca="1" si="128"/>
        <v>412.58483597166008</v>
      </c>
      <c r="AT149" s="53">
        <f t="shared" ca="1" si="129"/>
        <v>306.30855644713853</v>
      </c>
      <c r="AU149" s="53">
        <f t="shared" ca="1" si="130"/>
        <v>137.9642256627516</v>
      </c>
      <c r="AV149" s="53">
        <f t="shared" ca="1" si="131"/>
        <v>84.379913340044098</v>
      </c>
      <c r="AW149" s="53">
        <f t="shared" ca="1" si="132"/>
        <v>77.964671274205813</v>
      </c>
      <c r="AX149" s="53">
        <f t="shared" ca="1" si="112"/>
        <v>1659316.9709644779</v>
      </c>
      <c r="AY149" s="53">
        <f t="shared" ca="1" si="113"/>
        <v>2427047.2843108629</v>
      </c>
      <c r="AZ149" s="41">
        <f t="array" aca="1" ref="AZ149" ca="1">SUM($E$54:$V$54*AF149:AW149)/1000000</f>
        <v>51.605839564000391</v>
      </c>
      <c r="BA149" s="43">
        <f t="array" aca="1" ref="BA149" ca="1">IF(AZ149=0,"",SUM(($E$54:$V$54*AF149:AW149))/SUM(AF149:AW149))</f>
        <v>21.262807650100388</v>
      </c>
      <c r="BB149" s="54">
        <f t="array" aca="1" ref="BB149" ca="1">SUM(AG149:AW149*AG$54:AW$54*AG$55:AW$55)/1000000</f>
        <v>112.51506520621841</v>
      </c>
      <c r="BG149" s="10"/>
      <c r="BH149" s="46"/>
      <c r="BI149" s="53">
        <f t="shared" si="133"/>
        <v>0</v>
      </c>
      <c r="BJ149" s="53">
        <f t="shared" si="134"/>
        <v>0</v>
      </c>
      <c r="BK149" s="53">
        <f t="shared" ca="1" si="135"/>
        <v>1842550.7473794702</v>
      </c>
      <c r="BL149" s="53">
        <f t="shared" ca="1" si="136"/>
        <v>2434688.9038730264</v>
      </c>
      <c r="BM149" s="53">
        <f t="shared" ca="1" si="137"/>
        <v>1645449.1918314525</v>
      </c>
      <c r="BN149" s="53">
        <f t="shared" ca="1" si="138"/>
        <v>1860321.5337289423</v>
      </c>
      <c r="BO149" s="53">
        <f t="shared" ca="1" si="139"/>
        <v>550424.86216102587</v>
      </c>
      <c r="BP149" s="53">
        <f t="shared" ca="1" si="140"/>
        <v>783868.15868613229</v>
      </c>
      <c r="BQ149" s="53">
        <f t="shared" ca="1" si="141"/>
        <v>291807.28000491828</v>
      </c>
      <c r="BR149" s="53">
        <f t="shared" ca="1" si="142"/>
        <v>82132.901886226173</v>
      </c>
      <c r="BS149" s="53">
        <f t="shared" ca="1" si="143"/>
        <v>34057.087978855088</v>
      </c>
      <c r="BT149" s="53">
        <f t="shared" ca="1" si="144"/>
        <v>12560.470986294888</v>
      </c>
      <c r="BU149" s="53">
        <f t="shared" ca="1" si="145"/>
        <v>2373.0218706701598</v>
      </c>
      <c r="BV149" s="53">
        <f t="shared" ca="1" si="146"/>
        <v>1761.7634974650234</v>
      </c>
      <c r="BW149" s="53">
        <f t="shared" ca="1" si="147"/>
        <v>793.51468188780223</v>
      </c>
      <c r="BX149" s="53">
        <f t="shared" ca="1" si="148"/>
        <v>485.31929034573471</v>
      </c>
      <c r="BY149" s="53">
        <f t="shared" ca="1" si="149"/>
        <v>448.42140074679861</v>
      </c>
      <c r="BZ149" s="53">
        <f t="shared" ca="1" si="114"/>
        <v>9543723.1792574599</v>
      </c>
      <c r="CA149" s="53">
        <f t="shared" ca="1" si="115"/>
        <v>9543723.1792574599</v>
      </c>
      <c r="CB149" s="41">
        <f t="array" aca="1" ref="CB149" ca="1">SUM($E$54:$V$54*BH149:BY149)/1000000</f>
        <v>256.28948017641795</v>
      </c>
      <c r="CC149" s="43">
        <f t="array" aca="1" ref="CC149" ca="1">IF(CB149=0,"",SUM(($E$54:$V$54*BH149:BY149))/SUM(BH149:BY149))</f>
        <v>26.854244969452093</v>
      </c>
      <c r="CD149" s="54">
        <f t="array" aca="1" ref="CD149" ca="1">SUM(BI149:BY149*BI$54:BY$54*BI$55:BY$55)/1000000</f>
        <v>1255.0116590124412</v>
      </c>
      <c r="CI149" s="10"/>
      <c r="CJ149" s="71"/>
      <c r="CK149" s="149" t="str">
        <f t="shared" ca="1" si="150"/>
        <v/>
      </c>
      <c r="CL149" s="149" t="str">
        <f t="shared" ca="1" si="151"/>
        <v/>
      </c>
      <c r="CM149" s="149" t="str">
        <f t="shared" ca="1" si="152"/>
        <v/>
      </c>
      <c r="CN149" s="149">
        <f t="shared" ca="1" si="153"/>
        <v>0.62886384337077994</v>
      </c>
      <c r="CO149" s="149">
        <f t="shared" ca="1" si="154"/>
        <v>0.88700375464646608</v>
      </c>
      <c r="CP149" s="149">
        <f t="shared" ca="1" si="155"/>
        <v>0.79983851379385607</v>
      </c>
      <c r="CQ149" s="149">
        <f t="shared" ca="1" si="156"/>
        <v>0.85605160900949362</v>
      </c>
      <c r="CR149" s="149">
        <f t="shared" ca="1" si="157"/>
        <v>0.89123766405430649</v>
      </c>
      <c r="CS149" s="149">
        <f t="shared" ca="1" si="158"/>
        <v>0.87062958718291161</v>
      </c>
      <c r="CT149" s="149">
        <f t="shared" ca="1" si="159"/>
        <v>0.70738278613233574</v>
      </c>
      <c r="CU149" s="149">
        <f t="shared" ca="1" si="160"/>
        <v>0.70955275370287307</v>
      </c>
      <c r="CV149" s="149">
        <f t="shared" ca="1" si="161"/>
        <v>0.63288065535712879</v>
      </c>
      <c r="CW149" s="149">
        <f t="shared" ca="1" si="162"/>
        <v>0.81632420387052429</v>
      </c>
      <c r="CX149" s="149">
        <f t="shared" ca="1" si="163"/>
        <v>0.73115953475854412</v>
      </c>
      <c r="CY149" s="149" t="str">
        <f t="shared" ca="1" si="164"/>
        <v/>
      </c>
      <c r="CZ149" s="149" t="str">
        <f t="shared" ca="1" si="165"/>
        <v/>
      </c>
      <c r="DA149" s="149" t="str">
        <f t="shared" ca="1" si="166"/>
        <v/>
      </c>
      <c r="DB149" s="53"/>
      <c r="DC149" s="53"/>
      <c r="DD149" s="41"/>
      <c r="DE149" s="43"/>
      <c r="DF149" s="54"/>
      <c r="DK149" s="10"/>
      <c r="DL149" s="46"/>
      <c r="DM149" s="72">
        <f t="shared" ca="1" si="167"/>
        <v>7.3597364725606268E-2</v>
      </c>
      <c r="DN149" s="72">
        <f t="shared" ca="1" si="168"/>
        <v>7.3597364725606407E-2</v>
      </c>
      <c r="DO149" s="72">
        <f t="shared" ca="1" si="169"/>
        <v>0.49689977647383798</v>
      </c>
      <c r="DP149" s="72">
        <f t="shared" ca="1" si="170"/>
        <v>0.49689977647383798</v>
      </c>
      <c r="DQ149" s="72">
        <f t="shared" ca="1" si="171"/>
        <v>0.49689977647383798</v>
      </c>
      <c r="DR149" s="72">
        <f t="shared" ca="1" si="172"/>
        <v>0.49689977647383798</v>
      </c>
      <c r="DS149" s="72">
        <f t="shared" ca="1" si="173"/>
        <v>0.49689977647383798</v>
      </c>
      <c r="DT149" s="72">
        <f t="shared" ca="1" si="174"/>
        <v>0.49689977647383798</v>
      </c>
      <c r="DU149" s="72">
        <f t="shared" ca="1" si="175"/>
        <v>0.49689977647383798</v>
      </c>
      <c r="DV149" s="72">
        <f t="shared" ca="1" si="176"/>
        <v>0.49689977647383798</v>
      </c>
      <c r="DW149" s="72">
        <f t="shared" ca="1" si="177"/>
        <v>0.49689977647383798</v>
      </c>
      <c r="DX149" s="72">
        <f t="shared" ca="1" si="178"/>
        <v>0.49689977647383798</v>
      </c>
      <c r="DY149" s="72">
        <f t="shared" ca="1" si="179"/>
        <v>0.49689977647383798</v>
      </c>
      <c r="DZ149" s="72">
        <f t="shared" ca="1" si="180"/>
        <v>0.49689977647383798</v>
      </c>
      <c r="EA149" s="72">
        <f t="shared" ca="1" si="181"/>
        <v>0.49689977647383798</v>
      </c>
      <c r="EB149" s="72">
        <f t="shared" ca="1" si="182"/>
        <v>0.49689977647383798</v>
      </c>
      <c r="EC149" s="72">
        <f t="shared" ca="1" si="183"/>
        <v>0.49689977647383798</v>
      </c>
      <c r="ED149" s="53"/>
      <c r="EE149" s="53"/>
      <c r="EF149" s="41"/>
      <c r="EG149" s="43"/>
      <c r="EH149" s="54"/>
    </row>
    <row r="150" spans="1:138" x14ac:dyDescent="0.2">
      <c r="A150" s="7">
        <v>8</v>
      </c>
      <c r="B150">
        <v>10</v>
      </c>
      <c r="C150" s="5">
        <f t="shared" ca="1" si="107"/>
        <v>0.42710226712167249</v>
      </c>
      <c r="D150" s="5">
        <f t="shared" ca="1" si="108"/>
        <v>7.0596095554053481E-2</v>
      </c>
      <c r="E150" s="30">
        <f t="shared" ca="1" si="109"/>
        <v>51868153.683686189</v>
      </c>
      <c r="F150" s="29">
        <f t="shared" ca="1" si="188"/>
        <v>44714736.912629619</v>
      </c>
      <c r="G150" s="29">
        <f t="shared" ca="1" si="188"/>
        <v>10701004.839466769</v>
      </c>
      <c r="H150" s="29">
        <f t="shared" ca="1" si="188"/>
        <v>5692451.3221168388</v>
      </c>
      <c r="I150" s="29">
        <f t="shared" ca="1" si="188"/>
        <v>1558043.6220974487</v>
      </c>
      <c r="J150" s="29">
        <f t="shared" ca="1" si="188"/>
        <v>2058750.0907998395</v>
      </c>
      <c r="K150" s="29">
        <f t="shared" ca="1" si="188"/>
        <v>1391376.3962618341</v>
      </c>
      <c r="L150" s="29">
        <f t="shared" ca="1" si="188"/>
        <v>1573070.4322793824</v>
      </c>
      <c r="M150" s="29">
        <f t="shared" ca="1" si="188"/>
        <v>465434.0984385573</v>
      </c>
      <c r="N150" s="29">
        <f t="shared" ca="1" si="188"/>
        <v>662831.5594255242</v>
      </c>
      <c r="O150" s="29">
        <f t="shared" ca="1" si="188"/>
        <v>246749.49774918365</v>
      </c>
      <c r="P150" s="29">
        <f t="shared" ca="1" si="189"/>
        <v>69450.811127014065</v>
      </c>
      <c r="Q150" s="29">
        <f t="shared" ca="1" si="189"/>
        <v>28798.354014473578</v>
      </c>
      <c r="R150" s="29">
        <f t="shared" ca="1" si="189"/>
        <v>10621.016402706675</v>
      </c>
      <c r="S150" s="29">
        <f t="shared" ca="1" si="189"/>
        <v>2006.6050261865335</v>
      </c>
      <c r="T150" s="29">
        <f t="shared" ca="1" si="189"/>
        <v>1489.7306816506184</v>
      </c>
      <c r="U150" s="29">
        <f t="shared" ca="1" si="189"/>
        <v>670.98856892507376</v>
      </c>
      <c r="V150" s="29">
        <f t="shared" ca="1" si="189"/>
        <v>410.38143784069371</v>
      </c>
      <c r="W150" s="31">
        <f t="shared" ca="1" si="110"/>
        <v>13762154.906427402</v>
      </c>
      <c r="X150" s="31">
        <f t="shared" ca="1" si="111"/>
        <v>121046050.34220996</v>
      </c>
      <c r="Y150" s="38">
        <f t="array" aca="1" ref="Y150" ca="1">SUM($E$54:$V$54*E150:V150)/1000000</f>
        <v>842.48410683759448</v>
      </c>
      <c r="Z150" s="39">
        <f t="array" aca="1" ref="Z150" ca="1">SUM(($E$54:$V$54*E150:V150))/SUM(E150:V150)</f>
        <v>6.9600297114676852</v>
      </c>
      <c r="AE150" s="10"/>
      <c r="AF150" s="46"/>
      <c r="AG150" s="53">
        <f t="shared" ca="1" si="116"/>
        <v>1306332.9960103054</v>
      </c>
      <c r="AH150" s="53">
        <f t="shared" ca="1" si="117"/>
        <v>312627.93158273114</v>
      </c>
      <c r="AI150" s="53">
        <f t="shared" ca="1" si="118"/>
        <v>573208.49727383221</v>
      </c>
      <c r="AJ150" s="53">
        <f t="shared" ca="1" si="119"/>
        <v>156889.14894004716</v>
      </c>
      <c r="AK150" s="53">
        <f t="shared" ca="1" si="120"/>
        <v>207308.41232225118</v>
      </c>
      <c r="AL150" s="53">
        <f t="shared" ca="1" si="121"/>
        <v>140106.38442261517</v>
      </c>
      <c r="AM150" s="53">
        <f t="shared" ca="1" si="122"/>
        <v>158402.29236381952</v>
      </c>
      <c r="AN150" s="53">
        <f t="shared" ca="1" si="123"/>
        <v>46867.46799386866</v>
      </c>
      <c r="AO150" s="53">
        <f t="shared" ca="1" si="124"/>
        <v>66744.651930143838</v>
      </c>
      <c r="AP150" s="53">
        <f t="shared" ca="1" si="125"/>
        <v>24846.748931932161</v>
      </c>
      <c r="AQ150" s="53">
        <f t="shared" ca="1" si="126"/>
        <v>6993.4361890617811</v>
      </c>
      <c r="AR150" s="53">
        <f t="shared" ca="1" si="127"/>
        <v>2899.8862343292981</v>
      </c>
      <c r="AS150" s="53">
        <f t="shared" ca="1" si="128"/>
        <v>1069.4965151590027</v>
      </c>
      <c r="AT150" s="53">
        <f t="shared" ca="1" si="129"/>
        <v>202.05759989789044</v>
      </c>
      <c r="AU150" s="53">
        <f t="shared" ca="1" si="130"/>
        <v>150.01029206063109</v>
      </c>
      <c r="AV150" s="53">
        <f t="shared" ca="1" si="131"/>
        <v>67.56603219198621</v>
      </c>
      <c r="AW150" s="53">
        <f t="shared" ca="1" si="132"/>
        <v>41.323871559478285</v>
      </c>
      <c r="AX150" s="53">
        <f t="shared" ca="1" si="112"/>
        <v>1385797.3809127701</v>
      </c>
      <c r="AY150" s="53">
        <f t="shared" ca="1" si="113"/>
        <v>3004758.3085058071</v>
      </c>
      <c r="AZ150" s="41">
        <f t="array" aca="1" ref="AZ150" ca="1">SUM($E$54:$V$54*AF150:AW150)/1000000</f>
        <v>47.340247600810024</v>
      </c>
      <c r="BA150" s="43">
        <f t="array" aca="1" ref="BA150" ca="1">IF(AZ150=0,"",SUM(($E$54:$V$54*AF150:AW150))/SUM(AF150:AW150))</f>
        <v>15.755093335394143</v>
      </c>
      <c r="BB150" s="54">
        <f t="array" aca="1" ref="BB150" ca="1">SUM(AG150:AW150*AG$54:AW$54*AG$55:AW$55)/1000000</f>
        <v>92.840361362462133</v>
      </c>
      <c r="BG150" s="10"/>
      <c r="BH150" s="46"/>
      <c r="BI150" s="53">
        <f t="shared" si="133"/>
        <v>0</v>
      </c>
      <c r="BJ150" s="53">
        <f t="shared" si="134"/>
        <v>0</v>
      </c>
      <c r="BK150" s="53">
        <f t="shared" ca="1" si="135"/>
        <v>3467878.0291979443</v>
      </c>
      <c r="BL150" s="53">
        <f t="shared" ca="1" si="136"/>
        <v>949170.21505499445</v>
      </c>
      <c r="BM150" s="53">
        <f t="shared" ca="1" si="137"/>
        <v>1254203.8224824185</v>
      </c>
      <c r="BN150" s="53">
        <f t="shared" ca="1" si="138"/>
        <v>847635.46702525322</v>
      </c>
      <c r="BO150" s="53">
        <f t="shared" ca="1" si="139"/>
        <v>958324.64465483825</v>
      </c>
      <c r="BP150" s="53">
        <f t="shared" ca="1" si="140"/>
        <v>283545.45215757872</v>
      </c>
      <c r="BQ150" s="53">
        <f t="shared" ca="1" si="141"/>
        <v>403801.25747583993</v>
      </c>
      <c r="BR150" s="53">
        <f t="shared" ca="1" si="142"/>
        <v>150321.38415226983</v>
      </c>
      <c r="BS150" s="53">
        <f t="shared" ca="1" si="143"/>
        <v>42309.881699222868</v>
      </c>
      <c r="BT150" s="53">
        <f t="shared" ca="1" si="144"/>
        <v>17544.14285034575</v>
      </c>
      <c r="BU150" s="53">
        <f t="shared" ca="1" si="145"/>
        <v>6470.3916373589109</v>
      </c>
      <c r="BV150" s="53">
        <f t="shared" ca="1" si="146"/>
        <v>1222.436713082466</v>
      </c>
      <c r="BW150" s="53">
        <f t="shared" ca="1" si="147"/>
        <v>907.5535315068995</v>
      </c>
      <c r="BX150" s="53">
        <f t="shared" ca="1" si="148"/>
        <v>408.77056022903906</v>
      </c>
      <c r="BY150" s="53">
        <f t="shared" ca="1" si="149"/>
        <v>250.00701654646366</v>
      </c>
      <c r="BZ150" s="53">
        <f t="shared" ca="1" si="114"/>
        <v>8383993.4562094295</v>
      </c>
      <c r="CA150" s="53">
        <f t="shared" ca="1" si="115"/>
        <v>8383993.4562094295</v>
      </c>
      <c r="CB150" s="41">
        <f t="array" aca="1" ref="CB150" ca="1">SUM($E$54:$V$54*BH150:BY150)/1000000</f>
        <v>212.49781064136781</v>
      </c>
      <c r="CC150" s="43">
        <f t="array" aca="1" ref="CC150" ca="1">IF(CB150=0,"",SUM(($E$54:$V$54*BH150:BY150))/SUM(BH150:BY150))</f>
        <v>25.345655593753563</v>
      </c>
      <c r="CD150" s="54">
        <f t="array" aca="1" ref="CD150" ca="1">SUM(BI150:BY150*BI$54:BY$54*BI$55:BY$55)/1000000</f>
        <v>1028.7655874786112</v>
      </c>
      <c r="CI150" s="10"/>
      <c r="CJ150" s="71"/>
      <c r="CK150" s="149" t="str">
        <f t="shared" ca="1" si="150"/>
        <v/>
      </c>
      <c r="CL150" s="149" t="str">
        <f t="shared" ca="1" si="151"/>
        <v/>
      </c>
      <c r="CM150" s="149" t="str">
        <f t="shared" ca="1" si="152"/>
        <v/>
      </c>
      <c r="CN150" s="149">
        <f t="shared" ca="1" si="153"/>
        <v>0.55585906968593191</v>
      </c>
      <c r="CO150" s="149">
        <f t="shared" ca="1" si="154"/>
        <v>0.54331657186248516</v>
      </c>
      <c r="CP150" s="149">
        <f t="shared" ca="1" si="155"/>
        <v>0.53661261909562097</v>
      </c>
      <c r="CQ150" s="149">
        <f t="shared" ca="1" si="156"/>
        <v>0.44631363798974844</v>
      </c>
      <c r="CR150" s="149">
        <f t="shared" ca="1" si="157"/>
        <v>0.44077096644806363</v>
      </c>
      <c r="CS150" s="149">
        <f t="shared" ca="1" si="158"/>
        <v>0.49534106352763635</v>
      </c>
      <c r="CT150" s="149">
        <f t="shared" ca="1" si="159"/>
        <v>0.48638147523184766</v>
      </c>
      <c r="CU150" s="149">
        <f t="shared" ca="1" si="160"/>
        <v>0.53796005574197114</v>
      </c>
      <c r="CV150" s="149">
        <f t="shared" ca="1" si="161"/>
        <v>0.40795293868122667</v>
      </c>
      <c r="CW150" s="149">
        <f t="shared" ca="1" si="162"/>
        <v>0.52769045741768883</v>
      </c>
      <c r="CX150" s="149">
        <f t="shared" ca="1" si="163"/>
        <v>0.55881881100402686</v>
      </c>
      <c r="CY150" s="149" t="str">
        <f t="shared" ca="1" si="164"/>
        <v/>
      </c>
      <c r="CZ150" s="149" t="str">
        <f t="shared" ca="1" si="165"/>
        <v/>
      </c>
      <c r="DA150" s="149" t="str">
        <f t="shared" ca="1" si="166"/>
        <v/>
      </c>
      <c r="DB150" s="53"/>
      <c r="DC150" s="53"/>
      <c r="DD150" s="41"/>
      <c r="DE150" s="43"/>
      <c r="DF150" s="54"/>
      <c r="DK150" s="10"/>
      <c r="DL150" s="46"/>
      <c r="DM150" s="72">
        <f t="shared" ca="1" si="167"/>
        <v>7.059609555405344E-2</v>
      </c>
      <c r="DN150" s="72">
        <f t="shared" ca="1" si="168"/>
        <v>7.059609555405344E-2</v>
      </c>
      <c r="DO150" s="72">
        <f t="shared" ca="1" si="169"/>
        <v>0.49769836267572587</v>
      </c>
      <c r="DP150" s="72">
        <f t="shared" ca="1" si="170"/>
        <v>0.49769836267572587</v>
      </c>
      <c r="DQ150" s="72">
        <f t="shared" ca="1" si="171"/>
        <v>0.49769836267572587</v>
      </c>
      <c r="DR150" s="72">
        <f t="shared" ca="1" si="172"/>
        <v>0.49769836267572587</v>
      </c>
      <c r="DS150" s="72">
        <f t="shared" ca="1" si="173"/>
        <v>0.49769836267572587</v>
      </c>
      <c r="DT150" s="72">
        <f t="shared" ca="1" si="174"/>
        <v>0.49769836267572587</v>
      </c>
      <c r="DU150" s="72">
        <f t="shared" ca="1" si="175"/>
        <v>0.49769836267572587</v>
      </c>
      <c r="DV150" s="72">
        <f t="shared" ca="1" si="176"/>
        <v>0.49769836267572587</v>
      </c>
      <c r="DW150" s="72">
        <f t="shared" ca="1" si="177"/>
        <v>0.49769836267572587</v>
      </c>
      <c r="DX150" s="72">
        <f t="shared" ca="1" si="178"/>
        <v>0.49769836267572587</v>
      </c>
      <c r="DY150" s="72">
        <f t="shared" ca="1" si="179"/>
        <v>0.49769836267572587</v>
      </c>
      <c r="DZ150" s="72">
        <f t="shared" ca="1" si="180"/>
        <v>0.49769836267572587</v>
      </c>
      <c r="EA150" s="72">
        <f t="shared" ca="1" si="181"/>
        <v>0.49769836267572587</v>
      </c>
      <c r="EB150" s="72">
        <f t="shared" ca="1" si="182"/>
        <v>0.49769836267572587</v>
      </c>
      <c r="EC150" s="72">
        <f t="shared" ca="1" si="183"/>
        <v>0.49769836267572587</v>
      </c>
      <c r="ED150" s="53"/>
      <c r="EE150" s="53"/>
      <c r="EF150" s="41"/>
      <c r="EG150" s="43"/>
      <c r="EH150" s="54"/>
    </row>
    <row r="151" spans="1:138" x14ac:dyDescent="0.2">
      <c r="A151" s="7">
        <v>8</v>
      </c>
      <c r="B151">
        <v>11</v>
      </c>
      <c r="C151" s="5">
        <f t="shared" ca="1" si="107"/>
        <v>0.38986479318051631</v>
      </c>
      <c r="D151" s="5">
        <f t="shared" ca="1" si="108"/>
        <v>7.9845981647068229E-2</v>
      </c>
      <c r="E151" s="30">
        <f t="shared" ca="1" si="109"/>
        <v>47095795.061299726</v>
      </c>
      <c r="F151" s="29">
        <f t="shared" ca="1" si="188"/>
        <v>40199679.019843325</v>
      </c>
      <c r="G151" s="29">
        <f t="shared" ca="1" si="188"/>
        <v>34655524.511369184</v>
      </c>
      <c r="H151" s="29">
        <f t="shared" ca="1" si="188"/>
        <v>5616040.4675704939</v>
      </c>
      <c r="I151" s="29">
        <f t="shared" ca="1" si="188"/>
        <v>2987479.9109310885</v>
      </c>
      <c r="J151" s="29">
        <f t="shared" ca="1" si="188"/>
        <v>817683.587962511</v>
      </c>
      <c r="K151" s="29">
        <f t="shared" ca="1" si="188"/>
        <v>1080461.5076804752</v>
      </c>
      <c r="L151" s="29">
        <f t="shared" ca="1" si="188"/>
        <v>730214.24289143982</v>
      </c>
      <c r="M151" s="29">
        <f t="shared" ca="1" si="188"/>
        <v>825569.87297464313</v>
      </c>
      <c r="N151" s="29">
        <f t="shared" ca="1" si="188"/>
        <v>244266.4750676234</v>
      </c>
      <c r="O151" s="29">
        <f t="shared" ca="1" si="188"/>
        <v>347863.48728556337</v>
      </c>
      <c r="P151" s="29">
        <f t="shared" ca="1" si="189"/>
        <v>129497.66732197479</v>
      </c>
      <c r="Q151" s="29">
        <f t="shared" ca="1" si="189"/>
        <v>36448.779497453412</v>
      </c>
      <c r="R151" s="29">
        <f t="shared" ca="1" si="189"/>
        <v>15113.788281658599</v>
      </c>
      <c r="S151" s="29">
        <f t="shared" ca="1" si="189"/>
        <v>5574.0613913508842</v>
      </c>
      <c r="T151" s="29">
        <f t="shared" ca="1" si="189"/>
        <v>1053.0950315928897</v>
      </c>
      <c r="U151" s="29">
        <f t="shared" ca="1" si="189"/>
        <v>781.83197928056882</v>
      </c>
      <c r="V151" s="29">
        <f t="shared" ca="1" si="189"/>
        <v>352.14440259501856</v>
      </c>
      <c r="W151" s="31">
        <f t="shared" ca="1" si="110"/>
        <v>12838400.920269748</v>
      </c>
      <c r="X151" s="31">
        <f t="shared" ca="1" si="111"/>
        <v>134789399.51278198</v>
      </c>
      <c r="Y151" s="38">
        <f t="array" aca="1" ref="Y151" ca="1">SUM($E$54:$V$54*E151:V151)/1000000</f>
        <v>1075.8700259997754</v>
      </c>
      <c r="Z151" s="39">
        <f t="array" aca="1" ref="Z151" ca="1">SUM(($E$54:$V$54*E151:V151))/SUM(E151:V151)</f>
        <v>7.9818593293588451</v>
      </c>
      <c r="AE151" s="10"/>
      <c r="AF151" s="46"/>
      <c r="AG151" s="53">
        <f t="shared" ca="1" si="116"/>
        <v>1445114.3834343981</v>
      </c>
      <c r="AH151" s="53">
        <f t="shared" ca="1" si="117"/>
        <v>1245810.8661047255</v>
      </c>
      <c r="AI151" s="53">
        <f t="shared" ca="1" si="118"/>
        <v>629761.41824681987</v>
      </c>
      <c r="AJ151" s="53">
        <f t="shared" ca="1" si="119"/>
        <v>335004.63476997364</v>
      </c>
      <c r="AK151" s="53">
        <f t="shared" ca="1" si="120"/>
        <v>91691.927614472006</v>
      </c>
      <c r="AL151" s="53">
        <f t="shared" ca="1" si="121"/>
        <v>121158.84409435345</v>
      </c>
      <c r="AM151" s="53">
        <f t="shared" ca="1" si="122"/>
        <v>81883.447935031916</v>
      </c>
      <c r="AN151" s="53">
        <f t="shared" ca="1" si="123"/>
        <v>92576.265621403683</v>
      </c>
      <c r="AO151" s="53">
        <f t="shared" ca="1" si="124"/>
        <v>27391.113482357941</v>
      </c>
      <c r="AP151" s="53">
        <f t="shared" ca="1" si="125"/>
        <v>39008.088416430408</v>
      </c>
      <c r="AQ151" s="53">
        <f t="shared" ca="1" si="126"/>
        <v>14521.375888094601</v>
      </c>
      <c r="AR151" s="53">
        <f t="shared" ca="1" si="127"/>
        <v>4087.2275052554633</v>
      </c>
      <c r="AS151" s="53">
        <f t="shared" ca="1" si="128"/>
        <v>1694.8027348273399</v>
      </c>
      <c r="AT151" s="53">
        <f t="shared" ca="1" si="129"/>
        <v>625.05404430081455</v>
      </c>
      <c r="AU151" s="53">
        <f t="shared" ca="1" si="130"/>
        <v>118.09007155027115</v>
      </c>
      <c r="AV151" s="53">
        <f t="shared" ca="1" si="131"/>
        <v>87.671664573216333</v>
      </c>
      <c r="AW151" s="53">
        <f t="shared" ca="1" si="132"/>
        <v>39.488133977398967</v>
      </c>
      <c r="AX151" s="53">
        <f t="shared" ca="1" si="112"/>
        <v>1439649.4502234224</v>
      </c>
      <c r="AY151" s="53">
        <f t="shared" ca="1" si="113"/>
        <v>4130574.6997625451</v>
      </c>
      <c r="AZ151" s="41">
        <f t="array" aca="1" ref="AZ151" ca="1">SUM($E$54:$V$54*AF151:AW151)/1000000</f>
        <v>60.11062342152659</v>
      </c>
      <c r="BA151" s="43">
        <f t="array" aca="1" ref="BA151" ca="1">IF(AZ151=0,"",SUM(($E$54:$V$54*AF151:AW151))/SUM(AF151:AW151))</f>
        <v>14.552605337214256</v>
      </c>
      <c r="BB151" s="54">
        <f t="array" aca="1" ref="BB151" ca="1">SUM(AG151:AW151*AG$54:AW$54*AG$55:AW$55)/1000000</f>
        <v>107.60188993227814</v>
      </c>
      <c r="BG151" s="10"/>
      <c r="BH151" s="46"/>
      <c r="BI151" s="53">
        <f t="shared" si="133"/>
        <v>0</v>
      </c>
      <c r="BJ151" s="53">
        <f t="shared" si="134"/>
        <v>0</v>
      </c>
      <c r="BK151" s="53">
        <f t="shared" ca="1" si="135"/>
        <v>3074942.5332775041</v>
      </c>
      <c r="BL151" s="53">
        <f t="shared" ca="1" si="136"/>
        <v>1635730.5647065805</v>
      </c>
      <c r="BM151" s="53">
        <f t="shared" ca="1" si="137"/>
        <v>447705.115001884</v>
      </c>
      <c r="BN151" s="53">
        <f t="shared" ca="1" si="138"/>
        <v>591583.53019722586</v>
      </c>
      <c r="BO151" s="53">
        <f t="shared" ca="1" si="139"/>
        <v>399813.1507131512</v>
      </c>
      <c r="BP151" s="53">
        <f t="shared" ca="1" si="140"/>
        <v>452023.0812546885</v>
      </c>
      <c r="BQ151" s="53">
        <f t="shared" ca="1" si="141"/>
        <v>133742.87061790584</v>
      </c>
      <c r="BR151" s="53">
        <f t="shared" ca="1" si="142"/>
        <v>190465.1932273831</v>
      </c>
      <c r="BS151" s="53">
        <f t="shared" ca="1" si="143"/>
        <v>70903.670924013393</v>
      </c>
      <c r="BT151" s="53">
        <f t="shared" ca="1" si="144"/>
        <v>19956.747642749375</v>
      </c>
      <c r="BU151" s="53">
        <f t="shared" ca="1" si="145"/>
        <v>8275.2306887004797</v>
      </c>
      <c r="BV151" s="53">
        <f t="shared" ca="1" si="146"/>
        <v>3051.9577902506753</v>
      </c>
      <c r="BW151" s="53">
        <f t="shared" ca="1" si="147"/>
        <v>576.59960303474202</v>
      </c>
      <c r="BX151" s="53">
        <f t="shared" ca="1" si="148"/>
        <v>428.07533543403559</v>
      </c>
      <c r="BY151" s="53">
        <f t="shared" ca="1" si="149"/>
        <v>192.80911660941976</v>
      </c>
      <c r="BZ151" s="53">
        <f t="shared" ca="1" si="114"/>
        <v>7029391.1300971145</v>
      </c>
      <c r="CA151" s="53">
        <f t="shared" ca="1" si="115"/>
        <v>7029391.1300971145</v>
      </c>
      <c r="CB151" s="41">
        <f t="array" aca="1" ref="CB151" ca="1">SUM($E$54:$V$54*BH151:BY151)/1000000</f>
        <v>171.75754931266758</v>
      </c>
      <c r="CC151" s="43">
        <f t="array" aca="1" ref="CC151" ca="1">IF(CB151=0,"",SUM(($E$54:$V$54*BH151:BY151))/SUM(BH151:BY151))</f>
        <v>24.434200079900044</v>
      </c>
      <c r="CD151" s="54">
        <f t="array" aca="1" ref="CD151" ca="1">SUM(BI151:BY151*BI$54:BY$54*BI$55:BY$55)/1000000</f>
        <v>822.55626679687532</v>
      </c>
      <c r="CI151" s="10"/>
      <c r="CJ151" s="71"/>
      <c r="CK151" s="149" t="str">
        <f t="shared" ca="1" si="150"/>
        <v/>
      </c>
      <c r="CL151" s="149" t="str">
        <f t="shared" ca="1" si="151"/>
        <v/>
      </c>
      <c r="CM151" s="149" t="str">
        <f t="shared" ca="1" si="152"/>
        <v/>
      </c>
      <c r="CN151" s="149">
        <f t="shared" ca="1" si="153"/>
        <v>0.64087178866434702</v>
      </c>
      <c r="CO151" s="149">
        <f t="shared" ca="1" si="154"/>
        <v>0.55935764865247894</v>
      </c>
      <c r="CP151" s="149">
        <f t="shared" ca="1" si="155"/>
        <v>0.48120869094644475</v>
      </c>
      <c r="CQ151" s="149">
        <f t="shared" ca="1" si="156"/>
        <v>0.63741001636053107</v>
      </c>
      <c r="CR151" s="149">
        <f t="shared" ca="1" si="157"/>
        <v>0.52037276786937381</v>
      </c>
      <c r="CS151" s="149">
        <f t="shared" ca="1" si="158"/>
        <v>0.54377433487616156</v>
      </c>
      <c r="CT151" s="149">
        <f t="shared" ca="1" si="159"/>
        <v>0.51540245202347934</v>
      </c>
      <c r="CU151" s="149">
        <f t="shared" ca="1" si="160"/>
        <v>0.6125702612854429</v>
      </c>
      <c r="CV151" s="149">
        <f t="shared" ca="1" si="161"/>
        <v>0.57910479915729207</v>
      </c>
      <c r="CW151" s="149">
        <f t="shared" ca="1" si="162"/>
        <v>0.60951364311473111</v>
      </c>
      <c r="CX151" s="149">
        <f t="shared" ca="1" si="163"/>
        <v>0.53636394564117473</v>
      </c>
      <c r="CY151" s="149" t="str">
        <f t="shared" ca="1" si="164"/>
        <v/>
      </c>
      <c r="CZ151" s="149" t="str">
        <f t="shared" ca="1" si="165"/>
        <v/>
      </c>
      <c r="DA151" s="149" t="str">
        <f t="shared" ca="1" si="166"/>
        <v/>
      </c>
      <c r="DB151" s="53"/>
      <c r="DC151" s="53"/>
      <c r="DD151" s="41"/>
      <c r="DE151" s="43"/>
      <c r="DF151" s="54"/>
      <c r="DK151" s="10"/>
      <c r="DL151" s="46"/>
      <c r="DM151" s="72">
        <f t="shared" ca="1" si="167"/>
        <v>7.9845981647068215E-2</v>
      </c>
      <c r="DN151" s="72">
        <f t="shared" ca="1" si="168"/>
        <v>7.9845981647068326E-2</v>
      </c>
      <c r="DO151" s="72">
        <f t="shared" ca="1" si="169"/>
        <v>0.4697107748275845</v>
      </c>
      <c r="DP151" s="72">
        <f t="shared" ca="1" si="170"/>
        <v>0.4697107748275845</v>
      </c>
      <c r="DQ151" s="72">
        <f t="shared" ca="1" si="171"/>
        <v>0.4697107748275845</v>
      </c>
      <c r="DR151" s="72">
        <f t="shared" ca="1" si="172"/>
        <v>0.4697107748275845</v>
      </c>
      <c r="DS151" s="72">
        <f t="shared" ca="1" si="173"/>
        <v>0.4697107748275845</v>
      </c>
      <c r="DT151" s="72">
        <f t="shared" ca="1" si="174"/>
        <v>0.4697107748275845</v>
      </c>
      <c r="DU151" s="72">
        <f t="shared" ca="1" si="175"/>
        <v>0.4697107748275845</v>
      </c>
      <c r="DV151" s="72">
        <f t="shared" ca="1" si="176"/>
        <v>0.4697107748275845</v>
      </c>
      <c r="DW151" s="72">
        <f t="shared" ca="1" si="177"/>
        <v>0.4697107748275845</v>
      </c>
      <c r="DX151" s="72">
        <f t="shared" ca="1" si="178"/>
        <v>0.4697107748275845</v>
      </c>
      <c r="DY151" s="72">
        <f t="shared" ca="1" si="179"/>
        <v>0.4697107748275845</v>
      </c>
      <c r="DZ151" s="72">
        <f t="shared" ca="1" si="180"/>
        <v>0.4697107748275845</v>
      </c>
      <c r="EA151" s="72">
        <f t="shared" ca="1" si="181"/>
        <v>0.4697107748275845</v>
      </c>
      <c r="EB151" s="72">
        <f t="shared" ca="1" si="182"/>
        <v>0.4697107748275845</v>
      </c>
      <c r="EC151" s="72">
        <f t="shared" ca="1" si="183"/>
        <v>0.4697107748275845</v>
      </c>
      <c r="ED151" s="53"/>
      <c r="EE151" s="53"/>
      <c r="EF151" s="41"/>
      <c r="EG151" s="43"/>
      <c r="EH151" s="54"/>
    </row>
    <row r="152" spans="1:138" s="56" customFormat="1" x14ac:dyDescent="0.2">
      <c r="A152" s="63">
        <v>8</v>
      </c>
      <c r="B152" s="56">
        <v>12</v>
      </c>
      <c r="C152" s="60">
        <f t="shared" ca="1" si="107"/>
        <v>0.33991461771443077</v>
      </c>
      <c r="D152" s="60">
        <f t="shared" ca="1" si="108"/>
        <v>7.3848601308615119E-2</v>
      </c>
      <c r="E152" s="61">
        <f t="shared" ca="1" si="109"/>
        <v>78711995.820961669</v>
      </c>
      <c r="F152" s="62">
        <f t="shared" ca="1" si="188"/>
        <v>36720497.674889952</v>
      </c>
      <c r="G152" s="62">
        <f t="shared" ca="1" si="188"/>
        <v>31343609.722654101</v>
      </c>
      <c r="H152" s="62">
        <f t="shared" ca="1" si="188"/>
        <v>19234276.6863751</v>
      </c>
      <c r="I152" s="62">
        <f t="shared" ca="1" si="188"/>
        <v>3116977.0984044052</v>
      </c>
      <c r="J152" s="62">
        <f t="shared" ca="1" si="188"/>
        <v>1658091.055092375</v>
      </c>
      <c r="K152" s="62">
        <f t="shared" ca="1" si="188"/>
        <v>453825.25858522922</v>
      </c>
      <c r="L152" s="62">
        <f t="shared" ca="1" si="188"/>
        <v>599670.49642796465</v>
      </c>
      <c r="M152" s="62">
        <f t="shared" ca="1" si="188"/>
        <v>405278.60957632249</v>
      </c>
      <c r="N152" s="62">
        <f t="shared" ca="1" si="188"/>
        <v>458202.2515781126</v>
      </c>
      <c r="O152" s="62">
        <f t="shared" ca="1" si="188"/>
        <v>135571.14003901111</v>
      </c>
      <c r="P152" s="62">
        <f t="shared" ca="1" si="189"/>
        <v>193068.85865608</v>
      </c>
      <c r="Q152" s="62">
        <f t="shared" ca="1" si="189"/>
        <v>71872.926427469938</v>
      </c>
      <c r="R152" s="62">
        <f t="shared" ca="1" si="189"/>
        <v>20229.557036561411</v>
      </c>
      <c r="S152" s="62">
        <f t="shared" ca="1" si="189"/>
        <v>8388.3533632089875</v>
      </c>
      <c r="T152" s="62">
        <f t="shared" ca="1" si="189"/>
        <v>3093.678153187705</v>
      </c>
      <c r="U152" s="62">
        <f t="shared" ca="1" si="189"/>
        <v>584.4817384904818</v>
      </c>
      <c r="V152" s="62">
        <f t="shared" ca="1" si="189"/>
        <v>433.92713928786009</v>
      </c>
      <c r="W152" s="57">
        <f t="shared" ca="1" si="110"/>
        <v>26359564.3785928</v>
      </c>
      <c r="X152" s="57">
        <f t="shared" ca="1" si="111"/>
        <v>173135667.59709847</v>
      </c>
      <c r="Y152" s="42">
        <f t="array" aca="1" ref="Y152" ca="1">SUM($E$54:$V$54*E152:V152)/1000000</f>
        <v>1306.7016571380107</v>
      </c>
      <c r="Z152" s="44">
        <f t="array" aca="1" ref="Z152" ca="1">SUM(($E$54:$V$54*E152:V152))/SUM(E152:V152)</f>
        <v>7.5472701568276355</v>
      </c>
      <c r="AE152" s="11"/>
      <c r="AG152" s="57">
        <f t="shared" ca="1" si="116"/>
        <v>1301374.0929990066</v>
      </c>
      <c r="AH152" s="57">
        <f t="shared" ca="1" si="117"/>
        <v>1110817.2344305266</v>
      </c>
      <c r="AI152" s="57">
        <f t="shared" ca="1" si="118"/>
        <v>1934287.9200216457</v>
      </c>
      <c r="AJ152" s="57">
        <f t="shared" ca="1" si="119"/>
        <v>313457.64890127588</v>
      </c>
      <c r="AK152" s="57">
        <f t="shared" ca="1" si="120"/>
        <v>166745.31361155963</v>
      </c>
      <c r="AL152" s="57">
        <f t="shared" ca="1" si="121"/>
        <v>45638.769255302024</v>
      </c>
      <c r="AM152" s="57">
        <f t="shared" ca="1" si="122"/>
        <v>60305.641649402591</v>
      </c>
      <c r="AN152" s="57">
        <f t="shared" ca="1" si="123"/>
        <v>40756.69345559302</v>
      </c>
      <c r="AO152" s="57">
        <f t="shared" ca="1" si="124"/>
        <v>46078.939936539609</v>
      </c>
      <c r="AP152" s="57">
        <f t="shared" ca="1" si="125"/>
        <v>13633.661548956467</v>
      </c>
      <c r="AQ152" s="57">
        <f t="shared" ca="1" si="126"/>
        <v>19415.898352723692</v>
      </c>
      <c r="AR152" s="57">
        <f t="shared" ca="1" si="127"/>
        <v>7227.8742596927832</v>
      </c>
      <c r="AS152" s="57">
        <f t="shared" ca="1" si="128"/>
        <v>2034.3779202743719</v>
      </c>
      <c r="AT152" s="57">
        <f t="shared" ca="1" si="129"/>
        <v>843.57165303864349</v>
      </c>
      <c r="AU152" s="57">
        <f t="shared" ca="1" si="130"/>
        <v>311.11459909406199</v>
      </c>
      <c r="AV152" s="57">
        <f t="shared" ca="1" si="131"/>
        <v>58.778189825887068</v>
      </c>
      <c r="AW152" s="57">
        <f t="shared" ca="1" si="132"/>
        <v>43.637722248667529</v>
      </c>
      <c r="AX152" s="57">
        <f t="shared" ca="1" si="112"/>
        <v>2650839.8410771727</v>
      </c>
      <c r="AY152" s="57">
        <f t="shared" ca="1" si="113"/>
        <v>5063031.1685067043</v>
      </c>
      <c r="AZ152" s="42">
        <f t="array" aca="1" ref="AZ152" ca="1">SUM($E$54:$V$54*AF152:AW152)/1000000</f>
        <v>78.87999094936211</v>
      </c>
      <c r="BA152" s="44">
        <f t="array" aca="1" ref="BA152" ca="1">IF(AZ152=0,"",SUM(($E$54:$V$54*AF152:AW152))/SUM(AF152:AW152))</f>
        <v>15.579598134812009</v>
      </c>
      <c r="BB152" s="55">
        <f t="array" aca="1" ref="BB152" ca="1">SUM(AG152:AW152*AG$54:AW$54*AG$55:AW$55)/1000000</f>
        <v>138.72338224169806</v>
      </c>
      <c r="BG152" s="11"/>
      <c r="BI152" s="57">
        <f t="shared" si="133"/>
        <v>0</v>
      </c>
      <c r="BJ152" s="57">
        <f t="shared" si="134"/>
        <v>0</v>
      </c>
      <c r="BK152" s="57">
        <f t="shared" ca="1" si="135"/>
        <v>8903252.4277084246</v>
      </c>
      <c r="BL152" s="57">
        <f t="shared" ca="1" si="136"/>
        <v>1442801.0146146335</v>
      </c>
      <c r="BM152" s="57">
        <f t="shared" ca="1" si="137"/>
        <v>767504.98354169924</v>
      </c>
      <c r="BN152" s="57">
        <f t="shared" ca="1" si="138"/>
        <v>210068.769475304</v>
      </c>
      <c r="BO152" s="57">
        <f t="shared" ca="1" si="139"/>
        <v>277578.29889851634</v>
      </c>
      <c r="BP152" s="57">
        <f t="shared" ca="1" si="140"/>
        <v>187597.26832694892</v>
      </c>
      <c r="BQ152" s="57">
        <f t="shared" ca="1" si="141"/>
        <v>212094.81257145834</v>
      </c>
      <c r="BR152" s="57">
        <f t="shared" ca="1" si="142"/>
        <v>62753.80672539345</v>
      </c>
      <c r="BS152" s="57">
        <f t="shared" ca="1" si="143"/>
        <v>89368.621059833109</v>
      </c>
      <c r="BT152" s="57">
        <f t="shared" ca="1" si="144"/>
        <v>33268.878114619496</v>
      </c>
      <c r="BU152" s="57">
        <f t="shared" ca="1" si="145"/>
        <v>9363.9524757806103</v>
      </c>
      <c r="BV152" s="57">
        <f t="shared" ca="1" si="146"/>
        <v>3882.8404448590386</v>
      </c>
      <c r="BW152" s="57">
        <f t="shared" ca="1" si="147"/>
        <v>1432.0162893064769</v>
      </c>
      <c r="BX152" s="57">
        <f t="shared" ca="1" si="148"/>
        <v>270.54765521038843</v>
      </c>
      <c r="BY152" s="57">
        <f t="shared" ca="1" si="149"/>
        <v>200.85823445858429</v>
      </c>
      <c r="BZ152" s="57">
        <f t="shared" ca="1" si="114"/>
        <v>12201439.096136447</v>
      </c>
      <c r="CA152" s="57">
        <f t="shared" ca="1" si="115"/>
        <v>12201439.096136447</v>
      </c>
      <c r="CB152" s="42">
        <f t="array" aca="1" ref="CB152" ca="1">SUM($E$54:$V$54*BH152:BY152)/1000000</f>
        <v>260.36848359786001</v>
      </c>
      <c r="CC152" s="44">
        <f t="array" aca="1" ref="CC152" ca="1">IF(CB152=0,"",SUM(($E$54:$V$54*BH152:BY152))/SUM(BH152:BY152))</f>
        <v>21.339161843647197</v>
      </c>
      <c r="CD152" s="55">
        <f t="array" aca="1" ref="CD152" ca="1">SUM(BI152:BY152*BI$54:BY$54*BI$55:BY$55)/1000000</f>
        <v>1196.5935814151173</v>
      </c>
      <c r="CI152" s="11"/>
      <c r="CJ152" s="72"/>
      <c r="CK152" s="149" t="str">
        <f t="shared" ca="1" si="150"/>
        <v/>
      </c>
      <c r="CL152" s="149" t="str">
        <f t="shared" ca="1" si="151"/>
        <v/>
      </c>
      <c r="CM152" s="149" t="str">
        <f t="shared" ca="1" si="152"/>
        <v/>
      </c>
      <c r="CN152" s="149">
        <f t="shared" ca="1" si="153"/>
        <v>0.48753899618905161</v>
      </c>
      <c r="CO152" s="149">
        <f t="shared" ca="1" si="154"/>
        <v>0.63574434323488027</v>
      </c>
      <c r="CP152" s="149">
        <f t="shared" ca="1" si="155"/>
        <v>0.6290156647639803</v>
      </c>
      <c r="CQ152" s="149">
        <f t="shared" ca="1" si="156"/>
        <v>0.65321012183600768</v>
      </c>
      <c r="CR152" s="149">
        <f t="shared" ca="1" si="157"/>
        <v>0.5555123088609456</v>
      </c>
      <c r="CS152" s="149">
        <f t="shared" ca="1" si="158"/>
        <v>0.73520680782149317</v>
      </c>
      <c r="CT152" s="149">
        <f t="shared" ca="1" si="159"/>
        <v>0.70880349466450665</v>
      </c>
      <c r="CU152" s="149">
        <f t="shared" ca="1" si="160"/>
        <v>0.62201844000144468</v>
      </c>
      <c r="CV152" s="149">
        <f t="shared" ca="1" si="161"/>
        <v>0.58421919675189682</v>
      </c>
      <c r="CW152" s="149">
        <f t="shared" ca="1" si="162"/>
        <v>0.55197923761682577</v>
      </c>
      <c r="CX152" s="149">
        <f t="shared" ca="1" si="163"/>
        <v>0.54147912333058168</v>
      </c>
      <c r="CY152" s="149">
        <f t="shared" ca="1" si="164"/>
        <v>0.6099822934561866</v>
      </c>
      <c r="CZ152" s="149" t="str">
        <f t="shared" ca="1" si="165"/>
        <v/>
      </c>
      <c r="DA152" s="149" t="str">
        <f t="shared" ca="1" si="166"/>
        <v/>
      </c>
      <c r="DB152" s="57"/>
      <c r="DC152" s="72">
        <f ca="1">AVERAGE(CJ141:DA152)</f>
        <v>0.51790261491184097</v>
      </c>
      <c r="DD152" s="74">
        <f ca="1">STDEV(CJ141:DA152)</f>
        <v>0.3302534470405713</v>
      </c>
      <c r="DE152" s="44"/>
      <c r="DF152" s="55"/>
      <c r="DK152" s="11"/>
      <c r="DM152" s="72">
        <f t="shared" ca="1" si="167"/>
        <v>7.3848601308614953E-2</v>
      </c>
      <c r="DN152" s="72">
        <f t="shared" ca="1" si="168"/>
        <v>7.3848601308615092E-2</v>
      </c>
      <c r="DO152" s="72">
        <f t="shared" ca="1" si="169"/>
        <v>0.4137632190230458</v>
      </c>
      <c r="DP152" s="72">
        <f t="shared" ca="1" si="170"/>
        <v>0.4137632190230458</v>
      </c>
      <c r="DQ152" s="72">
        <f t="shared" ca="1" si="171"/>
        <v>0.4137632190230458</v>
      </c>
      <c r="DR152" s="72">
        <f t="shared" ca="1" si="172"/>
        <v>0.4137632190230458</v>
      </c>
      <c r="DS152" s="72">
        <f t="shared" ca="1" si="173"/>
        <v>0.4137632190230458</v>
      </c>
      <c r="DT152" s="72">
        <f t="shared" ca="1" si="174"/>
        <v>0.4137632190230458</v>
      </c>
      <c r="DU152" s="72">
        <f t="shared" ca="1" si="175"/>
        <v>0.4137632190230458</v>
      </c>
      <c r="DV152" s="72">
        <f t="shared" ca="1" si="176"/>
        <v>0.4137632190230458</v>
      </c>
      <c r="DW152" s="72">
        <f t="shared" ca="1" si="177"/>
        <v>0.4137632190230458</v>
      </c>
      <c r="DX152" s="72">
        <f t="shared" ca="1" si="178"/>
        <v>0.4137632190230458</v>
      </c>
      <c r="DY152" s="72">
        <f t="shared" ca="1" si="179"/>
        <v>0.4137632190230458</v>
      </c>
      <c r="DZ152" s="72">
        <f t="shared" ca="1" si="180"/>
        <v>0.4137632190230458</v>
      </c>
      <c r="EA152" s="72">
        <f t="shared" ca="1" si="181"/>
        <v>0.4137632190230458</v>
      </c>
      <c r="EB152" s="72">
        <f t="shared" ca="1" si="182"/>
        <v>0.4137632190230458</v>
      </c>
      <c r="EC152" s="72">
        <f t="shared" ca="1" si="183"/>
        <v>0.4137632190230458</v>
      </c>
      <c r="ED152" s="57"/>
      <c r="EE152" s="72">
        <f ca="1">AVERAGE(DL141:EC152)</f>
        <v>0.46876609941751912</v>
      </c>
      <c r="EF152" s="74">
        <f ca="1">STDEV(DL141:EC152)</f>
        <v>0.16624706005904913</v>
      </c>
      <c r="EG152" s="44"/>
      <c r="EH152" s="55"/>
    </row>
    <row r="153" spans="1:138" x14ac:dyDescent="0.2">
      <c r="A153" s="6">
        <v>9</v>
      </c>
      <c r="B153">
        <v>1</v>
      </c>
      <c r="C153" s="5">
        <f t="shared" ca="1" si="107"/>
        <v>0.45033768527484286</v>
      </c>
      <c r="D153" s="5">
        <f t="shared" ca="1" si="108"/>
        <v>8.6182372962423204E-2</v>
      </c>
      <c r="E153" s="30">
        <f t="shared" ca="1" si="109"/>
        <v>116619499.78588955</v>
      </c>
      <c r="F153" s="29">
        <f t="shared" ca="1" si="188"/>
        <v>60619292.197653532</v>
      </c>
      <c r="G153" s="29">
        <f t="shared" ca="1" si="188"/>
        <v>28279940.750843171</v>
      </c>
      <c r="H153" s="29">
        <f t="shared" ca="1" si="188"/>
        <v>15386497.690212918</v>
      </c>
      <c r="I153" s="29">
        <f t="shared" ca="1" si="188"/>
        <v>9442057.1346613392</v>
      </c>
      <c r="J153" s="29">
        <f t="shared" ca="1" si="188"/>
        <v>1530116.0698916737</v>
      </c>
      <c r="K153" s="29">
        <f t="shared" ca="1" si="188"/>
        <v>813952.64984116249</v>
      </c>
      <c r="L153" s="29">
        <f t="shared" ca="1" si="188"/>
        <v>222781.6564451092</v>
      </c>
      <c r="M153" s="29">
        <f t="shared" ca="1" si="188"/>
        <v>294376.7099521046</v>
      </c>
      <c r="N153" s="29">
        <f t="shared" ca="1" si="188"/>
        <v>198950.23085460864</v>
      </c>
      <c r="O153" s="29">
        <f t="shared" ca="1" si="188"/>
        <v>224930.31108862342</v>
      </c>
      <c r="P153" s="29">
        <f t="shared" ca="1" si="189"/>
        <v>66551.525224043085</v>
      </c>
      <c r="Q153" s="29">
        <f t="shared" ca="1" si="189"/>
        <v>94777.007946750033</v>
      </c>
      <c r="R153" s="29">
        <f t="shared" ca="1" si="189"/>
        <v>35282.235398235636</v>
      </c>
      <c r="S153" s="29">
        <f t="shared" ca="1" si="189"/>
        <v>9930.6377080146249</v>
      </c>
      <c r="T153" s="29">
        <f t="shared" ca="1" si="189"/>
        <v>4117.8211696025337</v>
      </c>
      <c r="U153" s="29">
        <f t="shared" ca="1" si="189"/>
        <v>1518.6786773917904</v>
      </c>
      <c r="V153" s="29">
        <f t="shared" ca="1" si="189"/>
        <v>286.92058760403404</v>
      </c>
      <c r="W153" s="31">
        <f t="shared" ca="1" si="110"/>
        <v>28326127.279659182</v>
      </c>
      <c r="X153" s="31">
        <f t="shared" ca="1" si="111"/>
        <v>233844860.01404542</v>
      </c>
      <c r="Y153" s="38">
        <f t="array" aca="1" ref="Y153" ca="1">SUM($E$54:$V$54*E153:V153)/1000000</f>
        <v>1535.2216387648648</v>
      </c>
      <c r="Z153" s="39">
        <f t="array" aca="1" ref="Z153" ca="1">SUM(($E$54:$V$54*E153:V153))/SUM(E153:V153)</f>
        <v>6.5651288579644413</v>
      </c>
      <c r="AE153" s="10"/>
      <c r="AF153" s="46"/>
      <c r="AG153" s="53">
        <f t="shared" ca="1" si="116"/>
        <v>2191466.1624937169</v>
      </c>
      <c r="AH153" s="53">
        <f t="shared" ca="1" si="117"/>
        <v>1022356.5961596443</v>
      </c>
      <c r="AI153" s="53">
        <f t="shared" ca="1" si="118"/>
        <v>1932794.1140408868</v>
      </c>
      <c r="AJ153" s="53">
        <f t="shared" ca="1" si="119"/>
        <v>1186075.7933184118</v>
      </c>
      <c r="AK153" s="53">
        <f t="shared" ca="1" si="120"/>
        <v>192207.44013546052</v>
      </c>
      <c r="AL153" s="53">
        <f t="shared" ca="1" si="121"/>
        <v>102245.67815206372</v>
      </c>
      <c r="AM153" s="53">
        <f t="shared" ca="1" si="122"/>
        <v>27984.995868636011</v>
      </c>
      <c r="AN153" s="53">
        <f t="shared" ca="1" si="123"/>
        <v>36978.497885718381</v>
      </c>
      <c r="AO153" s="53">
        <f t="shared" ca="1" si="124"/>
        <v>24991.381594750826</v>
      </c>
      <c r="AP153" s="53">
        <f t="shared" ca="1" si="125"/>
        <v>28254.901803807501</v>
      </c>
      <c r="AQ153" s="53">
        <f t="shared" ca="1" si="126"/>
        <v>8359.952916074828</v>
      </c>
      <c r="AR153" s="53">
        <f t="shared" ca="1" si="127"/>
        <v>11905.532161643598</v>
      </c>
      <c r="AS153" s="53">
        <f t="shared" ca="1" si="128"/>
        <v>4432.0220417211276</v>
      </c>
      <c r="AT153" s="53">
        <f t="shared" ca="1" si="129"/>
        <v>1247.4494519264149</v>
      </c>
      <c r="AU153" s="53">
        <f t="shared" ca="1" si="130"/>
        <v>517.26524642077936</v>
      </c>
      <c r="AV153" s="53">
        <f t="shared" ca="1" si="131"/>
        <v>190.77071779949895</v>
      </c>
      <c r="AW153" s="53">
        <f t="shared" ca="1" si="132"/>
        <v>36.041887769623791</v>
      </c>
      <c r="AX153" s="53">
        <f t="shared" ca="1" si="112"/>
        <v>3558221.8372230916</v>
      </c>
      <c r="AY153" s="53">
        <f t="shared" ca="1" si="113"/>
        <v>6772044.5958764525</v>
      </c>
      <c r="AZ153" s="41">
        <f t="array" aca="1" ref="AZ153" ca="1">SUM($E$54:$V$54*AF153:AW153)/1000000</f>
        <v>105.1679838714345</v>
      </c>
      <c r="BA153" s="43">
        <f t="array" aca="1" ref="BA153" ca="1">IF(AZ153=0,"",SUM(($E$54:$V$54*AF153:AW153))/SUM(AF153:AW153))</f>
        <v>15.529724056376127</v>
      </c>
      <c r="BB153" s="54">
        <f t="array" aca="1" ref="BB153" ca="1">SUM(AG153:AW153*AG$54:AW$54*AG$55:AW$55)/1000000</f>
        <v>187.84090123621019</v>
      </c>
      <c r="BG153" s="10"/>
      <c r="BH153" s="46"/>
      <c r="BI153" s="53">
        <f t="shared" si="133"/>
        <v>0</v>
      </c>
      <c r="BJ153" s="53">
        <f t="shared" si="134"/>
        <v>0</v>
      </c>
      <c r="BK153" s="53">
        <f t="shared" ca="1" si="135"/>
        <v>10099629.396483725</v>
      </c>
      <c r="BL153" s="53">
        <f t="shared" ca="1" si="136"/>
        <v>6197724.7662515296</v>
      </c>
      <c r="BM153" s="53">
        <f t="shared" ca="1" si="137"/>
        <v>1004361.4570806364</v>
      </c>
      <c r="BN153" s="53">
        <f t="shared" ca="1" si="138"/>
        <v>534274.93866330746</v>
      </c>
      <c r="BO153" s="53">
        <f t="shared" ca="1" si="139"/>
        <v>146232.89924266236</v>
      </c>
      <c r="BP153" s="53">
        <f t="shared" ca="1" si="140"/>
        <v>193227.5774079226</v>
      </c>
      <c r="BQ153" s="53">
        <f t="shared" ca="1" si="141"/>
        <v>130590.05632285796</v>
      </c>
      <c r="BR153" s="53">
        <f t="shared" ca="1" si="142"/>
        <v>147643.26669843047</v>
      </c>
      <c r="BS153" s="53">
        <f t="shared" ca="1" si="143"/>
        <v>43684.128387522127</v>
      </c>
      <c r="BT153" s="53">
        <f t="shared" ca="1" si="144"/>
        <v>62211.211078830143</v>
      </c>
      <c r="BU153" s="53">
        <f t="shared" ca="1" si="145"/>
        <v>23159.104103875401</v>
      </c>
      <c r="BV153" s="53">
        <f t="shared" ca="1" si="146"/>
        <v>6518.4269052658201</v>
      </c>
      <c r="BW153" s="53">
        <f t="shared" ca="1" si="147"/>
        <v>2702.9197008513797</v>
      </c>
      <c r="BX153" s="53">
        <f t="shared" ca="1" si="148"/>
        <v>996.85400295841464</v>
      </c>
      <c r="BY153" s="53">
        <f t="shared" ca="1" si="149"/>
        <v>188.33341149918223</v>
      </c>
      <c r="BZ153" s="53">
        <f t="shared" ca="1" si="114"/>
        <v>18593145.335741874</v>
      </c>
      <c r="CA153" s="53">
        <f t="shared" ca="1" si="115"/>
        <v>18593145.335741874</v>
      </c>
      <c r="CB153" s="41">
        <f t="array" aca="1" ref="CB153" ca="1">SUM($E$54:$V$54*BH153:BY153)/1000000</f>
        <v>409.44357016820129</v>
      </c>
      <c r="CC153" s="43">
        <f t="array" aca="1" ref="CC153" ca="1">IF(CB153=0,"",SUM(($E$54:$V$54*BH153:BY153))/SUM(BH153:BY153))</f>
        <v>22.021210654505129</v>
      </c>
      <c r="CD153" s="54">
        <f t="array" aca="1" ref="CD153" ca="1">SUM(BI153:BY153*BI$54:BY$54*BI$55:BY$55)/1000000</f>
        <v>1891.5429830453579</v>
      </c>
      <c r="CI153" s="10"/>
      <c r="CJ153" s="71"/>
      <c r="CK153" s="149" t="str">
        <f t="shared" ca="1" si="150"/>
        <v/>
      </c>
      <c r="CL153" s="149" t="str">
        <f t="shared" ca="1" si="151"/>
        <v/>
      </c>
      <c r="CM153" s="149" t="str">
        <f t="shared" ca="1" si="152"/>
        <v/>
      </c>
      <c r="CN153" s="149">
        <f t="shared" ca="1" si="153"/>
        <v>0.16720072195037286</v>
      </c>
      <c r="CO153" s="149">
        <f t="shared" ca="1" si="154"/>
        <v>0.18538420722997889</v>
      </c>
      <c r="CP153" s="149">
        <f t="shared" ca="1" si="155"/>
        <v>0.21589889524279698</v>
      </c>
      <c r="CQ153" s="149">
        <f t="shared" ca="1" si="156"/>
        <v>0.20629264627244454</v>
      </c>
      <c r="CR153" s="149">
        <f t="shared" ca="1" si="157"/>
        <v>0.20526481251936551</v>
      </c>
      <c r="CS153" s="149">
        <f t="shared" ca="1" si="158"/>
        <v>0.17620347985054854</v>
      </c>
      <c r="CT153" s="149">
        <f t="shared" ca="1" si="159"/>
        <v>0.17648209305904616</v>
      </c>
      <c r="CU153" s="149">
        <f t="shared" ca="1" si="160"/>
        <v>0.21215823176955501</v>
      </c>
      <c r="CV153" s="149">
        <f t="shared" ca="1" si="161"/>
        <v>0.18666191828757214</v>
      </c>
      <c r="CW153" s="149">
        <f t="shared" ca="1" si="162"/>
        <v>0.19870794421495122</v>
      </c>
      <c r="CX153" s="149">
        <f t="shared" ca="1" si="163"/>
        <v>0.18674556742817147</v>
      </c>
      <c r="CY153" s="149">
        <f t="shared" ca="1" si="164"/>
        <v>0.19021128530516099</v>
      </c>
      <c r="CZ153" s="149" t="str">
        <f t="shared" ca="1" si="165"/>
        <v/>
      </c>
      <c r="DA153" s="149" t="str">
        <f t="shared" ca="1" si="166"/>
        <v/>
      </c>
      <c r="DB153" s="53"/>
      <c r="DC153" s="53"/>
      <c r="DD153" s="41"/>
      <c r="DE153" s="43"/>
      <c r="DF153" s="54"/>
      <c r="DK153" s="10"/>
      <c r="DL153" s="46"/>
      <c r="DM153" s="72">
        <f t="shared" ca="1" si="167"/>
        <v>8.6182372962423121E-2</v>
      </c>
      <c r="DN153" s="72">
        <f t="shared" ca="1" si="168"/>
        <v>8.6182372962423121E-2</v>
      </c>
      <c r="DO153" s="72">
        <f t="shared" ca="1" si="169"/>
        <v>0.53652005823726601</v>
      </c>
      <c r="DP153" s="72">
        <f t="shared" ca="1" si="170"/>
        <v>0.53652005823726601</v>
      </c>
      <c r="DQ153" s="72">
        <f t="shared" ca="1" si="171"/>
        <v>0.53652005823726601</v>
      </c>
      <c r="DR153" s="72">
        <f t="shared" ca="1" si="172"/>
        <v>0.53652005823726601</v>
      </c>
      <c r="DS153" s="72">
        <f t="shared" ca="1" si="173"/>
        <v>0.53652005823726601</v>
      </c>
      <c r="DT153" s="72">
        <f t="shared" ca="1" si="174"/>
        <v>0.53652005823726601</v>
      </c>
      <c r="DU153" s="72">
        <f t="shared" ca="1" si="175"/>
        <v>0.53652005823726601</v>
      </c>
      <c r="DV153" s="72">
        <f t="shared" ca="1" si="176"/>
        <v>0.53652005823726601</v>
      </c>
      <c r="DW153" s="72">
        <f t="shared" ca="1" si="177"/>
        <v>0.53652005823726601</v>
      </c>
      <c r="DX153" s="72">
        <f t="shared" ca="1" si="178"/>
        <v>0.53652005823726601</v>
      </c>
      <c r="DY153" s="72">
        <f t="shared" ca="1" si="179"/>
        <v>0.53652005823726612</v>
      </c>
      <c r="DZ153" s="72">
        <f t="shared" ca="1" si="180"/>
        <v>0.53652005823726612</v>
      </c>
      <c r="EA153" s="72">
        <f t="shared" ca="1" si="181"/>
        <v>0.53652005823726601</v>
      </c>
      <c r="EB153" s="72">
        <f t="shared" ca="1" si="182"/>
        <v>0.53652005823726601</v>
      </c>
      <c r="EC153" s="72">
        <f t="shared" ca="1" si="183"/>
        <v>0.53652005823726601</v>
      </c>
      <c r="ED153" s="53"/>
      <c r="EE153" s="53"/>
      <c r="EF153" s="41"/>
      <c r="EG153" s="43"/>
      <c r="EH153" s="54"/>
    </row>
    <row r="154" spans="1:138" x14ac:dyDescent="0.2">
      <c r="A154" s="6">
        <v>9</v>
      </c>
      <c r="B154">
        <v>2</v>
      </c>
      <c r="C154" s="5">
        <f t="shared" ca="1" si="107"/>
        <v>0.42653528202515195</v>
      </c>
      <c r="D154" s="5">
        <f t="shared" ca="1" si="108"/>
        <v>8.1041980343439929E-2</v>
      </c>
      <c r="E154" s="30">
        <f t="shared" ca="1" si="109"/>
        <v>50912475.428258419</v>
      </c>
      <c r="F154" s="29">
        <f t="shared" ca="1" si="188"/>
        <v>90276259.255897418</v>
      </c>
      <c r="G154" s="29">
        <f t="shared" ca="1" si="188"/>
        <v>46925968.199072286</v>
      </c>
      <c r="H154" s="29">
        <f t="shared" ca="1" si="188"/>
        <v>14290221.377041681</v>
      </c>
      <c r="I154" s="29">
        <f t="shared" ca="1" si="188"/>
        <v>7774997.1312767845</v>
      </c>
      <c r="J154" s="29">
        <f t="shared" ca="1" si="188"/>
        <v>4771194.1088477513</v>
      </c>
      <c r="K154" s="29">
        <f t="shared" ca="1" si="188"/>
        <v>773187.52411703928</v>
      </c>
      <c r="L154" s="29">
        <f t="shared" ca="1" si="188"/>
        <v>411300.84603565175</v>
      </c>
      <c r="M154" s="29">
        <f t="shared" ca="1" si="188"/>
        <v>112574.46461410055</v>
      </c>
      <c r="N154" s="29">
        <f t="shared" ca="1" si="188"/>
        <v>148752.37506766486</v>
      </c>
      <c r="O154" s="29">
        <f t="shared" ca="1" si="188"/>
        <v>100532.13572737559</v>
      </c>
      <c r="P154" s="29">
        <f t="shared" ca="1" si="189"/>
        <v>113660.20771339299</v>
      </c>
      <c r="Q154" s="29">
        <f t="shared" ca="1" si="189"/>
        <v>33629.350104030673</v>
      </c>
      <c r="R154" s="29">
        <f t="shared" ca="1" si="189"/>
        <v>47892.053132123881</v>
      </c>
      <c r="S154" s="29">
        <f t="shared" ca="1" si="189"/>
        <v>17828.571812076763</v>
      </c>
      <c r="T154" s="29">
        <f t="shared" ca="1" si="189"/>
        <v>5018.0802185201073</v>
      </c>
      <c r="U154" s="29">
        <f t="shared" ca="1" si="189"/>
        <v>2080.7885215577912</v>
      </c>
      <c r="V154" s="29">
        <f t="shared" ca="1" si="189"/>
        <v>767.40806113161648</v>
      </c>
      <c r="W154" s="31">
        <f t="shared" ca="1" si="110"/>
        <v>28603636.422290884</v>
      </c>
      <c r="X154" s="31">
        <f t="shared" ca="1" si="111"/>
        <v>216718339.30551895</v>
      </c>
      <c r="Y154" s="38">
        <f t="array" aca="1" ref="Y154" ca="1">SUM($E$54:$V$54*E154:V154)/1000000</f>
        <v>1886.0054483375322</v>
      </c>
      <c r="Z154" s="39">
        <f t="array" aca="1" ref="Z154" ca="1">SUM(($E$54:$V$54*E154:V154))/SUM(E154:V154)</f>
        <v>8.7025650638579961</v>
      </c>
      <c r="AE154" s="10"/>
      <c r="AF154" s="46"/>
      <c r="AG154" s="53">
        <f t="shared" ca="1" si="116"/>
        <v>3127716.8152449843</v>
      </c>
      <c r="AH154" s="53">
        <f t="shared" ca="1" si="117"/>
        <v>1625799.9724141392</v>
      </c>
      <c r="AI154" s="53">
        <f t="shared" ca="1" si="118"/>
        <v>1660990.8137983554</v>
      </c>
      <c r="AJ154" s="53">
        <f t="shared" ca="1" si="119"/>
        <v>903708.79999850388</v>
      </c>
      <c r="AK154" s="53">
        <f t="shared" ca="1" si="120"/>
        <v>554568.70656859875</v>
      </c>
      <c r="AL154" s="53">
        <f t="shared" ca="1" si="121"/>
        <v>89869.662688721772</v>
      </c>
      <c r="AM154" s="53">
        <f t="shared" ca="1" si="122"/>
        <v>47806.602077576536</v>
      </c>
      <c r="AN154" s="53">
        <f t="shared" ca="1" si="123"/>
        <v>13084.832394037983</v>
      </c>
      <c r="AO154" s="53">
        <f t="shared" ca="1" si="124"/>
        <v>17289.888098936361</v>
      </c>
      <c r="AP154" s="53">
        <f t="shared" ca="1" si="125"/>
        <v>11685.12016216705</v>
      </c>
      <c r="AQ154" s="53">
        <f t="shared" ca="1" si="126"/>
        <v>13211.031230745089</v>
      </c>
      <c r="AR154" s="53">
        <f t="shared" ca="1" si="127"/>
        <v>3908.8296901085018</v>
      </c>
      <c r="AS154" s="53">
        <f t="shared" ca="1" si="128"/>
        <v>5566.6219722950418</v>
      </c>
      <c r="AT154" s="53">
        <f t="shared" ca="1" si="129"/>
        <v>2072.2627887752305</v>
      </c>
      <c r="AU154" s="53">
        <f t="shared" ca="1" si="130"/>
        <v>583.2649422251726</v>
      </c>
      <c r="AV154" s="53">
        <f t="shared" ca="1" si="131"/>
        <v>241.85563880186996</v>
      </c>
      <c r="AW154" s="53">
        <f t="shared" ca="1" si="132"/>
        <v>89.197900182446148</v>
      </c>
      <c r="AX154" s="53">
        <f t="shared" ca="1" si="112"/>
        <v>3324677.489950031</v>
      </c>
      <c r="AY154" s="53">
        <f t="shared" ca="1" si="113"/>
        <v>8078194.2776091546</v>
      </c>
      <c r="AZ154" s="41">
        <f t="array" aca="1" ref="AZ154" ca="1">SUM($E$54:$V$54*AF154:AW154)/1000000</f>
        <v>115.50761998890169</v>
      </c>
      <c r="BA154" s="43">
        <f t="array" aca="1" ref="BA154" ca="1">IF(AZ154=0,"",SUM(($E$54:$V$54*AF154:AW154))/SUM(AF154:AW154))</f>
        <v>14.298693002353449</v>
      </c>
      <c r="BB154" s="54">
        <f t="array" aca="1" ref="BB154" ca="1">SUM(AG154:AW154*AG$54:AW$54*AG$55:AW$55)/1000000</f>
        <v>200.24378359642998</v>
      </c>
      <c r="BG154" s="10"/>
      <c r="BH154" s="46"/>
      <c r="BI154" s="53">
        <f t="shared" si="133"/>
        <v>0</v>
      </c>
      <c r="BJ154" s="53">
        <f t="shared" si="134"/>
        <v>0</v>
      </c>
      <c r="BK154" s="53">
        <f t="shared" ca="1" si="135"/>
        <v>8742027.0605716575</v>
      </c>
      <c r="BL154" s="53">
        <f t="shared" ca="1" si="136"/>
        <v>4756345.8622611938</v>
      </c>
      <c r="BM154" s="53">
        <f t="shared" ca="1" si="137"/>
        <v>2918772.6984969755</v>
      </c>
      <c r="BN154" s="53">
        <f t="shared" ca="1" si="138"/>
        <v>472996.60938680533</v>
      </c>
      <c r="BO154" s="53">
        <f t="shared" ca="1" si="139"/>
        <v>251612.83588344496</v>
      </c>
      <c r="BP154" s="53">
        <f t="shared" ca="1" si="140"/>
        <v>68867.303733090594</v>
      </c>
      <c r="BQ154" s="53">
        <f t="shared" ca="1" si="141"/>
        <v>90999.100283709922</v>
      </c>
      <c r="BR154" s="53">
        <f t="shared" ca="1" si="142"/>
        <v>61500.422407572114</v>
      </c>
      <c r="BS154" s="53">
        <f t="shared" ca="1" si="143"/>
        <v>69531.505868551729</v>
      </c>
      <c r="BT154" s="53">
        <f t="shared" ca="1" si="144"/>
        <v>20572.717586530147</v>
      </c>
      <c r="BU154" s="53">
        <f t="shared" ca="1" si="145"/>
        <v>29297.910327686972</v>
      </c>
      <c r="BV154" s="53">
        <f t="shared" ca="1" si="146"/>
        <v>10906.609010474644</v>
      </c>
      <c r="BW154" s="53">
        <f t="shared" ca="1" si="147"/>
        <v>3069.8050019644679</v>
      </c>
      <c r="BX154" s="53">
        <f t="shared" ca="1" si="148"/>
        <v>1272.920067705124</v>
      </c>
      <c r="BY154" s="53">
        <f t="shared" ca="1" si="149"/>
        <v>469.46102932257276</v>
      </c>
      <c r="BZ154" s="53">
        <f t="shared" ca="1" si="114"/>
        <v>17498242.821916677</v>
      </c>
      <c r="CA154" s="53">
        <f t="shared" ca="1" si="115"/>
        <v>17498242.821916677</v>
      </c>
      <c r="CB154" s="41">
        <f t="array" aca="1" ref="CB154" ca="1">SUM($E$54:$V$54*BH154:BY154)/1000000</f>
        <v>395.40141471845942</v>
      </c>
      <c r="CC154" s="43">
        <f t="array" aca="1" ref="CC154" ca="1">IF(CB154=0,"",SUM(($E$54:$V$54*BH154:BY154))/SUM(BH154:BY154))</f>
        <v>22.596635487491135</v>
      </c>
      <c r="CD154" s="54">
        <f t="array" aca="1" ref="CD154" ca="1">SUM(BI154:BY154*BI$54:BY$54*BI$55:BY$55)/1000000</f>
        <v>1839.9932952031497</v>
      </c>
      <c r="CI154" s="10"/>
      <c r="CJ154" s="71"/>
      <c r="CK154" s="149" t="str">
        <f t="shared" ca="1" si="150"/>
        <v/>
      </c>
      <c r="CL154" s="149" t="str">
        <f t="shared" ca="1" si="151"/>
        <v/>
      </c>
      <c r="CM154" s="149" t="str">
        <f t="shared" ca="1" si="152"/>
        <v/>
      </c>
      <c r="CN154" s="149">
        <f t="shared" ca="1" si="153"/>
        <v>0.57479032355847504</v>
      </c>
      <c r="CO154" s="149">
        <f t="shared" ca="1" si="154"/>
        <v>0.57876117387565973</v>
      </c>
      <c r="CP154" s="149">
        <f t="shared" ca="1" si="155"/>
        <v>0.48710941752880577</v>
      </c>
      <c r="CQ154" s="149">
        <f t="shared" ca="1" si="156"/>
        <v>0.72336171261007776</v>
      </c>
      <c r="CR154" s="149">
        <f t="shared" ca="1" si="157"/>
        <v>0.60543501073410144</v>
      </c>
      <c r="CS154" s="149">
        <f t="shared" ca="1" si="158"/>
        <v>0.60241212389477528</v>
      </c>
      <c r="CT154" s="149">
        <f t="shared" ca="1" si="159"/>
        <v>0.66461943035131277</v>
      </c>
      <c r="CU154" s="149">
        <f t="shared" ca="1" si="160"/>
        <v>0.60998966003670907</v>
      </c>
      <c r="CV154" s="149">
        <f t="shared" ca="1" si="161"/>
        <v>0.57379147043857937</v>
      </c>
      <c r="CW154" s="149">
        <f t="shared" ca="1" si="162"/>
        <v>0.59555721354452784</v>
      </c>
      <c r="CX154" s="149">
        <f t="shared" ca="1" si="163"/>
        <v>0.60189272199756094</v>
      </c>
      <c r="CY154" s="149">
        <f t="shared" ca="1" si="164"/>
        <v>0.54233438965304714</v>
      </c>
      <c r="CZ154" s="149">
        <f t="shared" ca="1" si="165"/>
        <v>0.57608662128803678</v>
      </c>
      <c r="DA154" s="149" t="str">
        <f t="shared" ca="1" si="166"/>
        <v/>
      </c>
      <c r="DB154" s="53"/>
      <c r="DC154" s="53"/>
      <c r="DD154" s="41"/>
      <c r="DE154" s="43"/>
      <c r="DF154" s="54"/>
      <c r="DK154" s="10"/>
      <c r="DL154" s="46"/>
      <c r="DM154" s="72">
        <f t="shared" ca="1" si="167"/>
        <v>8.1041980343439984E-2</v>
      </c>
      <c r="DN154" s="72">
        <f t="shared" ca="1" si="168"/>
        <v>8.1041980343439984E-2</v>
      </c>
      <c r="DO154" s="72">
        <f t="shared" ca="1" si="169"/>
        <v>0.50757726236859191</v>
      </c>
      <c r="DP154" s="72">
        <f t="shared" ca="1" si="170"/>
        <v>0.50757726236859191</v>
      </c>
      <c r="DQ154" s="72">
        <f t="shared" ca="1" si="171"/>
        <v>0.50757726236859191</v>
      </c>
      <c r="DR154" s="72">
        <f t="shared" ca="1" si="172"/>
        <v>0.50757726236859191</v>
      </c>
      <c r="DS154" s="72">
        <f t="shared" ca="1" si="173"/>
        <v>0.50757726236859191</v>
      </c>
      <c r="DT154" s="72">
        <f t="shared" ca="1" si="174"/>
        <v>0.50757726236859191</v>
      </c>
      <c r="DU154" s="72">
        <f t="shared" ca="1" si="175"/>
        <v>0.50757726236859191</v>
      </c>
      <c r="DV154" s="72">
        <f t="shared" ca="1" si="176"/>
        <v>0.50757726236859191</v>
      </c>
      <c r="DW154" s="72">
        <f t="shared" ca="1" si="177"/>
        <v>0.50757726236859191</v>
      </c>
      <c r="DX154" s="72">
        <f t="shared" ca="1" si="178"/>
        <v>0.50757726236859191</v>
      </c>
      <c r="DY154" s="72">
        <f t="shared" ca="1" si="179"/>
        <v>0.50757726236859191</v>
      </c>
      <c r="DZ154" s="72">
        <f t="shared" ca="1" si="180"/>
        <v>0.50757726236859191</v>
      </c>
      <c r="EA154" s="72">
        <f t="shared" ca="1" si="181"/>
        <v>0.50757726236859191</v>
      </c>
      <c r="EB154" s="72">
        <f t="shared" ca="1" si="182"/>
        <v>0.50757726236859191</v>
      </c>
      <c r="EC154" s="72">
        <f t="shared" ca="1" si="183"/>
        <v>0.50757726236859191</v>
      </c>
      <c r="ED154" s="53"/>
      <c r="EE154" s="53"/>
      <c r="EF154" s="41"/>
      <c r="EG154" s="43"/>
      <c r="EH154" s="54"/>
    </row>
    <row r="155" spans="1:138" x14ac:dyDescent="0.2">
      <c r="A155" s="6">
        <v>9</v>
      </c>
      <c r="B155">
        <v>3</v>
      </c>
      <c r="C155" s="5">
        <f t="shared" ca="1" si="107"/>
        <v>0.4017443635853345</v>
      </c>
      <c r="D155" s="5">
        <f t="shared" ca="1" si="108"/>
        <v>0.10032810777513537</v>
      </c>
      <c r="E155" s="30">
        <f t="shared" ca="1" si="109"/>
        <v>49406022.904262111</v>
      </c>
      <c r="F155" s="29">
        <f t="shared" ca="1" si="188"/>
        <v>38659010.656565882</v>
      </c>
      <c r="G155" s="29">
        <f t="shared" ca="1" si="188"/>
        <v>68548834.823921382</v>
      </c>
      <c r="H155" s="29">
        <f t="shared" ca="1" si="188"/>
        <v>23843192.428046696</v>
      </c>
      <c r="I155" s="29">
        <f t="shared" ca="1" si="188"/>
        <v>7260894.3663505968</v>
      </c>
      <c r="J155" s="29">
        <f t="shared" ca="1" si="188"/>
        <v>3950493.934235082</v>
      </c>
      <c r="K155" s="29">
        <f t="shared" ca="1" si="188"/>
        <v>2424254.7061835313</v>
      </c>
      <c r="L155" s="29">
        <f t="shared" ca="1" si="188"/>
        <v>392858.36026398756</v>
      </c>
      <c r="M155" s="29">
        <f t="shared" ca="1" si="188"/>
        <v>208982.90635674787</v>
      </c>
      <c r="N155" s="29">
        <f t="shared" ca="1" si="188"/>
        <v>57199.344526926514</v>
      </c>
      <c r="O155" s="29">
        <f t="shared" ca="1" si="188"/>
        <v>75581.42408103637</v>
      </c>
      <c r="P155" s="29">
        <f t="shared" ca="1" si="189"/>
        <v>51080.609507758913</v>
      </c>
      <c r="Q155" s="29">
        <f t="shared" ca="1" si="189"/>
        <v>57751.013094190406</v>
      </c>
      <c r="R155" s="29">
        <f t="shared" ca="1" si="189"/>
        <v>17087.150175761479</v>
      </c>
      <c r="S155" s="29">
        <f t="shared" ca="1" si="189"/>
        <v>24334.062405686098</v>
      </c>
      <c r="T155" s="29">
        <f t="shared" ca="1" si="189"/>
        <v>9058.738364848472</v>
      </c>
      <c r="U155" s="29">
        <f t="shared" ca="1" si="189"/>
        <v>2549.6981066426865</v>
      </c>
      <c r="V155" s="29">
        <f t="shared" ca="1" si="189"/>
        <v>1057.2534361167222</v>
      </c>
      <c r="W155" s="31">
        <f t="shared" ca="1" si="110"/>
        <v>38376375.995135598</v>
      </c>
      <c r="X155" s="31">
        <f t="shared" ca="1" si="111"/>
        <v>194990244.37988496</v>
      </c>
      <c r="Y155" s="38">
        <f t="array" aca="1" ref="Y155" ca="1">SUM($E$54:$V$54*E155:V155)/1000000</f>
        <v>2024.152941907241</v>
      </c>
      <c r="Z155" s="39">
        <f t="array" aca="1" ref="Z155" ca="1">SUM(($E$54:$V$54*E155:V155))/SUM(E155:V155)</f>
        <v>10.380790835687835</v>
      </c>
      <c r="AE155" s="10"/>
      <c r="AF155" s="46"/>
      <c r="AG155" s="53">
        <f t="shared" ca="1" si="116"/>
        <v>1815709.5233291278</v>
      </c>
      <c r="AH155" s="53">
        <f t="shared" ca="1" si="117"/>
        <v>3219553.9950210867</v>
      </c>
      <c r="AI155" s="53">
        <f t="shared" ca="1" si="118"/>
        <v>3420388.9735044208</v>
      </c>
      <c r="AJ155" s="53">
        <f t="shared" ca="1" si="119"/>
        <v>1041600.5785883142</v>
      </c>
      <c r="AK155" s="53">
        <f t="shared" ca="1" si="120"/>
        <v>566712.11010566563</v>
      </c>
      <c r="AL155" s="53">
        <f t="shared" ca="1" si="121"/>
        <v>347767.77862357942</v>
      </c>
      <c r="AM155" s="53">
        <f t="shared" ca="1" si="122"/>
        <v>56356.899674866749</v>
      </c>
      <c r="AN155" s="53">
        <f t="shared" ca="1" si="123"/>
        <v>29979.325575240764</v>
      </c>
      <c r="AO155" s="53">
        <f t="shared" ca="1" si="124"/>
        <v>8205.4451349998017</v>
      </c>
      <c r="AP155" s="53">
        <f t="shared" ca="1" si="125"/>
        <v>10842.418451668589</v>
      </c>
      <c r="AQ155" s="53">
        <f t="shared" ca="1" si="126"/>
        <v>7327.6912916538031</v>
      </c>
      <c r="AR155" s="53">
        <f t="shared" ca="1" si="127"/>
        <v>8284.5839118306612</v>
      </c>
      <c r="AS155" s="53">
        <f t="shared" ca="1" si="128"/>
        <v>2451.2111885252539</v>
      </c>
      <c r="AT155" s="53">
        <f t="shared" ca="1" si="129"/>
        <v>3490.805980958808</v>
      </c>
      <c r="AU155" s="53">
        <f t="shared" ca="1" si="130"/>
        <v>1299.5075600925941</v>
      </c>
      <c r="AV155" s="53">
        <f t="shared" ca="1" si="131"/>
        <v>365.76307120129178</v>
      </c>
      <c r="AW155" s="53">
        <f t="shared" ca="1" si="132"/>
        <v>151.66668666564749</v>
      </c>
      <c r="AX155" s="53">
        <f t="shared" ca="1" si="112"/>
        <v>5505224.7593496833</v>
      </c>
      <c r="AY155" s="53">
        <f t="shared" ca="1" si="113"/>
        <v>10540488.277699897</v>
      </c>
      <c r="AZ155" s="41">
        <f t="array" aca="1" ref="AZ155" ca="1">SUM($E$54:$V$54*AF155:AW155)/1000000</f>
        <v>172.57182723155645</v>
      </c>
      <c r="BA155" s="43">
        <f t="array" aca="1" ref="BA155" ca="1">IF(AZ155=0,"",SUM(($E$54:$V$54*AF155:AW155))/SUM(AF155:AW155))</f>
        <v>16.372280171940421</v>
      </c>
      <c r="BB155" s="54">
        <f t="array" aca="1" ref="BB155" ca="1">SUM(AG155:AW155*AG$54:AW$54*AG$55:AW$55)/1000000</f>
        <v>306.51343336739166</v>
      </c>
      <c r="BG155" s="10"/>
      <c r="BH155" s="46"/>
      <c r="BI155" s="53">
        <f t="shared" si="133"/>
        <v>0</v>
      </c>
      <c r="BJ155" s="53">
        <f t="shared" si="134"/>
        <v>0</v>
      </c>
      <c r="BK155" s="53">
        <f t="shared" ca="1" si="135"/>
        <v>13696281.349735392</v>
      </c>
      <c r="BL155" s="53">
        <f t="shared" ca="1" si="136"/>
        <v>4170886.6122838012</v>
      </c>
      <c r="BM155" s="53">
        <f t="shared" ca="1" si="137"/>
        <v>2269288.2489200863</v>
      </c>
      <c r="BN155" s="53">
        <f t="shared" ca="1" si="138"/>
        <v>1392568.3240409035</v>
      </c>
      <c r="BO155" s="53">
        <f t="shared" ca="1" si="139"/>
        <v>225670.22637631261</v>
      </c>
      <c r="BP155" s="53">
        <f t="shared" ca="1" si="140"/>
        <v>120046.3692680901</v>
      </c>
      <c r="BQ155" s="53">
        <f t="shared" ca="1" si="141"/>
        <v>32857.106615458906</v>
      </c>
      <c r="BR155" s="53">
        <f t="shared" ca="1" si="142"/>
        <v>43416.35257742813</v>
      </c>
      <c r="BS155" s="53">
        <f t="shared" ca="1" si="143"/>
        <v>29342.312336970444</v>
      </c>
      <c r="BT155" s="53">
        <f t="shared" ca="1" si="144"/>
        <v>33174.002430977467</v>
      </c>
      <c r="BU155" s="53">
        <f t="shared" ca="1" si="145"/>
        <v>9815.3977064380124</v>
      </c>
      <c r="BV155" s="53">
        <f t="shared" ca="1" si="146"/>
        <v>13978.252538793917</v>
      </c>
      <c r="BW155" s="53">
        <f t="shared" ca="1" si="147"/>
        <v>5203.6248792197021</v>
      </c>
      <c r="BX155" s="53">
        <f t="shared" ca="1" si="148"/>
        <v>1464.6269676701484</v>
      </c>
      <c r="BY155" s="53">
        <f t="shared" ca="1" si="149"/>
        <v>607.31970195382939</v>
      </c>
      <c r="BZ155" s="53">
        <f t="shared" ca="1" si="114"/>
        <v>22044600.126379497</v>
      </c>
      <c r="CA155" s="53">
        <f t="shared" ca="1" si="115"/>
        <v>22044600.126379497</v>
      </c>
      <c r="CB155" s="41">
        <f t="array" aca="1" ref="CB155" ca="1">SUM($E$54:$V$54*BH155:BY155)/1000000</f>
        <v>481.52813235168645</v>
      </c>
      <c r="CC155" s="43">
        <f t="array" aca="1" ref="CC155" ca="1">IF(CB155=0,"",SUM(($E$54:$V$54*BH155:BY155))/SUM(BH155:BY155))</f>
        <v>21.843359806534647</v>
      </c>
      <c r="CD155" s="54">
        <f t="array" aca="1" ref="CD155" ca="1">SUM(BI155:BY155*BI$54:BY$54*BI$55:BY$55)/1000000</f>
        <v>2221.5406822125215</v>
      </c>
      <c r="CI155" s="10"/>
      <c r="CJ155" s="71"/>
      <c r="CK155" s="149" t="str">
        <f t="shared" ca="1" si="150"/>
        <v/>
      </c>
      <c r="CL155" s="149" t="str">
        <f t="shared" ca="1" si="151"/>
        <v/>
      </c>
      <c r="CM155" s="149" t="str">
        <f t="shared" ca="1" si="152"/>
        <v/>
      </c>
      <c r="CN155" s="149">
        <f t="shared" ca="1" si="153"/>
        <v>0.57253525125243976</v>
      </c>
      <c r="CO155" s="149">
        <f t="shared" ca="1" si="154"/>
        <v>0.63718203390229422</v>
      </c>
      <c r="CP155" s="149">
        <f t="shared" ca="1" si="155"/>
        <v>0.54145432216937461</v>
      </c>
      <c r="CQ155" s="149">
        <f t="shared" ca="1" si="156"/>
        <v>0.56953910661922047</v>
      </c>
      <c r="CR155" s="149">
        <f t="shared" ca="1" si="157"/>
        <v>0.51598569590316146</v>
      </c>
      <c r="CS155" s="149">
        <f t="shared" ca="1" si="158"/>
        <v>0.47721909108610494</v>
      </c>
      <c r="CT155" s="149">
        <f t="shared" ca="1" si="159"/>
        <v>0.53460711147531814</v>
      </c>
      <c r="CU155" s="149">
        <f t="shared" ca="1" si="160"/>
        <v>0.50146656466124939</v>
      </c>
      <c r="CV155" s="149">
        <f t="shared" ca="1" si="161"/>
        <v>0.59464531709546742</v>
      </c>
      <c r="CW155" s="149">
        <f t="shared" ca="1" si="162"/>
        <v>0.59714380408223722</v>
      </c>
      <c r="CX155" s="149">
        <f t="shared" ca="1" si="163"/>
        <v>0.61400842560325397</v>
      </c>
      <c r="CY155" s="149">
        <f t="shared" ca="1" si="164"/>
        <v>0.60036695691958186</v>
      </c>
      <c r="CZ155" s="149">
        <f t="shared" ca="1" si="165"/>
        <v>0.54277573217287389</v>
      </c>
      <c r="DA155" s="149" t="str">
        <f t="shared" ca="1" si="166"/>
        <v/>
      </c>
      <c r="DB155" s="53"/>
      <c r="DC155" s="53"/>
      <c r="DD155" s="41"/>
      <c r="DE155" s="43"/>
      <c r="DF155" s="54"/>
      <c r="DK155" s="10"/>
      <c r="DL155" s="46"/>
      <c r="DM155" s="72">
        <f t="shared" ca="1" si="167"/>
        <v>0.10032810777513543</v>
      </c>
      <c r="DN155" s="72">
        <f t="shared" ca="1" si="168"/>
        <v>0.10032810777513543</v>
      </c>
      <c r="DO155" s="72">
        <f t="shared" ca="1" si="169"/>
        <v>0.50207247136046984</v>
      </c>
      <c r="DP155" s="72">
        <f t="shared" ca="1" si="170"/>
        <v>0.50207247136046984</v>
      </c>
      <c r="DQ155" s="72">
        <f t="shared" ca="1" si="171"/>
        <v>0.50207247136046984</v>
      </c>
      <c r="DR155" s="72">
        <f t="shared" ca="1" si="172"/>
        <v>0.50207247136046984</v>
      </c>
      <c r="DS155" s="72">
        <f t="shared" ca="1" si="173"/>
        <v>0.50207247136046984</v>
      </c>
      <c r="DT155" s="72">
        <f t="shared" ca="1" si="174"/>
        <v>0.50207247136046984</v>
      </c>
      <c r="DU155" s="72">
        <f t="shared" ca="1" si="175"/>
        <v>0.50207247136046984</v>
      </c>
      <c r="DV155" s="72">
        <f t="shared" ca="1" si="176"/>
        <v>0.50207247136046984</v>
      </c>
      <c r="DW155" s="72">
        <f t="shared" ca="1" si="177"/>
        <v>0.50207247136046984</v>
      </c>
      <c r="DX155" s="72">
        <f t="shared" ca="1" si="178"/>
        <v>0.50207247136046984</v>
      </c>
      <c r="DY155" s="72">
        <f t="shared" ca="1" si="179"/>
        <v>0.50207247136046984</v>
      </c>
      <c r="DZ155" s="72">
        <f t="shared" ca="1" si="180"/>
        <v>0.50207247136046984</v>
      </c>
      <c r="EA155" s="72">
        <f t="shared" ca="1" si="181"/>
        <v>0.50207247136046984</v>
      </c>
      <c r="EB155" s="72">
        <f t="shared" ca="1" si="182"/>
        <v>0.50207247136046984</v>
      </c>
      <c r="EC155" s="72">
        <f t="shared" ca="1" si="183"/>
        <v>0.50207247136046984</v>
      </c>
      <c r="ED155" s="53"/>
      <c r="EE155" s="53"/>
      <c r="EF155" s="41"/>
      <c r="EG155" s="43"/>
      <c r="EH155" s="54"/>
    </row>
    <row r="156" spans="1:138" x14ac:dyDescent="0.2">
      <c r="A156" s="6">
        <v>9</v>
      </c>
      <c r="B156">
        <v>4</v>
      </c>
      <c r="C156" s="5">
        <f t="shared" ca="1" si="107"/>
        <v>0.54427652732288823</v>
      </c>
      <c r="D156" s="5">
        <f t="shared" ca="1" si="108"/>
        <v>9.2471576040848116E-2</v>
      </c>
      <c r="E156" s="30">
        <f t="shared" ca="1" si="109"/>
        <v>92519070.450439662</v>
      </c>
      <c r="F156" s="29">
        <f t="shared" ca="1" si="188"/>
        <v>37811026.32695543</v>
      </c>
      <c r="G156" s="29">
        <f t="shared" ca="1" si="188"/>
        <v>29586207.992130518</v>
      </c>
      <c r="H156" s="29">
        <f t="shared" ca="1" si="188"/>
        <v>30441241.126314417</v>
      </c>
      <c r="I156" s="29">
        <f t="shared" ca="1" si="188"/>
        <v>10588310.826692514</v>
      </c>
      <c r="J156" s="29">
        <f t="shared" ca="1" si="188"/>
        <v>3224425.8675808115</v>
      </c>
      <c r="K156" s="29">
        <f t="shared" ca="1" si="188"/>
        <v>1754339.6431025316</v>
      </c>
      <c r="L156" s="29">
        <f t="shared" ca="1" si="188"/>
        <v>1076565.6666826734</v>
      </c>
      <c r="M156" s="29">
        <f t="shared" ca="1" si="188"/>
        <v>174460.96792167789</v>
      </c>
      <c r="N156" s="29">
        <f t="shared" ca="1" si="188"/>
        <v>92805.356356891949</v>
      </c>
      <c r="O156" s="29">
        <f t="shared" ca="1" si="188"/>
        <v>25401.147130857902</v>
      </c>
      <c r="P156" s="29">
        <f t="shared" ca="1" si="189"/>
        <v>33564.28101266794</v>
      </c>
      <c r="Q156" s="29">
        <f t="shared" ca="1" si="189"/>
        <v>22683.932628453182</v>
      </c>
      <c r="R156" s="29">
        <f t="shared" ca="1" si="189"/>
        <v>25646.132708235335</v>
      </c>
      <c r="S156" s="29">
        <f t="shared" ca="1" si="189"/>
        <v>7588.0802350324357</v>
      </c>
      <c r="T156" s="29">
        <f t="shared" ca="1" si="189"/>
        <v>10806.296900261412</v>
      </c>
      <c r="U156" s="29">
        <f t="shared" ca="1" si="189"/>
        <v>4022.8143858736494</v>
      </c>
      <c r="V156" s="29">
        <f t="shared" ca="1" si="189"/>
        <v>1132.2727083981276</v>
      </c>
      <c r="W156" s="31">
        <f t="shared" ca="1" si="110"/>
        <v>47482994.412361301</v>
      </c>
      <c r="X156" s="31">
        <f t="shared" ca="1" si="111"/>
        <v>207399299.18188685</v>
      </c>
      <c r="Y156" s="38">
        <f t="array" aca="1" ref="Y156" ca="1">SUM($E$54:$V$54*E156:V156)/1000000</f>
        <v>1768.7857763772054</v>
      </c>
      <c r="Z156" s="39">
        <f t="array" aca="1" ref="Z156" ca="1">SUM(($E$54:$V$54*E156:V156))/SUM(E156:V156)</f>
        <v>8.5284076819661774</v>
      </c>
      <c r="AE156" s="10"/>
      <c r="AF156" s="46"/>
      <c r="AG156" s="53">
        <f t="shared" ca="1" si="116"/>
        <v>1320862.4735293563</v>
      </c>
      <c r="AH156" s="53">
        <f t="shared" ca="1" si="117"/>
        <v>1033542.7431383934</v>
      </c>
      <c r="AI156" s="53">
        <f t="shared" ca="1" si="118"/>
        <v>4341087.1349618612</v>
      </c>
      <c r="AJ156" s="53">
        <f t="shared" ca="1" si="119"/>
        <v>1509950.915601755</v>
      </c>
      <c r="AK156" s="53">
        <f t="shared" ca="1" si="120"/>
        <v>459820.72785111854</v>
      </c>
      <c r="AL156" s="53">
        <f t="shared" ca="1" si="121"/>
        <v>250178.40841064407</v>
      </c>
      <c r="AM156" s="53">
        <f t="shared" ca="1" si="122"/>
        <v>153524.14003704648</v>
      </c>
      <c r="AN156" s="53">
        <f t="shared" ca="1" si="123"/>
        <v>24879.086245373586</v>
      </c>
      <c r="AO156" s="53">
        <f t="shared" ca="1" si="124"/>
        <v>13234.550354393898</v>
      </c>
      <c r="AP156" s="53">
        <f t="shared" ca="1" si="125"/>
        <v>3622.3422220364337</v>
      </c>
      <c r="AQ156" s="53">
        <f t="shared" ca="1" si="126"/>
        <v>4786.4496685184367</v>
      </c>
      <c r="AR156" s="53">
        <f t="shared" ca="1" si="127"/>
        <v>3234.8526032533027</v>
      </c>
      <c r="AS156" s="53">
        <f t="shared" ca="1" si="128"/>
        <v>3657.2785025182775</v>
      </c>
      <c r="AT156" s="53">
        <f t="shared" ca="1" si="129"/>
        <v>1082.1016577698865</v>
      </c>
      <c r="AU156" s="53">
        <f t="shared" ca="1" si="130"/>
        <v>1541.0369194753878</v>
      </c>
      <c r="AV156" s="53">
        <f t="shared" ca="1" si="131"/>
        <v>573.67528821811629</v>
      </c>
      <c r="AW156" s="53">
        <f t="shared" ca="1" si="132"/>
        <v>161.46826823846519</v>
      </c>
      <c r="AX156" s="53">
        <f t="shared" ca="1" si="112"/>
        <v>6771334.168592222</v>
      </c>
      <c r="AY156" s="53">
        <f t="shared" ca="1" si="113"/>
        <v>9125739.385259971</v>
      </c>
      <c r="AZ156" s="41">
        <f t="array" aca="1" ref="AZ156" ca="1">SUM($E$54:$V$54*AF156:AW156)/1000000</f>
        <v>166.89706833251157</v>
      </c>
      <c r="BA156" s="43">
        <f t="array" aca="1" ref="BA156" ca="1">IF(AZ156=0,"",SUM(($E$54:$V$54*AF156:AW156))/SUM(AF156:AW156))</f>
        <v>18.288607781423845</v>
      </c>
      <c r="BB156" s="54">
        <f t="array" aca="1" ref="BB156" ca="1">SUM(AG156:AW156*AG$54:AW$54*AG$55:AW$55)/1000000</f>
        <v>312.06340846049579</v>
      </c>
      <c r="BG156" s="10"/>
      <c r="BH156" s="46"/>
      <c r="BI156" s="53">
        <f t="shared" si="133"/>
        <v>0</v>
      </c>
      <c r="BJ156" s="53">
        <f t="shared" si="134"/>
        <v>0</v>
      </c>
      <c r="BK156" s="53">
        <f t="shared" ca="1" si="135"/>
        <v>25551114.534691103</v>
      </c>
      <c r="BL156" s="53">
        <f t="shared" ca="1" si="136"/>
        <v>8887388.708598474</v>
      </c>
      <c r="BM156" s="53">
        <f t="shared" ca="1" si="137"/>
        <v>2706449.2643159484</v>
      </c>
      <c r="BN156" s="53">
        <f t="shared" ca="1" si="138"/>
        <v>1472519.89390516</v>
      </c>
      <c r="BO156" s="53">
        <f t="shared" ca="1" si="139"/>
        <v>903624.5447215595</v>
      </c>
      <c r="BP156" s="53">
        <f t="shared" ca="1" si="140"/>
        <v>146435.29659986505</v>
      </c>
      <c r="BQ156" s="53">
        <f t="shared" ca="1" si="141"/>
        <v>77896.964840173867</v>
      </c>
      <c r="BR156" s="53">
        <f t="shared" ca="1" si="142"/>
        <v>21320.668791393316</v>
      </c>
      <c r="BS156" s="53">
        <f t="shared" ca="1" si="143"/>
        <v>28172.464613733977</v>
      </c>
      <c r="BT156" s="53">
        <f t="shared" ca="1" si="144"/>
        <v>19039.951698480472</v>
      </c>
      <c r="BU156" s="53">
        <f t="shared" ca="1" si="145"/>
        <v>21526.299518502768</v>
      </c>
      <c r="BV156" s="53">
        <f t="shared" ca="1" si="146"/>
        <v>6369.1196551161593</v>
      </c>
      <c r="BW156" s="53">
        <f t="shared" ca="1" si="147"/>
        <v>9070.3571726507435</v>
      </c>
      <c r="BX156" s="53">
        <f t="shared" ca="1" si="148"/>
        <v>3376.5834546216265</v>
      </c>
      <c r="BY156" s="53">
        <f t="shared" ca="1" si="149"/>
        <v>950.38272377720807</v>
      </c>
      <c r="BZ156" s="53">
        <f t="shared" ca="1" si="114"/>
        <v>39855255.035300568</v>
      </c>
      <c r="CA156" s="53">
        <f t="shared" ca="1" si="115"/>
        <v>39855255.035300568</v>
      </c>
      <c r="CB156" s="41">
        <f t="array" aca="1" ref="CB156" ca="1">SUM($E$54:$V$54*BH156:BY156)/1000000</f>
        <v>856.04965627781553</v>
      </c>
      <c r="CC156" s="43">
        <f t="array" aca="1" ref="CC156" ca="1">IF(CB156=0,"",SUM(($E$54:$V$54*BH156:BY156))/SUM(BH156:BY156))</f>
        <v>21.478965710283273</v>
      </c>
      <c r="CD156" s="54">
        <f t="array" aca="1" ref="CD156" ca="1">SUM(BI156:BY156*BI$54:BY$54*BI$55:BY$55)/1000000</f>
        <v>3927.3622640520621</v>
      </c>
      <c r="CI156" s="10"/>
      <c r="CJ156" s="71"/>
      <c r="CK156" s="149" t="str">
        <f t="shared" ca="1" si="150"/>
        <v/>
      </c>
      <c r="CL156" s="149" t="str">
        <f t="shared" ca="1" si="151"/>
        <v/>
      </c>
      <c r="CM156" s="149" t="str">
        <f t="shared" ca="1" si="152"/>
        <v/>
      </c>
      <c r="CN156" s="149">
        <f t="shared" ca="1" si="153"/>
        <v>0.24862126499891338</v>
      </c>
      <c r="CO156" s="149">
        <f t="shared" ca="1" si="154"/>
        <v>0.21879484163520821</v>
      </c>
      <c r="CP156" s="149">
        <f t="shared" ca="1" si="155"/>
        <v>0.25105593397442527</v>
      </c>
      <c r="CQ156" s="149">
        <f t="shared" ca="1" si="156"/>
        <v>0.23798414827828918</v>
      </c>
      <c r="CR156" s="149">
        <f t="shared" ca="1" si="157"/>
        <v>0.24592922827654851</v>
      </c>
      <c r="CS156" s="149">
        <f t="shared" ca="1" si="158"/>
        <v>0.25423161751739404</v>
      </c>
      <c r="CT156" s="149">
        <f t="shared" ca="1" si="159"/>
        <v>0.25330130735385858</v>
      </c>
      <c r="CU156" s="149">
        <f t="shared" ca="1" si="160"/>
        <v>0.23492454580497107</v>
      </c>
      <c r="CV156" s="149">
        <f t="shared" ca="1" si="161"/>
        <v>0.251419494693714</v>
      </c>
      <c r="CW156" s="149">
        <f t="shared" ca="1" si="162"/>
        <v>0.22877027471533951</v>
      </c>
      <c r="CX156" s="149">
        <f t="shared" ca="1" si="163"/>
        <v>0.27711970401286279</v>
      </c>
      <c r="CY156" s="149">
        <f t="shared" ca="1" si="164"/>
        <v>0.30896997315117236</v>
      </c>
      <c r="CZ156" s="149">
        <f t="shared" ca="1" si="165"/>
        <v>0.21183981240224894</v>
      </c>
      <c r="DA156" s="149" t="str">
        <f t="shared" ca="1" si="166"/>
        <v/>
      </c>
      <c r="DB156" s="53"/>
      <c r="DC156" s="53"/>
      <c r="DD156" s="41"/>
      <c r="DE156" s="43"/>
      <c r="DF156" s="54"/>
      <c r="DK156" s="10"/>
      <c r="DL156" s="46"/>
      <c r="DM156" s="72">
        <f t="shared" ca="1" si="167"/>
        <v>9.2471576040848075E-2</v>
      </c>
      <c r="DN156" s="72">
        <f t="shared" ca="1" si="168"/>
        <v>9.2471576040848075E-2</v>
      </c>
      <c r="DO156" s="72">
        <f t="shared" ca="1" si="169"/>
        <v>0.63674810336373633</v>
      </c>
      <c r="DP156" s="72">
        <f t="shared" ca="1" si="170"/>
        <v>0.63674810336373633</v>
      </c>
      <c r="DQ156" s="72">
        <f t="shared" ca="1" si="171"/>
        <v>0.63674810336373633</v>
      </c>
      <c r="DR156" s="72">
        <f t="shared" ca="1" si="172"/>
        <v>0.63674810336373633</v>
      </c>
      <c r="DS156" s="72">
        <f t="shared" ca="1" si="173"/>
        <v>0.63674810336373644</v>
      </c>
      <c r="DT156" s="72">
        <f t="shared" ca="1" si="174"/>
        <v>0.63674810336373622</v>
      </c>
      <c r="DU156" s="72">
        <f t="shared" ca="1" si="175"/>
        <v>0.63674810336373622</v>
      </c>
      <c r="DV156" s="72">
        <f t="shared" ca="1" si="176"/>
        <v>0.63674810336373633</v>
      </c>
      <c r="DW156" s="72">
        <f t="shared" ca="1" si="177"/>
        <v>0.63674810336373633</v>
      </c>
      <c r="DX156" s="72">
        <f t="shared" ca="1" si="178"/>
        <v>0.63674810336373622</v>
      </c>
      <c r="DY156" s="72">
        <f t="shared" ca="1" si="179"/>
        <v>0.63674810336373633</v>
      </c>
      <c r="DZ156" s="72">
        <f t="shared" ca="1" si="180"/>
        <v>0.63674810336373633</v>
      </c>
      <c r="EA156" s="72">
        <f t="shared" ca="1" si="181"/>
        <v>0.63674810336373633</v>
      </c>
      <c r="EB156" s="72">
        <f t="shared" ca="1" si="182"/>
        <v>0.63674810336373633</v>
      </c>
      <c r="EC156" s="72">
        <f t="shared" ca="1" si="183"/>
        <v>0.63674810336373633</v>
      </c>
      <c r="ED156" s="53"/>
      <c r="EE156" s="53"/>
      <c r="EF156" s="41"/>
      <c r="EG156" s="43"/>
      <c r="EH156" s="54"/>
    </row>
    <row r="157" spans="1:138" x14ac:dyDescent="0.2">
      <c r="A157" s="6">
        <v>9</v>
      </c>
      <c r="B157">
        <v>5</v>
      </c>
      <c r="C157" s="5">
        <f t="shared" ca="1" si="107"/>
        <v>0.54939257643220074</v>
      </c>
      <c r="D157" s="5">
        <f t="shared" ca="1" si="108"/>
        <v>7.8574552677222284E-2</v>
      </c>
      <c r="E157" s="30">
        <f t="shared" ca="1" si="109"/>
        <v>20764244.336409904</v>
      </c>
      <c r="F157" s="29">
        <f t="shared" ca="1" si="188"/>
        <v>71796823.750929296</v>
      </c>
      <c r="G157" s="29">
        <f t="shared" ca="1" si="188"/>
        <v>29342184.047259483</v>
      </c>
      <c r="H157" s="29">
        <f t="shared" ca="1" si="188"/>
        <v>13254553.813473232</v>
      </c>
      <c r="I157" s="29">
        <f t="shared" ca="1" si="188"/>
        <v>13637606.710700128</v>
      </c>
      <c r="J157" s="29">
        <f t="shared" ca="1" si="188"/>
        <v>4743539.1410587784</v>
      </c>
      <c r="K157" s="29">
        <f t="shared" ca="1" si="188"/>
        <v>1444535.4467450755</v>
      </c>
      <c r="L157" s="29">
        <f t="shared" ca="1" si="188"/>
        <v>785940.16552566888</v>
      </c>
      <c r="M157" s="29">
        <f t="shared" ca="1" si="188"/>
        <v>482298.9673627193</v>
      </c>
      <c r="N157" s="29">
        <f t="shared" ca="1" si="188"/>
        <v>78158.116385971822</v>
      </c>
      <c r="O157" s="29">
        <f t="shared" ca="1" si="188"/>
        <v>41576.588332582891</v>
      </c>
      <c r="P157" s="29">
        <f t="shared" ca="1" si="189"/>
        <v>11379.656076894316</v>
      </c>
      <c r="Q157" s="29">
        <f t="shared" ca="1" si="189"/>
        <v>15036.721468708536</v>
      </c>
      <c r="R157" s="29">
        <f t="shared" ca="1" si="189"/>
        <v>10162.35016684147</v>
      </c>
      <c r="S157" s="29">
        <f t="shared" ca="1" si="189"/>
        <v>11489.409057733825</v>
      </c>
      <c r="T157" s="29">
        <f t="shared" ca="1" si="189"/>
        <v>3399.4426674395677</v>
      </c>
      <c r="U157" s="29">
        <f t="shared" ca="1" si="189"/>
        <v>4841.1964056692077</v>
      </c>
      <c r="V157" s="29">
        <f t="shared" ca="1" si="189"/>
        <v>1802.2116850310465</v>
      </c>
      <c r="W157" s="31">
        <f t="shared" ca="1" si="110"/>
        <v>34526319.93711248</v>
      </c>
      <c r="X157" s="31">
        <f t="shared" ca="1" si="111"/>
        <v>156429572.07171115</v>
      </c>
      <c r="Y157" s="38">
        <f t="array" aca="1" ref="Y157" ca="1">SUM($E$54:$V$54*E157:V157)/1000000</f>
        <v>1657.4509878959593</v>
      </c>
      <c r="Z157" s="39">
        <f t="array" aca="1" ref="Z157" ca="1">SUM(($E$54:$V$54*E157:V157))/SUM(E157:V157)</f>
        <v>10.595509314160516</v>
      </c>
      <c r="AE157" s="10"/>
      <c r="AF157" s="46"/>
      <c r="AG157" s="53">
        <f t="shared" ca="1" si="116"/>
        <v>2027780.722091286</v>
      </c>
      <c r="AH157" s="53">
        <f t="shared" ca="1" si="117"/>
        <v>828720.71557785431</v>
      </c>
      <c r="AI157" s="53">
        <f t="shared" ca="1" si="118"/>
        <v>1598138.174087337</v>
      </c>
      <c r="AJ157" s="53">
        <f t="shared" ca="1" si="119"/>
        <v>1644323.9202367687</v>
      </c>
      <c r="AK157" s="53">
        <f t="shared" ca="1" si="120"/>
        <v>571941.62008664443</v>
      </c>
      <c r="AL157" s="53">
        <f t="shared" ca="1" si="121"/>
        <v>174171.62989816794</v>
      </c>
      <c r="AM157" s="53">
        <f t="shared" ca="1" si="122"/>
        <v>94762.977219069304</v>
      </c>
      <c r="AN157" s="53">
        <f t="shared" ca="1" si="123"/>
        <v>58152.119031103648</v>
      </c>
      <c r="AO157" s="53">
        <f t="shared" ca="1" si="124"/>
        <v>9423.7400344788948</v>
      </c>
      <c r="AP157" s="53">
        <f t="shared" ca="1" si="125"/>
        <v>5013.0041265571335</v>
      </c>
      <c r="AQ157" s="53">
        <f t="shared" ca="1" si="126"/>
        <v>1372.0765738627465</v>
      </c>
      <c r="AR157" s="53">
        <f t="shared" ca="1" si="127"/>
        <v>1813.0190522018549</v>
      </c>
      <c r="AS157" s="53">
        <f t="shared" ca="1" si="128"/>
        <v>1225.3026370124496</v>
      </c>
      <c r="AT157" s="53">
        <f t="shared" ca="1" si="129"/>
        <v>1385.3097939973388</v>
      </c>
      <c r="AU157" s="53">
        <f t="shared" ca="1" si="130"/>
        <v>409.88019467951062</v>
      </c>
      <c r="AV157" s="53">
        <f t="shared" ca="1" si="131"/>
        <v>583.71642629643407</v>
      </c>
      <c r="AW157" s="53">
        <f t="shared" ca="1" si="132"/>
        <v>217.29764216632307</v>
      </c>
      <c r="AX157" s="53">
        <f t="shared" ca="1" si="112"/>
        <v>4162933.787040344</v>
      </c>
      <c r="AY157" s="53">
        <f t="shared" ca="1" si="113"/>
        <v>7019435.2247094847</v>
      </c>
      <c r="AZ157" s="41">
        <f t="array" aca="1" ref="AZ157" ca="1">SUM($E$54:$V$54*AF157:AW157)/1000000</f>
        <v>119.96051737365524</v>
      </c>
      <c r="BA157" s="43">
        <f t="array" aca="1" ref="BA157" ca="1">IF(AZ157=0,"",SUM(($E$54:$V$54*AF157:AW157))/SUM(AF157:AW157))</f>
        <v>17.089767699739699</v>
      </c>
      <c r="BB157" s="54">
        <f t="array" aca="1" ref="BB157" ca="1">SUM(AG157:AW157*AG$54:AW$54*AG$55:AW$55)/1000000</f>
        <v>227.45260226241328</v>
      </c>
      <c r="BG157" s="10"/>
      <c r="BH157" s="46"/>
      <c r="BI157" s="53">
        <f t="shared" si="133"/>
        <v>0</v>
      </c>
      <c r="BJ157" s="53">
        <f t="shared" si="134"/>
        <v>0</v>
      </c>
      <c r="BK157" s="53">
        <f t="shared" ca="1" si="135"/>
        <v>11174167.959482601</v>
      </c>
      <c r="BL157" s="53">
        <f t="shared" ca="1" si="136"/>
        <v>11497098.287520416</v>
      </c>
      <c r="BM157" s="53">
        <f t="shared" ca="1" si="137"/>
        <v>3999010.7423073743</v>
      </c>
      <c r="BN157" s="53">
        <f t="shared" ca="1" si="138"/>
        <v>1217806.4937159875</v>
      </c>
      <c r="BO157" s="53">
        <f t="shared" ca="1" si="139"/>
        <v>662581.89745778264</v>
      </c>
      <c r="BP157" s="53">
        <f t="shared" ca="1" si="140"/>
        <v>406599.10124759068</v>
      </c>
      <c r="BQ157" s="53">
        <f t="shared" ca="1" si="141"/>
        <v>65890.706860752849</v>
      </c>
      <c r="BR157" s="53">
        <f t="shared" ca="1" si="142"/>
        <v>35050.880455764367</v>
      </c>
      <c r="BS157" s="53">
        <f t="shared" ca="1" si="143"/>
        <v>9593.5472528021182</v>
      </c>
      <c r="BT157" s="53">
        <f t="shared" ca="1" si="144"/>
        <v>12676.6131561903</v>
      </c>
      <c r="BU157" s="53">
        <f t="shared" ca="1" si="145"/>
        <v>8567.3051862321699</v>
      </c>
      <c r="BV157" s="53">
        <f t="shared" ca="1" si="146"/>
        <v>9686.0738107846209</v>
      </c>
      <c r="BW157" s="53">
        <f t="shared" ca="1" si="147"/>
        <v>2865.8786911399948</v>
      </c>
      <c r="BX157" s="53">
        <f t="shared" ca="1" si="148"/>
        <v>4081.3400830439396</v>
      </c>
      <c r="BY157" s="53">
        <f t="shared" ca="1" si="149"/>
        <v>1519.3431895541144</v>
      </c>
      <c r="BZ157" s="53">
        <f t="shared" ca="1" si="114"/>
        <v>29107196.170418017</v>
      </c>
      <c r="CA157" s="53">
        <f t="shared" ca="1" si="115"/>
        <v>29107196.170418017</v>
      </c>
      <c r="CB157" s="41">
        <f t="array" aca="1" ref="CB157" ca="1">SUM($E$54:$V$54*BH157:BY157)/1000000</f>
        <v>675.70326017672289</v>
      </c>
      <c r="CC157" s="43">
        <f t="array" aca="1" ref="CC157" ca="1">IF(CB157=0,"",SUM(($E$54:$V$54*BH157:BY157))/SUM(BH157:BY157))</f>
        <v>23.214302615084858</v>
      </c>
      <c r="CD157" s="54">
        <f t="array" aca="1" ref="CD157" ca="1">SUM(BI157:BY157*BI$54:BY$54*BI$55:BY$55)/1000000</f>
        <v>3164.0354896741846</v>
      </c>
      <c r="CI157" s="10"/>
      <c r="CJ157" s="71"/>
      <c r="CK157" s="149" t="str">
        <f t="shared" ca="1" si="150"/>
        <v/>
      </c>
      <c r="CL157" s="149" t="str">
        <f t="shared" ca="1" si="151"/>
        <v/>
      </c>
      <c r="CM157" s="149" t="str">
        <f t="shared" ca="1" si="152"/>
        <v/>
      </c>
      <c r="CN157" s="149">
        <f t="shared" ca="1" si="153"/>
        <v>0.58774045994610558</v>
      </c>
      <c r="CO157" s="149">
        <f t="shared" ca="1" si="154"/>
        <v>0.64946290618005476</v>
      </c>
      <c r="CP157" s="149">
        <f t="shared" ca="1" si="155"/>
        <v>0.69404845942822846</v>
      </c>
      <c r="CQ157" s="149">
        <f t="shared" ca="1" si="156"/>
        <v>0.7021765111398971</v>
      </c>
      <c r="CR157" s="149">
        <f t="shared" ca="1" si="157"/>
        <v>0.53088533592216047</v>
      </c>
      <c r="CS157" s="149">
        <f t="shared" ca="1" si="158"/>
        <v>0.61022727255673714</v>
      </c>
      <c r="CT157" s="149">
        <f t="shared" ca="1" si="159"/>
        <v>0.60801815510545165</v>
      </c>
      <c r="CU157" s="149">
        <f t="shared" ca="1" si="160"/>
        <v>0.5646545152288085</v>
      </c>
      <c r="CV157" s="149">
        <f t="shared" ca="1" si="161"/>
        <v>0.76373263105793909</v>
      </c>
      <c r="CW157" s="149">
        <f t="shared" ca="1" si="162"/>
        <v>0.61257521942310134</v>
      </c>
      <c r="CX157" s="149">
        <f t="shared" ca="1" si="163"/>
        <v>0.63101492426438799</v>
      </c>
      <c r="CY157" s="149">
        <f t="shared" ca="1" si="164"/>
        <v>0.58090935374033559</v>
      </c>
      <c r="CZ157" s="149">
        <f t="shared" ca="1" si="165"/>
        <v>0.71152276551738125</v>
      </c>
      <c r="DA157" s="149">
        <f t="shared" ca="1" si="166"/>
        <v>0.66393475285540071</v>
      </c>
      <c r="DB157" s="53"/>
      <c r="DC157" s="53"/>
      <c r="DD157" s="41"/>
      <c r="DE157" s="43"/>
      <c r="DF157" s="54"/>
      <c r="DK157" s="10"/>
      <c r="DL157" s="46"/>
      <c r="DM157" s="72">
        <f t="shared" ca="1" si="167"/>
        <v>7.8574552677222437E-2</v>
      </c>
      <c r="DN157" s="72">
        <f t="shared" ca="1" si="168"/>
        <v>7.857455267722227E-2</v>
      </c>
      <c r="DO157" s="72">
        <f t="shared" ca="1" si="169"/>
        <v>0.62796712910942298</v>
      </c>
      <c r="DP157" s="72">
        <f t="shared" ca="1" si="170"/>
        <v>0.62796712910942298</v>
      </c>
      <c r="DQ157" s="72">
        <f t="shared" ca="1" si="171"/>
        <v>0.62796712910942309</v>
      </c>
      <c r="DR157" s="72">
        <f t="shared" ca="1" si="172"/>
        <v>0.62796712910942298</v>
      </c>
      <c r="DS157" s="72">
        <f t="shared" ca="1" si="173"/>
        <v>0.62796712910942298</v>
      </c>
      <c r="DT157" s="72">
        <f t="shared" ca="1" si="174"/>
        <v>0.62796712910942298</v>
      </c>
      <c r="DU157" s="72">
        <f t="shared" ca="1" si="175"/>
        <v>0.62796712910942298</v>
      </c>
      <c r="DV157" s="72">
        <f t="shared" ca="1" si="176"/>
        <v>0.62796712910942298</v>
      </c>
      <c r="DW157" s="72">
        <f t="shared" ca="1" si="177"/>
        <v>0.62796712910942298</v>
      </c>
      <c r="DX157" s="72">
        <f t="shared" ca="1" si="178"/>
        <v>0.62796712910942298</v>
      </c>
      <c r="DY157" s="72">
        <f t="shared" ca="1" si="179"/>
        <v>0.62796712910942298</v>
      </c>
      <c r="DZ157" s="72">
        <f t="shared" ca="1" si="180"/>
        <v>0.62796712910942298</v>
      </c>
      <c r="EA157" s="72">
        <f t="shared" ca="1" si="181"/>
        <v>0.62796712910942298</v>
      </c>
      <c r="EB157" s="72">
        <f t="shared" ca="1" si="182"/>
        <v>0.62796712910942309</v>
      </c>
      <c r="EC157" s="72">
        <f t="shared" ca="1" si="183"/>
        <v>0.62796712910942298</v>
      </c>
      <c r="ED157" s="53"/>
      <c r="EE157" s="53"/>
      <c r="EF157" s="41"/>
      <c r="EG157" s="43"/>
      <c r="EH157" s="54"/>
    </row>
    <row r="158" spans="1:138" x14ac:dyDescent="0.2">
      <c r="A158" s="6">
        <v>9</v>
      </c>
      <c r="B158">
        <v>6</v>
      </c>
      <c r="C158" s="5">
        <f t="shared" ca="1" si="107"/>
        <v>0.43945751761141927</v>
      </c>
      <c r="D158" s="5">
        <f t="shared" ca="1" si="108"/>
        <v>9.0561096739847483E-2</v>
      </c>
      <c r="E158" s="30">
        <f t="shared" ca="1" si="109"/>
        <v>24983549.645465747</v>
      </c>
      <c r="F158" s="29">
        <f t="shared" ref="F158:O167" ca="1" si="190">E157*EXP(-M-(F$52*$C158)-(F$51*$D158))</f>
        <v>15921515.784295484</v>
      </c>
      <c r="G158" s="29">
        <f t="shared" ca="1" si="190"/>
        <v>55052052.17645517</v>
      </c>
      <c r="H158" s="29">
        <f t="shared" ca="1" si="190"/>
        <v>14497954.85261667</v>
      </c>
      <c r="I158" s="29">
        <f t="shared" ca="1" si="190"/>
        <v>6549066.7794124493</v>
      </c>
      <c r="J158" s="29">
        <f t="shared" ca="1" si="190"/>
        <v>6738332.9772256361</v>
      </c>
      <c r="K158" s="29">
        <f t="shared" ca="1" si="190"/>
        <v>2343779.7335714479</v>
      </c>
      <c r="L158" s="29">
        <f t="shared" ca="1" si="190"/>
        <v>713744.06404729036</v>
      </c>
      <c r="M158" s="29">
        <f t="shared" ca="1" si="190"/>
        <v>388332.54601282655</v>
      </c>
      <c r="N158" s="29">
        <f t="shared" ca="1" si="190"/>
        <v>238303.61922024068</v>
      </c>
      <c r="O158" s="29">
        <f t="shared" ca="1" si="190"/>
        <v>38617.876600607429</v>
      </c>
      <c r="P158" s="29">
        <f t="shared" ref="P158:V167" ca="1" si="191">O157*EXP(-M-(P$52*$C158)-(P$51*$D158))</f>
        <v>20542.96638589567</v>
      </c>
      <c r="Q158" s="29">
        <f t="shared" ca="1" si="191"/>
        <v>5622.6809761466193</v>
      </c>
      <c r="R158" s="29">
        <f t="shared" ca="1" si="191"/>
        <v>7429.6347072728968</v>
      </c>
      <c r="S158" s="29">
        <f t="shared" ca="1" si="191"/>
        <v>5021.210884576597</v>
      </c>
      <c r="T158" s="29">
        <f t="shared" ca="1" si="191"/>
        <v>5676.909855584785</v>
      </c>
      <c r="U158" s="29">
        <f t="shared" ca="1" si="191"/>
        <v>1679.6625035552108</v>
      </c>
      <c r="V158" s="29">
        <f t="shared" ca="1" si="191"/>
        <v>2392.0321271584985</v>
      </c>
      <c r="W158" s="31">
        <f t="shared" ca="1" si="110"/>
        <v>31556497.546147358</v>
      </c>
      <c r="X158" s="31">
        <f t="shared" ca="1" si="111"/>
        <v>127513615.15236378</v>
      </c>
      <c r="Y158" s="38">
        <f t="array" aca="1" ref="Y158" ca="1">SUM($E$54:$V$54*E158:V158)/1000000</f>
        <v>1573.5819403647165</v>
      </c>
      <c r="Z158" s="39">
        <f t="array" aca="1" ref="Z158" ca="1">SUM(($E$54:$V$54*E158:V158))/SUM(E158:V158)</f>
        <v>12.34050135340035</v>
      </c>
      <c r="AE158" s="10"/>
      <c r="AF158" s="46"/>
      <c r="AG158" s="53">
        <f t="shared" ca="1" si="116"/>
        <v>622058.48181243485</v>
      </c>
      <c r="AH158" s="53">
        <f t="shared" ca="1" si="117"/>
        <v>2150900.4834403703</v>
      </c>
      <c r="AI158" s="53">
        <f t="shared" ca="1" si="118"/>
        <v>1906771.8905003699</v>
      </c>
      <c r="AJ158" s="53">
        <f t="shared" ca="1" si="119"/>
        <v>861333.65505270706</v>
      </c>
      <c r="AK158" s="53">
        <f t="shared" ca="1" si="120"/>
        <v>886225.95672427234</v>
      </c>
      <c r="AL158" s="53">
        <f t="shared" ca="1" si="121"/>
        <v>308254.05092856142</v>
      </c>
      <c r="AM158" s="53">
        <f t="shared" ca="1" si="122"/>
        <v>93871.6620497158</v>
      </c>
      <c r="AN158" s="53">
        <f t="shared" ca="1" si="123"/>
        <v>51073.519708888925</v>
      </c>
      <c r="AO158" s="53">
        <f t="shared" ca="1" si="124"/>
        <v>31341.706271877909</v>
      </c>
      <c r="AP158" s="53">
        <f t="shared" ca="1" si="125"/>
        <v>5079.0254433410719</v>
      </c>
      <c r="AQ158" s="53">
        <f t="shared" ca="1" si="126"/>
        <v>2701.8121693936773</v>
      </c>
      <c r="AR158" s="53">
        <f t="shared" ca="1" si="127"/>
        <v>739.49533872583015</v>
      </c>
      <c r="AS158" s="53">
        <f t="shared" ca="1" si="128"/>
        <v>977.14600166222999</v>
      </c>
      <c r="AT158" s="53">
        <f t="shared" ca="1" si="129"/>
        <v>660.38995626042606</v>
      </c>
      <c r="AU158" s="53">
        <f t="shared" ca="1" si="130"/>
        <v>746.62752419731157</v>
      </c>
      <c r="AV158" s="53">
        <f t="shared" ca="1" si="131"/>
        <v>220.90931306276673</v>
      </c>
      <c r="AW158" s="53">
        <f t="shared" ca="1" si="132"/>
        <v>314.60020862297188</v>
      </c>
      <c r="AX158" s="53">
        <f t="shared" ca="1" si="112"/>
        <v>4150312.4471916594</v>
      </c>
      <c r="AY158" s="53">
        <f t="shared" ca="1" si="113"/>
        <v>6923271.412444463</v>
      </c>
      <c r="AZ158" s="41">
        <f t="array" aca="1" ref="AZ158" ca="1">SUM($E$54:$V$54*AF158:AW158)/1000000</f>
        <v>128.29657952452197</v>
      </c>
      <c r="BA158" s="43">
        <f t="array" aca="1" ref="BA158" ca="1">IF(AZ158=0,"",SUM(($E$54:$V$54*AF158:AW158))/SUM(AF158:AW158))</f>
        <v>18.531207558021059</v>
      </c>
      <c r="BB158" s="54">
        <f t="array" aca="1" ref="BB158" ca="1">SUM(AG158:AW158*AG$54:AW$54*AG$55:AW$55)/1000000</f>
        <v>245.21249604968486</v>
      </c>
      <c r="BG158" s="10"/>
      <c r="BH158" s="46"/>
      <c r="BI158" s="53">
        <f t="shared" si="133"/>
        <v>0</v>
      </c>
      <c r="BJ158" s="53">
        <f t="shared" si="134"/>
        <v>0</v>
      </c>
      <c r="BK158" s="53">
        <f t="shared" ca="1" si="135"/>
        <v>9252816.8475881983</v>
      </c>
      <c r="BL158" s="53">
        <f t="shared" ca="1" si="136"/>
        <v>4179714.7286322783</v>
      </c>
      <c r="BM158" s="53">
        <f t="shared" ca="1" si="137"/>
        <v>4300507.3150079176</v>
      </c>
      <c r="BN158" s="53">
        <f t="shared" ca="1" si="138"/>
        <v>1495836.1249077532</v>
      </c>
      <c r="BO158" s="53">
        <f t="shared" ca="1" si="139"/>
        <v>455522.39386998012</v>
      </c>
      <c r="BP158" s="53">
        <f t="shared" ca="1" si="140"/>
        <v>247839.77883375646</v>
      </c>
      <c r="BQ158" s="53">
        <f t="shared" ca="1" si="141"/>
        <v>152089.01980849521</v>
      </c>
      <c r="BR158" s="53">
        <f t="shared" ca="1" si="142"/>
        <v>24646.520344467117</v>
      </c>
      <c r="BS158" s="53">
        <f t="shared" ca="1" si="143"/>
        <v>13110.835797681269</v>
      </c>
      <c r="BT158" s="53">
        <f t="shared" ca="1" si="144"/>
        <v>3588.4811198258931</v>
      </c>
      <c r="BU158" s="53">
        <f t="shared" ca="1" si="145"/>
        <v>4741.7066675768547</v>
      </c>
      <c r="BV158" s="53">
        <f t="shared" ca="1" si="146"/>
        <v>3204.6136948562898</v>
      </c>
      <c r="BW158" s="53">
        <f t="shared" ca="1" si="147"/>
        <v>3623.0908212901463</v>
      </c>
      <c r="BX158" s="53">
        <f t="shared" ca="1" si="148"/>
        <v>1071.9863366351149</v>
      </c>
      <c r="BY158" s="53">
        <f t="shared" ca="1" si="149"/>
        <v>1526.6315415618571</v>
      </c>
      <c r="BZ158" s="53">
        <f t="shared" ca="1" si="114"/>
        <v>20139840.074972272</v>
      </c>
      <c r="CA158" s="53">
        <f t="shared" ca="1" si="115"/>
        <v>20139840.074972272</v>
      </c>
      <c r="CB158" s="41">
        <f t="array" aca="1" ref="CB158" ca="1">SUM($E$54:$V$54*BH158:BY158)/1000000</f>
        <v>471.06873421561033</v>
      </c>
      <c r="CC158" s="43">
        <f t="array" aca="1" ref="CC158" ca="1">IF(CB158=0,"",SUM(($E$54:$V$54*BH158:BY158))/SUM(BH158:BY158))</f>
        <v>23.389894480890455</v>
      </c>
      <c r="CD158" s="54">
        <f t="array" aca="1" ref="CD158" ca="1">SUM(BI158:BY158*BI$54:BY$54*BI$55:BY$55)/1000000</f>
        <v>2216.1112696554492</v>
      </c>
      <c r="CI158" s="10"/>
      <c r="CJ158" s="71"/>
      <c r="CK158" s="149" t="str">
        <f t="shared" ca="1" si="150"/>
        <v/>
      </c>
      <c r="CL158" s="149" t="str">
        <f t="shared" ca="1" si="151"/>
        <v/>
      </c>
      <c r="CM158" s="149" t="str">
        <f t="shared" ca="1" si="152"/>
        <v/>
      </c>
      <c r="CN158" s="149">
        <f t="shared" ca="1" si="153"/>
        <v>0.82262054435894727</v>
      </c>
      <c r="CO158" s="149">
        <f t="shared" ca="1" si="154"/>
        <v>0.8846530870496343</v>
      </c>
      <c r="CP158" s="149">
        <f t="shared" ca="1" si="155"/>
        <v>0.79542714660619251</v>
      </c>
      <c r="CQ158" s="149">
        <f t="shared" ca="1" si="156"/>
        <v>0.78028376203730376</v>
      </c>
      <c r="CR158" s="149">
        <f t="shared" ca="1" si="157"/>
        <v>0.71650654346427178</v>
      </c>
      <c r="CS158" s="149">
        <f t="shared" ca="1" si="158"/>
        <v>0.81018122766802814</v>
      </c>
      <c r="CT158" s="149">
        <f t="shared" ca="1" si="159"/>
        <v>0.65392900228899609</v>
      </c>
      <c r="CU158" s="149">
        <f t="shared" ca="1" si="160"/>
        <v>0.78127943277764422</v>
      </c>
      <c r="CV158" s="149">
        <f t="shared" ca="1" si="161"/>
        <v>0.90245596477715273</v>
      </c>
      <c r="CW158" s="149">
        <f t="shared" ca="1" si="162"/>
        <v>0.78068695492431828</v>
      </c>
      <c r="CX158" s="149">
        <f t="shared" ca="1" si="163"/>
        <v>0.83195226769484976</v>
      </c>
      <c r="CY158" s="149">
        <f t="shared" ca="1" si="164"/>
        <v>0.78980090317639629</v>
      </c>
      <c r="CZ158" s="149">
        <f t="shared" ca="1" si="165"/>
        <v>0.79028131958659464</v>
      </c>
      <c r="DA158" s="149">
        <f t="shared" ca="1" si="166"/>
        <v>0.84320204536568244</v>
      </c>
      <c r="DB158" s="53"/>
      <c r="DC158" s="53"/>
      <c r="DD158" s="41"/>
      <c r="DE158" s="43"/>
      <c r="DF158" s="54"/>
      <c r="DK158" s="10"/>
      <c r="DL158" s="46"/>
      <c r="DM158" s="72">
        <f t="shared" ca="1" si="167"/>
        <v>9.0561096739847496E-2</v>
      </c>
      <c r="DN158" s="72">
        <f t="shared" ca="1" si="168"/>
        <v>9.0561096739847496E-2</v>
      </c>
      <c r="DO158" s="72">
        <f t="shared" ca="1" si="169"/>
        <v>0.53001861435126674</v>
      </c>
      <c r="DP158" s="72">
        <f t="shared" ca="1" si="170"/>
        <v>0.53001861435126674</v>
      </c>
      <c r="DQ158" s="72">
        <f t="shared" ca="1" si="171"/>
        <v>0.53001861435126685</v>
      </c>
      <c r="DR158" s="72">
        <f t="shared" ca="1" si="172"/>
        <v>0.53001861435126674</v>
      </c>
      <c r="DS158" s="72">
        <f t="shared" ca="1" si="173"/>
        <v>0.53001861435126685</v>
      </c>
      <c r="DT158" s="72">
        <f t="shared" ca="1" si="174"/>
        <v>0.53001861435126674</v>
      </c>
      <c r="DU158" s="72">
        <f t="shared" ca="1" si="175"/>
        <v>0.53001861435126674</v>
      </c>
      <c r="DV158" s="72">
        <f t="shared" ca="1" si="176"/>
        <v>0.53001861435126674</v>
      </c>
      <c r="DW158" s="72">
        <f t="shared" ca="1" si="177"/>
        <v>0.53001861435126674</v>
      </c>
      <c r="DX158" s="72">
        <f t="shared" ca="1" si="178"/>
        <v>0.53001861435126674</v>
      </c>
      <c r="DY158" s="72">
        <f t="shared" ca="1" si="179"/>
        <v>0.53001861435126674</v>
      </c>
      <c r="DZ158" s="72">
        <f t="shared" ca="1" si="180"/>
        <v>0.53001861435126674</v>
      </c>
      <c r="EA158" s="72">
        <f t="shared" ca="1" si="181"/>
        <v>0.53001861435126674</v>
      </c>
      <c r="EB158" s="72">
        <f t="shared" ca="1" si="182"/>
        <v>0.53001861435126674</v>
      </c>
      <c r="EC158" s="72">
        <f t="shared" ca="1" si="183"/>
        <v>0.53001861435126674</v>
      </c>
      <c r="ED158" s="53"/>
      <c r="EE158" s="53"/>
      <c r="EF158" s="41"/>
      <c r="EG158" s="43"/>
      <c r="EH158" s="54"/>
    </row>
    <row r="159" spans="1:138" x14ac:dyDescent="0.2">
      <c r="A159" s="6">
        <v>9</v>
      </c>
      <c r="B159">
        <v>7</v>
      </c>
      <c r="C159" s="5">
        <f t="shared" ca="1" si="107"/>
        <v>0.35870464458052825</v>
      </c>
      <c r="D159" s="5">
        <f t="shared" ca="1" si="108"/>
        <v>7.147458955542374E-2</v>
      </c>
      <c r="E159" s="30">
        <f t="shared" ca="1" si="109"/>
        <v>17011257.163132306</v>
      </c>
      <c r="F159" s="29">
        <f t="shared" ca="1" si="190"/>
        <v>19525923.726547047</v>
      </c>
      <c r="G159" s="29">
        <f t="shared" ca="1" si="190"/>
        <v>12443480.098977465</v>
      </c>
      <c r="H159" s="29">
        <f t="shared" ca="1" si="190"/>
        <v>30057130.081038229</v>
      </c>
      <c r="I159" s="29">
        <f t="shared" ca="1" si="190"/>
        <v>7915543.5208369717</v>
      </c>
      <c r="J159" s="29">
        <f t="shared" ca="1" si="190"/>
        <v>3575636.9529562034</v>
      </c>
      <c r="K159" s="29">
        <f t="shared" ca="1" si="190"/>
        <v>3678971.8606065209</v>
      </c>
      <c r="L159" s="29">
        <f t="shared" ca="1" si="190"/>
        <v>1279648.7968778617</v>
      </c>
      <c r="M159" s="29">
        <f t="shared" ca="1" si="190"/>
        <v>389687.52897486743</v>
      </c>
      <c r="N159" s="29">
        <f t="shared" ca="1" si="190"/>
        <v>212020.46769839176</v>
      </c>
      <c r="O159" s="29">
        <f t="shared" ca="1" si="190"/>
        <v>130108.19031281001</v>
      </c>
      <c r="P159" s="29">
        <f t="shared" ca="1" si="191"/>
        <v>21084.455429880774</v>
      </c>
      <c r="Q159" s="29">
        <f t="shared" ca="1" si="191"/>
        <v>11215.978124342115</v>
      </c>
      <c r="R159" s="29">
        <f t="shared" ca="1" si="191"/>
        <v>3069.8520186409523</v>
      </c>
      <c r="S159" s="29">
        <f t="shared" ca="1" si="191"/>
        <v>4056.4064012604645</v>
      </c>
      <c r="T159" s="29">
        <f t="shared" ca="1" si="191"/>
        <v>2741.4634469628563</v>
      </c>
      <c r="U159" s="29">
        <f t="shared" ca="1" si="191"/>
        <v>3099.459715701862</v>
      </c>
      <c r="V159" s="29">
        <f t="shared" ca="1" si="191"/>
        <v>917.05635604249539</v>
      </c>
      <c r="W159" s="31">
        <f t="shared" ca="1" si="110"/>
        <v>47284932.070794687</v>
      </c>
      <c r="X159" s="31">
        <f t="shared" ca="1" si="111"/>
        <v>96265593.059451506</v>
      </c>
      <c r="Y159" s="38">
        <f t="array" aca="1" ref="Y159" ca="1">SUM($E$54:$V$54*E159:V159)/1000000</f>
        <v>1343.5288490069756</v>
      </c>
      <c r="Z159" s="39">
        <f t="array" aca="1" ref="Z159" ca="1">SUM(($E$54:$V$54*E159:V159))/SUM(E159:V159)</f>
        <v>13.956480257460647</v>
      </c>
      <c r="AE159" s="10"/>
      <c r="AF159" s="46"/>
      <c r="AG159" s="53">
        <f t="shared" ca="1" si="116"/>
        <v>644571.97223347798</v>
      </c>
      <c r="AH159" s="53">
        <f t="shared" ca="1" si="117"/>
        <v>410772.80753387016</v>
      </c>
      <c r="AI159" s="53">
        <f t="shared" ca="1" si="118"/>
        <v>2952020.9831561814</v>
      </c>
      <c r="AJ159" s="53">
        <f t="shared" ca="1" si="119"/>
        <v>777414.56032550021</v>
      </c>
      <c r="AK159" s="53">
        <f t="shared" ca="1" si="120"/>
        <v>351176.41919959185</v>
      </c>
      <c r="AL159" s="53">
        <f t="shared" ca="1" si="121"/>
        <v>361325.31947229907</v>
      </c>
      <c r="AM159" s="53">
        <f t="shared" ca="1" si="122"/>
        <v>125679.00159693247</v>
      </c>
      <c r="AN159" s="53">
        <f t="shared" ca="1" si="123"/>
        <v>38272.641443362823</v>
      </c>
      <c r="AO159" s="53">
        <f t="shared" ca="1" si="124"/>
        <v>20823.307741516102</v>
      </c>
      <c r="AP159" s="53">
        <f t="shared" ca="1" si="125"/>
        <v>12778.402557009065</v>
      </c>
      <c r="AQ159" s="53">
        <f t="shared" ca="1" si="126"/>
        <v>2070.7816973748609</v>
      </c>
      <c r="AR159" s="53">
        <f t="shared" ca="1" si="127"/>
        <v>1101.5623474500053</v>
      </c>
      <c r="AS159" s="53">
        <f t="shared" ca="1" si="128"/>
        <v>301.50142577748812</v>
      </c>
      <c r="AT159" s="53">
        <f t="shared" ca="1" si="129"/>
        <v>398.39454999345429</v>
      </c>
      <c r="AU159" s="53">
        <f t="shared" ca="1" si="130"/>
        <v>269.24917975104569</v>
      </c>
      <c r="AV159" s="53">
        <f t="shared" ca="1" si="131"/>
        <v>304.40930629539145</v>
      </c>
      <c r="AW159" s="53">
        <f t="shared" ca="1" si="132"/>
        <v>90.067468134026257</v>
      </c>
      <c r="AX159" s="53">
        <f t="shared" ca="1" si="112"/>
        <v>4644026.6014671689</v>
      </c>
      <c r="AY159" s="53">
        <f t="shared" ca="1" si="113"/>
        <v>5699371.3812345164</v>
      </c>
      <c r="AZ159" s="41">
        <f t="array" aca="1" ref="AZ159" ca="1">SUM($E$54:$V$54*AF159:AW159)/1000000</f>
        <v>111.18534465183539</v>
      </c>
      <c r="BA159" s="43">
        <f t="array" aca="1" ref="BA159" ca="1">IF(AZ159=0,"",SUM(($E$54:$V$54*AF159:AW159))/SUM(AF159:AW159))</f>
        <v>19.508352275115648</v>
      </c>
      <c r="BB159" s="54">
        <f t="array" aca="1" ref="BB159" ca="1">SUM(AG159:AW159*AG$54:AW$54*AG$55:AW$55)/1000000</f>
        <v>216.14267644917797</v>
      </c>
      <c r="BG159" s="10"/>
      <c r="BH159" s="46"/>
      <c r="BI159" s="53">
        <f t="shared" si="133"/>
        <v>0</v>
      </c>
      <c r="BJ159" s="53">
        <f t="shared" si="134"/>
        <v>0</v>
      </c>
      <c r="BK159" s="53">
        <f t="shared" ca="1" si="135"/>
        <v>14815106.237667738</v>
      </c>
      <c r="BL159" s="53">
        <f t="shared" ca="1" si="136"/>
        <v>3901557.3966611912</v>
      </c>
      <c r="BM159" s="53">
        <f t="shared" ca="1" si="137"/>
        <v>1762425.1278333261</v>
      </c>
      <c r="BN159" s="53">
        <f t="shared" ca="1" si="138"/>
        <v>1813358.7209864808</v>
      </c>
      <c r="BO159" s="53">
        <f t="shared" ca="1" si="139"/>
        <v>630736.62793272175</v>
      </c>
      <c r="BP159" s="53">
        <f t="shared" ca="1" si="140"/>
        <v>192076.29356799414</v>
      </c>
      <c r="BQ159" s="53">
        <f t="shared" ca="1" si="141"/>
        <v>104504.5134063969</v>
      </c>
      <c r="BR159" s="53">
        <f t="shared" ca="1" si="142"/>
        <v>64130.096808244285</v>
      </c>
      <c r="BS159" s="53">
        <f t="shared" ca="1" si="143"/>
        <v>10392.490777225405</v>
      </c>
      <c r="BT159" s="53">
        <f t="shared" ca="1" si="144"/>
        <v>5528.3357733582434</v>
      </c>
      <c r="BU159" s="53">
        <f t="shared" ca="1" si="145"/>
        <v>1513.1246285810898</v>
      </c>
      <c r="BV159" s="53">
        <f t="shared" ca="1" si="146"/>
        <v>1999.3955382899758</v>
      </c>
      <c r="BW159" s="53">
        <f t="shared" ca="1" si="147"/>
        <v>1351.2624826100694</v>
      </c>
      <c r="BX159" s="53">
        <f t="shared" ca="1" si="148"/>
        <v>1527.7182100783064</v>
      </c>
      <c r="BY159" s="53">
        <f t="shared" ca="1" si="149"/>
        <v>452.01545537007325</v>
      </c>
      <c r="BZ159" s="53">
        <f t="shared" ca="1" si="114"/>
        <v>23306659.357729603</v>
      </c>
      <c r="CA159" s="53">
        <f t="shared" ca="1" si="115"/>
        <v>23306659.357729603</v>
      </c>
      <c r="CB159" s="41">
        <f t="array" aca="1" ref="CB159" ca="1">SUM($E$54:$V$54*BH159:BY159)/1000000</f>
        <v>511.41168953699162</v>
      </c>
      <c r="CC159" s="43">
        <f t="array" aca="1" ref="CC159" ca="1">IF(CB159=0,"",SUM(($E$54:$V$54*BH159:BY159))/SUM(BH159:BY159))</f>
        <v>21.942728114202392</v>
      </c>
      <c r="CD159" s="54">
        <f t="array" aca="1" ref="CD159" ca="1">SUM(BI159:BY159*BI$54:BY$54*BI$55:BY$55)/1000000</f>
        <v>2365.4437004833376</v>
      </c>
      <c r="CI159" s="10"/>
      <c r="CJ159" s="71"/>
      <c r="CK159" s="149" t="str">
        <f t="shared" ca="1" si="150"/>
        <v/>
      </c>
      <c r="CL159" s="149" t="str">
        <f t="shared" ca="1" si="151"/>
        <v/>
      </c>
      <c r="CM159" s="149" t="str">
        <f t="shared" ca="1" si="152"/>
        <v/>
      </c>
      <c r="CN159" s="149">
        <f t="shared" ca="1" si="153"/>
        <v>0.56558521692897878</v>
      </c>
      <c r="CO159" s="149">
        <f t="shared" ca="1" si="154"/>
        <v>0.61747903632254242</v>
      </c>
      <c r="CP159" s="149">
        <f t="shared" ca="1" si="155"/>
        <v>0.704559520742158</v>
      </c>
      <c r="CQ159" s="149">
        <f t="shared" ca="1" si="156"/>
        <v>0.76286023491309585</v>
      </c>
      <c r="CR159" s="149">
        <f t="shared" ca="1" si="157"/>
        <v>0.69592812855288078</v>
      </c>
      <c r="CS159" s="149">
        <f t="shared" ca="1" si="158"/>
        <v>0.63282120422860011</v>
      </c>
      <c r="CT159" s="149">
        <f t="shared" ca="1" si="159"/>
        <v>0.79779383948615723</v>
      </c>
      <c r="CU159" s="149">
        <f t="shared" ca="1" si="160"/>
        <v>0.75175557613434973</v>
      </c>
      <c r="CV159" s="149">
        <f t="shared" ca="1" si="161"/>
        <v>0.71347600275498102</v>
      </c>
      <c r="CW159" s="149">
        <f t="shared" ca="1" si="162"/>
        <v>0.58647310818485909</v>
      </c>
      <c r="CX159" s="149">
        <f t="shared" ca="1" si="163"/>
        <v>0.65127243520498557</v>
      </c>
      <c r="CY159" s="149">
        <f t="shared" ca="1" si="164"/>
        <v>0.65411670192802063</v>
      </c>
      <c r="CZ159" s="149">
        <f t="shared" ca="1" si="165"/>
        <v>0.62959903624902158</v>
      </c>
      <c r="DA159" s="149" t="str">
        <f t="shared" ca="1" si="166"/>
        <v/>
      </c>
      <c r="DB159" s="53"/>
      <c r="DC159" s="53"/>
      <c r="DD159" s="41"/>
      <c r="DE159" s="43"/>
      <c r="DF159" s="54"/>
      <c r="DK159" s="10"/>
      <c r="DL159" s="46"/>
      <c r="DM159" s="72">
        <f t="shared" ca="1" si="167"/>
        <v>7.147458955542374E-2</v>
      </c>
      <c r="DN159" s="72">
        <f t="shared" ca="1" si="168"/>
        <v>7.147458955542374E-2</v>
      </c>
      <c r="DO159" s="72">
        <f t="shared" ca="1" si="169"/>
        <v>0.43017923413595183</v>
      </c>
      <c r="DP159" s="72">
        <f t="shared" ca="1" si="170"/>
        <v>0.43017923413595183</v>
      </c>
      <c r="DQ159" s="72">
        <f t="shared" ca="1" si="171"/>
        <v>0.43017923413595183</v>
      </c>
      <c r="DR159" s="72">
        <f t="shared" ca="1" si="172"/>
        <v>0.43017923413595183</v>
      </c>
      <c r="DS159" s="72">
        <f t="shared" ca="1" si="173"/>
        <v>0.43017923413595183</v>
      </c>
      <c r="DT159" s="72">
        <f t="shared" ca="1" si="174"/>
        <v>0.43017923413595183</v>
      </c>
      <c r="DU159" s="72">
        <f t="shared" ca="1" si="175"/>
        <v>0.43017923413595183</v>
      </c>
      <c r="DV159" s="72">
        <f t="shared" ca="1" si="176"/>
        <v>0.43017923413595183</v>
      </c>
      <c r="DW159" s="72">
        <f t="shared" ca="1" si="177"/>
        <v>0.43017923413595183</v>
      </c>
      <c r="DX159" s="72">
        <f t="shared" ca="1" si="178"/>
        <v>0.43017923413595183</v>
      </c>
      <c r="DY159" s="72">
        <f t="shared" ca="1" si="179"/>
        <v>0.43017923413595183</v>
      </c>
      <c r="DZ159" s="72">
        <f t="shared" ca="1" si="180"/>
        <v>0.43017923413595183</v>
      </c>
      <c r="EA159" s="72">
        <f t="shared" ca="1" si="181"/>
        <v>0.43017923413595183</v>
      </c>
      <c r="EB159" s="72">
        <f t="shared" ca="1" si="182"/>
        <v>0.43017923413595183</v>
      </c>
      <c r="EC159" s="72">
        <f t="shared" ca="1" si="183"/>
        <v>0.43017923413595183</v>
      </c>
      <c r="ED159" s="53"/>
      <c r="EE159" s="53"/>
      <c r="EF159" s="41"/>
      <c r="EG159" s="43"/>
      <c r="EH159" s="54"/>
    </row>
    <row r="160" spans="1:138" x14ac:dyDescent="0.2">
      <c r="A160" s="6">
        <v>9</v>
      </c>
      <c r="B160">
        <v>8</v>
      </c>
      <c r="C160" s="5">
        <f t="shared" ca="1" si="107"/>
        <v>0.40917439787421578</v>
      </c>
      <c r="D160" s="5">
        <f t="shared" ca="1" si="108"/>
        <v>6.6043482996435102E-2</v>
      </c>
      <c r="E160" s="30">
        <f t="shared" ca="1" si="109"/>
        <v>43950498.898602925</v>
      </c>
      <c r="F160" s="29">
        <f t="shared" ca="1" si="190"/>
        <v>13367572.721231608</v>
      </c>
      <c r="G160" s="29">
        <f t="shared" ca="1" si="190"/>
        <v>15343616.457078967</v>
      </c>
      <c r="H160" s="29">
        <f t="shared" ca="1" si="190"/>
        <v>6494651.0194937615</v>
      </c>
      <c r="I160" s="29">
        <f t="shared" ca="1" si="190"/>
        <v>15687779.380939648</v>
      </c>
      <c r="J160" s="29">
        <f t="shared" ca="1" si="190"/>
        <v>4131375.8199907071</v>
      </c>
      <c r="K160" s="29">
        <f t="shared" ca="1" si="190"/>
        <v>1866239.508332148</v>
      </c>
      <c r="L160" s="29">
        <f t="shared" ca="1" si="190"/>
        <v>1920173.3080394804</v>
      </c>
      <c r="M160" s="29">
        <f t="shared" ca="1" si="190"/>
        <v>667889.71390083304</v>
      </c>
      <c r="N160" s="29">
        <f t="shared" ca="1" si="190"/>
        <v>203390.40905032677</v>
      </c>
      <c r="O160" s="29">
        <f t="shared" ca="1" si="190"/>
        <v>110660.27636465285</v>
      </c>
      <c r="P160" s="29">
        <f t="shared" ca="1" si="191"/>
        <v>67907.633888450364</v>
      </c>
      <c r="Q160" s="29">
        <f t="shared" ca="1" si="191"/>
        <v>11004.652947883815</v>
      </c>
      <c r="R160" s="29">
        <f t="shared" ca="1" si="191"/>
        <v>5853.9784031851459</v>
      </c>
      <c r="S160" s="29">
        <f t="shared" ca="1" si="191"/>
        <v>1602.2541430511712</v>
      </c>
      <c r="T160" s="29">
        <f t="shared" ca="1" si="191"/>
        <v>2117.1684898336575</v>
      </c>
      <c r="U160" s="29">
        <f t="shared" ca="1" si="191"/>
        <v>1430.8576241613707</v>
      </c>
      <c r="V160" s="29">
        <f t="shared" ca="1" si="191"/>
        <v>1617.7073489366614</v>
      </c>
      <c r="W160" s="31">
        <f t="shared" ca="1" si="110"/>
        <v>31173693.688957058</v>
      </c>
      <c r="X160" s="31">
        <f t="shared" ca="1" si="111"/>
        <v>103835381.76587057</v>
      </c>
      <c r="Y160" s="38">
        <f t="array" aca="1" ref="Y160" ca="1">SUM($E$54:$V$54*E160:V160)/1000000</f>
        <v>1114.0988733325642</v>
      </c>
      <c r="Z160" s="39">
        <f t="array" aca="1" ref="Z160" ca="1">SUM(($E$54:$V$54*E160:V160))/SUM(E160:V160)</f>
        <v>10.729472501431635</v>
      </c>
      <c r="AE160" s="10"/>
      <c r="AF160" s="46"/>
      <c r="AG160" s="53">
        <f t="shared" ca="1" si="116"/>
        <v>370093.80787993921</v>
      </c>
      <c r="AH160" s="53">
        <f t="shared" ca="1" si="117"/>
        <v>424802.43494246487</v>
      </c>
      <c r="AI160" s="53">
        <f t="shared" ca="1" si="118"/>
        <v>604230.37218463898</v>
      </c>
      <c r="AJ160" s="53">
        <f t="shared" ca="1" si="119"/>
        <v>1459513.7976843184</v>
      </c>
      <c r="AK160" s="53">
        <f t="shared" ca="1" si="120"/>
        <v>384362.87675117963</v>
      </c>
      <c r="AL160" s="53">
        <f t="shared" ca="1" si="121"/>
        <v>173625.74052410095</v>
      </c>
      <c r="AM160" s="53">
        <f t="shared" ca="1" si="122"/>
        <v>178643.47585317079</v>
      </c>
      <c r="AN160" s="53">
        <f t="shared" ca="1" si="123"/>
        <v>62137.1724511918</v>
      </c>
      <c r="AO160" s="53">
        <f t="shared" ca="1" si="124"/>
        <v>18922.442821083896</v>
      </c>
      <c r="AP160" s="53">
        <f t="shared" ca="1" si="125"/>
        <v>10295.287579451971</v>
      </c>
      <c r="AQ160" s="53">
        <f t="shared" ca="1" si="126"/>
        <v>6317.792099288944</v>
      </c>
      <c r="AR160" s="53">
        <f t="shared" ca="1" si="127"/>
        <v>1023.8187589301632</v>
      </c>
      <c r="AS160" s="53">
        <f t="shared" ca="1" si="128"/>
        <v>544.62534456441199</v>
      </c>
      <c r="AT160" s="53">
        <f t="shared" ca="1" si="129"/>
        <v>149.06584114902174</v>
      </c>
      <c r="AU160" s="53">
        <f t="shared" ca="1" si="130"/>
        <v>196.97093819977039</v>
      </c>
      <c r="AV160" s="53">
        <f t="shared" ca="1" si="131"/>
        <v>133.11995243397143</v>
      </c>
      <c r="AW160" s="53">
        <f t="shared" ca="1" si="132"/>
        <v>150.50353138297112</v>
      </c>
      <c r="AX160" s="53">
        <f t="shared" ca="1" si="112"/>
        <v>2900247.0623150854</v>
      </c>
      <c r="AY160" s="53">
        <f t="shared" ca="1" si="113"/>
        <v>3695143.3051374895</v>
      </c>
      <c r="AZ160" s="41">
        <f t="array" aca="1" ref="AZ160" ca="1">SUM($E$54:$V$54*AF160:AW160)/1000000</f>
        <v>79.457190278459663</v>
      </c>
      <c r="BA160" s="43">
        <f t="array" aca="1" ref="BA160" ca="1">IF(AZ160=0,"",SUM(($E$54:$V$54*AF160:AW160))/SUM(AF160:AW160))</f>
        <v>21.503141750412631</v>
      </c>
      <c r="BB160" s="54">
        <f t="array" aca="1" ref="BB160" ca="1">SUM(AG160:AW160*AG$54:AW$54*AG$55:AW$55)/1000000</f>
        <v>165.87477032707841</v>
      </c>
      <c r="BG160" s="10"/>
      <c r="BH160" s="46"/>
      <c r="BI160" s="53">
        <f t="shared" si="133"/>
        <v>0</v>
      </c>
      <c r="BJ160" s="53">
        <f t="shared" si="134"/>
        <v>0</v>
      </c>
      <c r="BK160" s="53">
        <f t="shared" ca="1" si="135"/>
        <v>3743527.5594006488</v>
      </c>
      <c r="BL160" s="53">
        <f t="shared" ca="1" si="136"/>
        <v>9042461.9093579073</v>
      </c>
      <c r="BM160" s="53">
        <f t="shared" ca="1" si="137"/>
        <v>2381331.8366076262</v>
      </c>
      <c r="BN160" s="53">
        <f t="shared" ca="1" si="138"/>
        <v>1075703.5306306998</v>
      </c>
      <c r="BO160" s="53">
        <f t="shared" ca="1" si="139"/>
        <v>1106791.0617361558</v>
      </c>
      <c r="BP160" s="53">
        <f t="shared" ca="1" si="140"/>
        <v>384972.73265698453</v>
      </c>
      <c r="BQ160" s="53">
        <f t="shared" ca="1" si="141"/>
        <v>117234.56723268531</v>
      </c>
      <c r="BR160" s="53">
        <f t="shared" ca="1" si="142"/>
        <v>63784.76581090581</v>
      </c>
      <c r="BS160" s="53">
        <f t="shared" ca="1" si="143"/>
        <v>39142.072174790796</v>
      </c>
      <c r="BT160" s="53">
        <f t="shared" ca="1" si="144"/>
        <v>6343.1001093656569</v>
      </c>
      <c r="BU160" s="53">
        <f t="shared" ca="1" si="145"/>
        <v>3374.2428066855496</v>
      </c>
      <c r="BV160" s="53">
        <f t="shared" ca="1" si="146"/>
        <v>923.5419306861329</v>
      </c>
      <c r="BW160" s="53">
        <f t="shared" ca="1" si="147"/>
        <v>1220.3394094306141</v>
      </c>
      <c r="BX160" s="53">
        <f t="shared" ca="1" si="148"/>
        <v>824.74869451017059</v>
      </c>
      <c r="BY160" s="53">
        <f t="shared" ca="1" si="149"/>
        <v>932.44918404582677</v>
      </c>
      <c r="BZ160" s="53">
        <f t="shared" ca="1" si="114"/>
        <v>17968568.457743131</v>
      </c>
      <c r="CA160" s="53">
        <f t="shared" ca="1" si="115"/>
        <v>17968568.457743131</v>
      </c>
      <c r="CB160" s="41">
        <f t="array" aca="1" ref="CB160" ca="1">SUM($E$54:$V$54*BH160:BY160)/1000000</f>
        <v>444.40372926764672</v>
      </c>
      <c r="CC160" s="43">
        <f t="array" aca="1" ref="CC160" ca="1">IF(CB160=0,"",SUM(($E$54:$V$54*BH160:BY160))/SUM(BH160:BY160))</f>
        <v>24.732283504540476</v>
      </c>
      <c r="CD160" s="54">
        <f t="array" aca="1" ref="CD160" ca="1">SUM(BI160:BY160*BI$54:BY$54*BI$55:BY$55)/1000000</f>
        <v>2117.7494363092073</v>
      </c>
      <c r="CI160" s="10"/>
      <c r="CJ160" s="71"/>
      <c r="CK160" s="149" t="str">
        <f t="shared" ca="1" si="150"/>
        <v/>
      </c>
      <c r="CL160" s="149" t="str">
        <f t="shared" ca="1" si="151"/>
        <v/>
      </c>
      <c r="CM160" s="149" t="str">
        <f t="shared" ca="1" si="152"/>
        <v/>
      </c>
      <c r="CN160" s="149">
        <f t="shared" ca="1" si="153"/>
        <v>0.322358590134117</v>
      </c>
      <c r="CO160" s="149">
        <f t="shared" ca="1" si="154"/>
        <v>0.33457993229961613</v>
      </c>
      <c r="CP160" s="149">
        <f t="shared" ca="1" si="155"/>
        <v>0.34435251620446572</v>
      </c>
      <c r="CQ160" s="149">
        <f t="shared" ca="1" si="156"/>
        <v>0.32580768493876566</v>
      </c>
      <c r="CR160" s="149">
        <f t="shared" ca="1" si="157"/>
        <v>0.28700654183823027</v>
      </c>
      <c r="CS160" s="149">
        <f t="shared" ca="1" si="158"/>
        <v>0.34206654888539728</v>
      </c>
      <c r="CT160" s="149">
        <f t="shared" ca="1" si="159"/>
        <v>0.29825526521872381</v>
      </c>
      <c r="CU160" s="149">
        <f t="shared" ca="1" si="160"/>
        <v>0.3020150694135485</v>
      </c>
      <c r="CV160" s="149">
        <f t="shared" ca="1" si="161"/>
        <v>0.31661753071779358</v>
      </c>
      <c r="CW160" s="149">
        <f t="shared" ca="1" si="162"/>
        <v>0.25518351920693216</v>
      </c>
      <c r="CX160" s="149" t="str">
        <f t="shared" ca="1" si="163"/>
        <v/>
      </c>
      <c r="CY160" s="149">
        <f t="shared" ca="1" si="164"/>
        <v>0.31402078247055909</v>
      </c>
      <c r="CZ160" s="149" t="str">
        <f t="shared" ca="1" si="165"/>
        <v/>
      </c>
      <c r="DA160" s="149" t="str">
        <f t="shared" ca="1" si="166"/>
        <v/>
      </c>
      <c r="DB160" s="53"/>
      <c r="DC160" s="53"/>
      <c r="DD160" s="41"/>
      <c r="DE160" s="43"/>
      <c r="DF160" s="54"/>
      <c r="DK160" s="10"/>
      <c r="DL160" s="46"/>
      <c r="DM160" s="72">
        <f t="shared" ca="1" si="167"/>
        <v>6.6043482996435143E-2</v>
      </c>
      <c r="DN160" s="72">
        <f t="shared" ca="1" si="168"/>
        <v>6.6043482996435143E-2</v>
      </c>
      <c r="DO160" s="72">
        <f t="shared" ca="1" si="169"/>
        <v>0.47521788087065098</v>
      </c>
      <c r="DP160" s="72">
        <f t="shared" ca="1" si="170"/>
        <v>0.47521788087065098</v>
      </c>
      <c r="DQ160" s="72">
        <f t="shared" ca="1" si="171"/>
        <v>0.47521788087065098</v>
      </c>
      <c r="DR160" s="72">
        <f t="shared" ca="1" si="172"/>
        <v>0.47521788087065098</v>
      </c>
      <c r="DS160" s="72">
        <f t="shared" ca="1" si="173"/>
        <v>0.47521788087065098</v>
      </c>
      <c r="DT160" s="72">
        <f t="shared" ca="1" si="174"/>
        <v>0.47521788087065098</v>
      </c>
      <c r="DU160" s="72">
        <f t="shared" ca="1" si="175"/>
        <v>0.47521788087065098</v>
      </c>
      <c r="DV160" s="72">
        <f t="shared" ca="1" si="176"/>
        <v>0.47521788087065098</v>
      </c>
      <c r="DW160" s="72">
        <f t="shared" ca="1" si="177"/>
        <v>0.47521788087065098</v>
      </c>
      <c r="DX160" s="72">
        <f t="shared" ca="1" si="178"/>
        <v>0.47521788087065098</v>
      </c>
      <c r="DY160" s="72">
        <f t="shared" ca="1" si="179"/>
        <v>0.47521788087065098</v>
      </c>
      <c r="DZ160" s="72">
        <f t="shared" ca="1" si="180"/>
        <v>0.47521788087065098</v>
      </c>
      <c r="EA160" s="72">
        <f t="shared" ca="1" si="181"/>
        <v>0.47521788087065098</v>
      </c>
      <c r="EB160" s="72">
        <f t="shared" ca="1" si="182"/>
        <v>0.47521788087065098</v>
      </c>
      <c r="EC160" s="72">
        <f t="shared" ca="1" si="183"/>
        <v>0.47521788087065098</v>
      </c>
      <c r="ED160" s="53"/>
      <c r="EE160" s="53"/>
      <c r="EF160" s="41"/>
      <c r="EG160" s="43"/>
      <c r="EH160" s="54"/>
    </row>
    <row r="161" spans="1:138" x14ac:dyDescent="0.2">
      <c r="A161" s="6">
        <v>9</v>
      </c>
      <c r="B161">
        <v>9</v>
      </c>
      <c r="C161" s="5">
        <f t="shared" ca="1" si="107"/>
        <v>0.62487230902471347</v>
      </c>
      <c r="D161" s="5">
        <f t="shared" ca="1" si="108"/>
        <v>9.7715289757994914E-2</v>
      </c>
      <c r="E161" s="30">
        <f t="shared" ca="1" si="109"/>
        <v>32509542.16391838</v>
      </c>
      <c r="F161" s="29">
        <f t="shared" ca="1" si="190"/>
        <v>33459932.753970888</v>
      </c>
      <c r="G161" s="29">
        <f t="shared" ca="1" si="190"/>
        <v>10176860.230145033</v>
      </c>
      <c r="H161" s="29">
        <f t="shared" ca="1" si="190"/>
        <v>6253316.2483491907</v>
      </c>
      <c r="I161" s="29">
        <f t="shared" ca="1" si="190"/>
        <v>2646905.7579199732</v>
      </c>
      <c r="J161" s="29">
        <f t="shared" ca="1" si="190"/>
        <v>6393580.4168310901</v>
      </c>
      <c r="K161" s="29">
        <f t="shared" ca="1" si="190"/>
        <v>1683749.0441352662</v>
      </c>
      <c r="L161" s="29">
        <f t="shared" ca="1" si="190"/>
        <v>760588.99630409118</v>
      </c>
      <c r="M161" s="29">
        <f t="shared" ca="1" si="190"/>
        <v>782569.8055212996</v>
      </c>
      <c r="N161" s="29">
        <f t="shared" ca="1" si="190"/>
        <v>272199.55684661813</v>
      </c>
      <c r="O161" s="29">
        <f t="shared" ca="1" si="190"/>
        <v>82892.09738985663</v>
      </c>
      <c r="P161" s="29">
        <f t="shared" ca="1" si="191"/>
        <v>45099.778541364394</v>
      </c>
      <c r="Q161" s="29">
        <f t="shared" ca="1" si="191"/>
        <v>27675.86843489419</v>
      </c>
      <c r="R161" s="29">
        <f t="shared" ca="1" si="191"/>
        <v>4484.9644983596263</v>
      </c>
      <c r="S161" s="29">
        <f t="shared" ca="1" si="191"/>
        <v>2385.7985741838543</v>
      </c>
      <c r="T161" s="29">
        <f t="shared" ca="1" si="191"/>
        <v>653.00132434580792</v>
      </c>
      <c r="U161" s="29">
        <f t="shared" ca="1" si="191"/>
        <v>862.85551747232341</v>
      </c>
      <c r="V161" s="29">
        <f t="shared" ca="1" si="191"/>
        <v>583.14838977316401</v>
      </c>
      <c r="W161" s="31">
        <f t="shared" ca="1" si="110"/>
        <v>18957547.338577777</v>
      </c>
      <c r="X161" s="31">
        <f t="shared" ca="1" si="111"/>
        <v>95103882.486612082</v>
      </c>
      <c r="Y161" s="38">
        <f t="array" aca="1" ref="Y161" ca="1">SUM($E$54:$V$54*E161:V161)/1000000</f>
        <v>866.38940054574243</v>
      </c>
      <c r="Z161" s="39">
        <f t="array" aca="1" ref="Z161" ca="1">SUM(($E$54:$V$54*E161:V161))/SUM(E161:V161)</f>
        <v>9.1099267232092789</v>
      </c>
      <c r="AE161" s="10"/>
      <c r="AF161" s="46"/>
      <c r="AG161" s="53">
        <f t="shared" ca="1" si="116"/>
        <v>1142048.6556836762</v>
      </c>
      <c r="AH161" s="53">
        <f t="shared" ca="1" si="117"/>
        <v>347354.83870745369</v>
      </c>
      <c r="AI161" s="53">
        <f t="shared" ca="1" si="118"/>
        <v>989609.61591697042</v>
      </c>
      <c r="AJ161" s="53">
        <f t="shared" ca="1" si="119"/>
        <v>418882.28364511329</v>
      </c>
      <c r="AK161" s="53">
        <f t="shared" ca="1" si="120"/>
        <v>1011806.9212163668</v>
      </c>
      <c r="AL161" s="53">
        <f t="shared" ca="1" si="121"/>
        <v>266459.29594671307</v>
      </c>
      <c r="AM161" s="53">
        <f t="shared" ca="1" si="122"/>
        <v>120365.92339334614</v>
      </c>
      <c r="AN161" s="53">
        <f t="shared" ca="1" si="123"/>
        <v>123844.4649068556</v>
      </c>
      <c r="AO161" s="53">
        <f t="shared" ca="1" si="124"/>
        <v>43076.551417795708</v>
      </c>
      <c r="AP161" s="53">
        <f t="shared" ca="1" si="125"/>
        <v>13117.970274121892</v>
      </c>
      <c r="AQ161" s="53">
        <f t="shared" ca="1" si="126"/>
        <v>7137.2009263152486</v>
      </c>
      <c r="AR161" s="53">
        <f t="shared" ca="1" si="127"/>
        <v>4379.8049617679999</v>
      </c>
      <c r="AS161" s="53">
        <f t="shared" ca="1" si="128"/>
        <v>709.7616398010573</v>
      </c>
      <c r="AT161" s="53">
        <f t="shared" ca="1" si="129"/>
        <v>377.56113986344781</v>
      </c>
      <c r="AU161" s="53">
        <f t="shared" ca="1" si="130"/>
        <v>103.33979029922277</v>
      </c>
      <c r="AV161" s="53">
        <f t="shared" ca="1" si="131"/>
        <v>136.54996538245487</v>
      </c>
      <c r="AW161" s="53">
        <f t="shared" ca="1" si="132"/>
        <v>92.285314080887233</v>
      </c>
      <c r="AX161" s="53">
        <f t="shared" ca="1" si="112"/>
        <v>3000099.530454793</v>
      </c>
      <c r="AY161" s="53">
        <f t="shared" ca="1" si="113"/>
        <v>4489503.0248459233</v>
      </c>
      <c r="AZ161" s="41">
        <f t="array" aca="1" ref="AZ161" ca="1">SUM($E$54:$V$54*AF161:AW161)/1000000</f>
        <v>87.363719867333089</v>
      </c>
      <c r="BA161" s="43">
        <f t="array" aca="1" ref="BA161" ca="1">IF(AZ161=0,"",SUM(($E$54:$V$54*AF161:AW161))/SUM(AF161:AW161))</f>
        <v>19.45955251257044</v>
      </c>
      <c r="BB161" s="54">
        <f t="array" aca="1" ref="BB161" ca="1">SUM(AG161:AW161*AG$54:AW$54*AG$55:AW$55)/1000000</f>
        <v>181.96228536665888</v>
      </c>
      <c r="BG161" s="10"/>
      <c r="BH161" s="46"/>
      <c r="BI161" s="53">
        <f t="shared" si="133"/>
        <v>0</v>
      </c>
      <c r="BJ161" s="53">
        <f t="shared" si="134"/>
        <v>0</v>
      </c>
      <c r="BK161" s="53">
        <f t="shared" ca="1" si="135"/>
        <v>6328381.6408117674</v>
      </c>
      <c r="BL161" s="53">
        <f t="shared" ca="1" si="136"/>
        <v>2678679.4619257743</v>
      </c>
      <c r="BM161" s="53">
        <f t="shared" ca="1" si="137"/>
        <v>6470329.5534763308</v>
      </c>
      <c r="BN161" s="53">
        <f t="shared" ca="1" si="138"/>
        <v>1703960.9249656762</v>
      </c>
      <c r="BO161" s="53">
        <f t="shared" ca="1" si="139"/>
        <v>769719.17767391307</v>
      </c>
      <c r="BP161" s="53">
        <f t="shared" ca="1" si="140"/>
        <v>791963.84657852666</v>
      </c>
      <c r="BQ161" s="53">
        <f t="shared" ca="1" si="141"/>
        <v>275467.06575730606</v>
      </c>
      <c r="BR161" s="53">
        <f t="shared" ca="1" si="142"/>
        <v>83887.141871136191</v>
      </c>
      <c r="BS161" s="53">
        <f t="shared" ca="1" si="143"/>
        <v>45641.160496431279</v>
      </c>
      <c r="BT161" s="53">
        <f t="shared" ca="1" si="144"/>
        <v>28008.092145210518</v>
      </c>
      <c r="BU161" s="53">
        <f t="shared" ca="1" si="145"/>
        <v>4538.8024312066918</v>
      </c>
      <c r="BV161" s="53">
        <f t="shared" ca="1" si="146"/>
        <v>2414.4379231620937</v>
      </c>
      <c r="BW161" s="53">
        <f t="shared" ca="1" si="147"/>
        <v>660.84001325004169</v>
      </c>
      <c r="BX161" s="53">
        <f t="shared" ca="1" si="148"/>
        <v>873.21331571652036</v>
      </c>
      <c r="BY161" s="53">
        <f t="shared" ca="1" si="149"/>
        <v>590.14855752476262</v>
      </c>
      <c r="BZ161" s="53">
        <f t="shared" ca="1" si="114"/>
        <v>19185115.507942937</v>
      </c>
      <c r="CA161" s="53">
        <f t="shared" ca="1" si="115"/>
        <v>19185115.507942937</v>
      </c>
      <c r="CB161" s="41">
        <f t="array" aca="1" ref="CB161" ca="1">SUM($E$54:$V$54*BH161:BY161)/1000000</f>
        <v>484.37099607378411</v>
      </c>
      <c r="CC161" s="43">
        <f t="array" aca="1" ref="CC161" ca="1">IF(CB161=0,"",SUM(($E$54:$V$54*BH161:BY161))/SUM(BH161:BY161))</f>
        <v>25.247228554513885</v>
      </c>
      <c r="CD161" s="54">
        <f t="array" aca="1" ref="CD161" ca="1">SUM(BI161:BY161*BI$54:BY$54*BI$55:BY$55)/1000000</f>
        <v>2330.2857612491543</v>
      </c>
      <c r="CI161" s="10"/>
      <c r="CJ161" s="71"/>
      <c r="CK161" s="149" t="str">
        <f t="shared" ca="1" si="150"/>
        <v/>
      </c>
      <c r="CL161" s="149" t="str">
        <f t="shared" ca="1" si="151"/>
        <v/>
      </c>
      <c r="CM161" s="149" t="str">
        <f t="shared" ca="1" si="152"/>
        <v/>
      </c>
      <c r="CN161" s="149">
        <f t="shared" ca="1" si="153"/>
        <v>0.16944827047649624</v>
      </c>
      <c r="CO161" s="149">
        <f t="shared" ca="1" si="154"/>
        <v>0.14033978398830216</v>
      </c>
      <c r="CP161" s="149">
        <f t="shared" ca="1" si="155"/>
        <v>0.15075572990986161</v>
      </c>
      <c r="CQ161" s="149">
        <f t="shared" ca="1" si="156"/>
        <v>0.14891888570292716</v>
      </c>
      <c r="CR161" s="149">
        <f t="shared" ca="1" si="157"/>
        <v>0.18025925653801561</v>
      </c>
      <c r="CS161" s="149">
        <f t="shared" ca="1" si="158"/>
        <v>0.16531446468188377</v>
      </c>
      <c r="CT161" s="149">
        <f t="shared" ca="1" si="159"/>
        <v>0.1567686550043455</v>
      </c>
      <c r="CU161" s="149">
        <f t="shared" ca="1" si="160"/>
        <v>0.16416017800961416</v>
      </c>
      <c r="CV161" s="149">
        <f t="shared" ca="1" si="161"/>
        <v>0.15822257713659693</v>
      </c>
      <c r="CW161" s="149">
        <f t="shared" ca="1" si="162"/>
        <v>0.17711902051868469</v>
      </c>
      <c r="CX161" s="149">
        <f t="shared" ca="1" si="163"/>
        <v>0.15694732865788169</v>
      </c>
      <c r="CY161" s="149" t="str">
        <f t="shared" ca="1" si="164"/>
        <v/>
      </c>
      <c r="CZ161" s="149" t="str">
        <f t="shared" ca="1" si="165"/>
        <v/>
      </c>
      <c r="DA161" s="149" t="str">
        <f t="shared" ca="1" si="166"/>
        <v/>
      </c>
      <c r="DB161" s="53"/>
      <c r="DC161" s="53"/>
      <c r="DD161" s="41"/>
      <c r="DE161" s="43"/>
      <c r="DF161" s="54"/>
      <c r="DK161" s="10"/>
      <c r="DL161" s="46"/>
      <c r="DM161" s="72">
        <f t="shared" ca="1" si="167"/>
        <v>9.77152897579949E-2</v>
      </c>
      <c r="DN161" s="72">
        <f t="shared" ca="1" si="168"/>
        <v>9.77152897579949E-2</v>
      </c>
      <c r="DO161" s="72">
        <f t="shared" ca="1" si="169"/>
        <v>0.72258759878270828</v>
      </c>
      <c r="DP161" s="72">
        <f t="shared" ca="1" si="170"/>
        <v>0.72258759878270828</v>
      </c>
      <c r="DQ161" s="72">
        <f t="shared" ca="1" si="171"/>
        <v>0.72258759878270828</v>
      </c>
      <c r="DR161" s="72">
        <f t="shared" ca="1" si="172"/>
        <v>0.72258759878270828</v>
      </c>
      <c r="DS161" s="72">
        <f t="shared" ca="1" si="173"/>
        <v>0.72258759878270817</v>
      </c>
      <c r="DT161" s="72">
        <f t="shared" ca="1" si="174"/>
        <v>0.72258759878270828</v>
      </c>
      <c r="DU161" s="72">
        <f t="shared" ca="1" si="175"/>
        <v>0.72258759878270828</v>
      </c>
      <c r="DV161" s="72">
        <f t="shared" ca="1" si="176"/>
        <v>0.72258759878270828</v>
      </c>
      <c r="DW161" s="72">
        <f t="shared" ca="1" si="177"/>
        <v>0.72258759878270828</v>
      </c>
      <c r="DX161" s="72">
        <f t="shared" ca="1" si="178"/>
        <v>0.72258759878270828</v>
      </c>
      <c r="DY161" s="72">
        <f t="shared" ca="1" si="179"/>
        <v>0.72258759878270851</v>
      </c>
      <c r="DZ161" s="72">
        <f t="shared" ca="1" si="180"/>
        <v>0.72258759878270851</v>
      </c>
      <c r="EA161" s="72">
        <f t="shared" ca="1" si="181"/>
        <v>0.72258759878270828</v>
      </c>
      <c r="EB161" s="72">
        <f t="shared" ca="1" si="182"/>
        <v>0.72258759878270828</v>
      </c>
      <c r="EC161" s="72">
        <f t="shared" ca="1" si="183"/>
        <v>0.72258759878270828</v>
      </c>
      <c r="ED161" s="53"/>
      <c r="EE161" s="53"/>
      <c r="EF161" s="41"/>
      <c r="EG161" s="43"/>
      <c r="EH161" s="54"/>
    </row>
    <row r="162" spans="1:138" x14ac:dyDescent="0.2">
      <c r="A162" s="6">
        <v>9</v>
      </c>
      <c r="B162">
        <v>10</v>
      </c>
      <c r="C162" s="5">
        <f t="shared" ca="1" si="107"/>
        <v>0.46024527351930217</v>
      </c>
      <c r="D162" s="5">
        <f t="shared" ca="1" si="108"/>
        <v>8.8893737714429794E-2</v>
      </c>
      <c r="E162" s="30">
        <f t="shared" ca="1" si="109"/>
        <v>46211518.234079927</v>
      </c>
      <c r="F162" s="29">
        <f t="shared" ca="1" si="190"/>
        <v>24969121.303175099</v>
      </c>
      <c r="G162" s="29">
        <f t="shared" ca="1" si="190"/>
        <v>25699073.690962188</v>
      </c>
      <c r="H162" s="29">
        <f t="shared" ca="1" si="190"/>
        <v>4933149.0022060815</v>
      </c>
      <c r="I162" s="29">
        <f t="shared" ca="1" si="190"/>
        <v>3031243.4398623216</v>
      </c>
      <c r="J162" s="29">
        <f t="shared" ca="1" si="190"/>
        <v>1283065.720008455</v>
      </c>
      <c r="K162" s="29">
        <f t="shared" ca="1" si="190"/>
        <v>3099235.3378685582</v>
      </c>
      <c r="L162" s="29">
        <f t="shared" ca="1" si="190"/>
        <v>816183.45238126139</v>
      </c>
      <c r="M162" s="29">
        <f t="shared" ca="1" si="190"/>
        <v>368689.23846397171</v>
      </c>
      <c r="N162" s="29">
        <f t="shared" ca="1" si="190"/>
        <v>379344.25431418046</v>
      </c>
      <c r="O162" s="29">
        <f t="shared" ca="1" si="190"/>
        <v>131946.48859196281</v>
      </c>
      <c r="P162" s="29">
        <f t="shared" ca="1" si="191"/>
        <v>40181.260062732821</v>
      </c>
      <c r="Q162" s="29">
        <f t="shared" ca="1" si="191"/>
        <v>21861.745418495968</v>
      </c>
      <c r="R162" s="29">
        <f t="shared" ca="1" si="191"/>
        <v>13415.648802011634</v>
      </c>
      <c r="S162" s="29">
        <f t="shared" ca="1" si="191"/>
        <v>2174.0495240836358</v>
      </c>
      <c r="T162" s="29">
        <f t="shared" ca="1" si="191"/>
        <v>1156.4961677312967</v>
      </c>
      <c r="U162" s="29">
        <f t="shared" ca="1" si="191"/>
        <v>316.53700245324717</v>
      </c>
      <c r="V162" s="29">
        <f t="shared" ca="1" si="191"/>
        <v>418.26209054714928</v>
      </c>
      <c r="W162" s="31">
        <f t="shared" ca="1" si="110"/>
        <v>14122380.932764851</v>
      </c>
      <c r="X162" s="31">
        <f t="shared" ca="1" si="111"/>
        <v>111002094.16098209</v>
      </c>
      <c r="Y162" s="38">
        <f t="array" aca="1" ref="Y162" ca="1">SUM($E$54:$V$54*E162:V162)/1000000</f>
        <v>908.21168879491165</v>
      </c>
      <c r="Z162" s="39">
        <f t="array" aca="1" ref="Z162" ca="1">SUM(($E$54:$V$54*E162:V162))/SUM(E162:V162)</f>
        <v>8.1819329235155411</v>
      </c>
      <c r="AE162" s="10"/>
      <c r="AF162" s="46"/>
      <c r="AG162" s="53">
        <f t="shared" ca="1" si="116"/>
        <v>925645.74460548582</v>
      </c>
      <c r="AH162" s="53">
        <f t="shared" ca="1" si="117"/>
        <v>952706.26120579592</v>
      </c>
      <c r="AI162" s="53">
        <f t="shared" ca="1" si="118"/>
        <v>643706.64101144648</v>
      </c>
      <c r="AJ162" s="53">
        <f t="shared" ca="1" si="119"/>
        <v>395534.68421269575</v>
      </c>
      <c r="AK162" s="53">
        <f t="shared" ca="1" si="120"/>
        <v>167422.05119979734</v>
      </c>
      <c r="AL162" s="53">
        <f t="shared" ca="1" si="121"/>
        <v>404406.67171236686</v>
      </c>
      <c r="AM162" s="53">
        <f t="shared" ca="1" si="122"/>
        <v>106500.47431093588</v>
      </c>
      <c r="AN162" s="53">
        <f t="shared" ca="1" si="123"/>
        <v>48108.76605644379</v>
      </c>
      <c r="AO162" s="53">
        <f t="shared" ca="1" si="124"/>
        <v>49499.095936971287</v>
      </c>
      <c r="AP162" s="53">
        <f t="shared" ca="1" si="125"/>
        <v>17217.163099433055</v>
      </c>
      <c r="AQ162" s="53">
        <f t="shared" ca="1" si="126"/>
        <v>5243.0899482303175</v>
      </c>
      <c r="AR162" s="53">
        <f t="shared" ca="1" si="127"/>
        <v>2852.6506504657045</v>
      </c>
      <c r="AS162" s="53">
        <f t="shared" ca="1" si="128"/>
        <v>1750.5536977436282</v>
      </c>
      <c r="AT162" s="53">
        <f t="shared" ca="1" si="129"/>
        <v>283.68292056748811</v>
      </c>
      <c r="AU162" s="53">
        <f t="shared" ca="1" si="130"/>
        <v>150.90650275108482</v>
      </c>
      <c r="AV162" s="53">
        <f t="shared" ca="1" si="131"/>
        <v>41.303631922306131</v>
      </c>
      <c r="AW162" s="53">
        <f t="shared" ca="1" si="132"/>
        <v>54.577326824737895</v>
      </c>
      <c r="AX162" s="53">
        <f t="shared" ca="1" si="112"/>
        <v>1842772.3122185958</v>
      </c>
      <c r="AY162" s="53">
        <f t="shared" ca="1" si="113"/>
        <v>3721124.3180298777</v>
      </c>
      <c r="AZ162" s="41">
        <f t="array" aca="1" ref="AZ162" ca="1">SUM($E$54:$V$54*AF162:AW162)/1000000</f>
        <v>64.537858534021737</v>
      </c>
      <c r="BA162" s="43">
        <f t="array" aca="1" ref="BA162" ca="1">IF(AZ162=0,"",SUM(($E$54:$V$54*AF162:AW162))/SUM(AF162:AW162))</f>
        <v>17.343644828343397</v>
      </c>
      <c r="BB162" s="54">
        <f t="array" aca="1" ref="BB162" ca="1">SUM(AG162:AW162*AG$54:AW$54*AG$55:AW$55)/1000000</f>
        <v>126.66854406155156</v>
      </c>
      <c r="BG162" s="10"/>
      <c r="BH162" s="46"/>
      <c r="BI162" s="53">
        <f t="shared" si="133"/>
        <v>0</v>
      </c>
      <c r="BJ162" s="53">
        <f t="shared" si="134"/>
        <v>0</v>
      </c>
      <c r="BK162" s="53">
        <f t="shared" ca="1" si="135"/>
        <v>3332776.2638381352</v>
      </c>
      <c r="BL162" s="53">
        <f t="shared" ca="1" si="136"/>
        <v>2047871.6904294663</v>
      </c>
      <c r="BM162" s="53">
        <f t="shared" ca="1" si="137"/>
        <v>866823.8025399762</v>
      </c>
      <c r="BN162" s="53">
        <f t="shared" ca="1" si="138"/>
        <v>2093806.200760931</v>
      </c>
      <c r="BO162" s="53">
        <f t="shared" ca="1" si="139"/>
        <v>551403.74552183389</v>
      </c>
      <c r="BP162" s="53">
        <f t="shared" ca="1" si="140"/>
        <v>249082.02491669878</v>
      </c>
      <c r="BQ162" s="53">
        <f t="shared" ca="1" si="141"/>
        <v>256280.42575569925</v>
      </c>
      <c r="BR162" s="53">
        <f t="shared" ca="1" si="142"/>
        <v>89141.464220811016</v>
      </c>
      <c r="BS162" s="53">
        <f t="shared" ca="1" si="143"/>
        <v>27145.977088528423</v>
      </c>
      <c r="BT162" s="53">
        <f t="shared" ca="1" si="144"/>
        <v>14769.532844893325</v>
      </c>
      <c r="BU162" s="53">
        <f t="shared" ca="1" si="145"/>
        <v>9063.4513312568033</v>
      </c>
      <c r="BV162" s="53">
        <f t="shared" ca="1" si="146"/>
        <v>1468.7617679973434</v>
      </c>
      <c r="BW162" s="53">
        <f t="shared" ca="1" si="147"/>
        <v>781.31493196556335</v>
      </c>
      <c r="BX162" s="53">
        <f t="shared" ca="1" si="148"/>
        <v>213.84860013976638</v>
      </c>
      <c r="BY162" s="53">
        <f t="shared" ca="1" si="149"/>
        <v>282.57284886701723</v>
      </c>
      <c r="BZ162" s="53">
        <f t="shared" ca="1" si="114"/>
        <v>9540911.0773971993</v>
      </c>
      <c r="CA162" s="53">
        <f t="shared" ca="1" si="115"/>
        <v>9540911.0773971993</v>
      </c>
      <c r="CB162" s="41">
        <f t="array" aca="1" ref="CB162" ca="1">SUM($E$54:$V$54*BH162:BY162)/1000000</f>
        <v>241.28871799404939</v>
      </c>
      <c r="CC162" s="43">
        <f t="array" aca="1" ref="CC162" ca="1">IF(CB162=0,"",SUM(($E$54:$V$54*BH162:BY162))/SUM(BH162:BY162))</f>
        <v>25.28990324264441</v>
      </c>
      <c r="CD162" s="54">
        <f t="array" aca="1" ref="CD162" ca="1">SUM(BI162:BY162*BI$54:BY$54*BI$55:BY$55)/1000000</f>
        <v>1163.9885548468724</v>
      </c>
      <c r="CI162" s="10"/>
      <c r="CJ162" s="71"/>
      <c r="CK162" s="149" t="str">
        <f t="shared" ca="1" si="150"/>
        <v/>
      </c>
      <c r="CL162" s="149" t="str">
        <f t="shared" ca="1" si="151"/>
        <v/>
      </c>
      <c r="CM162" s="149" t="str">
        <f t="shared" ca="1" si="152"/>
        <v/>
      </c>
      <c r="CN162" s="149">
        <f t="shared" ca="1" si="153"/>
        <v>1.0843111369801692</v>
      </c>
      <c r="CO162" s="149">
        <f t="shared" ca="1" si="154"/>
        <v>0.85139329798616914</v>
      </c>
      <c r="CP162" s="149">
        <f t="shared" ca="1" si="155"/>
        <v>1.0990367466910367</v>
      </c>
      <c r="CQ162" s="149">
        <f t="shared" ca="1" si="156"/>
        <v>0.79771496947579634</v>
      </c>
      <c r="CR162" s="149">
        <f t="shared" ca="1" si="157"/>
        <v>1.0498418536809044</v>
      </c>
      <c r="CS162" s="149">
        <f t="shared" ca="1" si="158"/>
        <v>0.85689216190740758</v>
      </c>
      <c r="CT162" s="149">
        <f t="shared" ca="1" si="159"/>
        <v>0.97443943587250292</v>
      </c>
      <c r="CU162" s="149">
        <f t="shared" ca="1" si="160"/>
        <v>0.91837837399415545</v>
      </c>
      <c r="CV162" s="149">
        <f t="shared" ca="1" si="161"/>
        <v>0.82430400631775302</v>
      </c>
      <c r="CW162" s="149">
        <f t="shared" ca="1" si="162"/>
        <v>0.84683129362419329</v>
      </c>
      <c r="CX162" s="149">
        <f t="shared" ca="1" si="163"/>
        <v>0.88249873962229997</v>
      </c>
      <c r="CY162" s="149" t="str">
        <f t="shared" ca="1" si="164"/>
        <v/>
      </c>
      <c r="CZ162" s="149" t="str">
        <f t="shared" ca="1" si="165"/>
        <v/>
      </c>
      <c r="DA162" s="149" t="str">
        <f t="shared" ca="1" si="166"/>
        <v/>
      </c>
      <c r="DB162" s="53"/>
      <c r="DC162" s="53"/>
      <c r="DD162" s="41"/>
      <c r="DE162" s="43"/>
      <c r="DF162" s="54"/>
      <c r="DK162" s="10"/>
      <c r="DL162" s="46"/>
      <c r="DM162" s="72">
        <f t="shared" ca="1" si="167"/>
        <v>8.8893737714429794E-2</v>
      </c>
      <c r="DN162" s="72">
        <f t="shared" ca="1" si="168"/>
        <v>8.8893737714429794E-2</v>
      </c>
      <c r="DO162" s="72">
        <f t="shared" ca="1" si="169"/>
        <v>0.54913901123373188</v>
      </c>
      <c r="DP162" s="72">
        <f t="shared" ca="1" si="170"/>
        <v>0.54913901123373188</v>
      </c>
      <c r="DQ162" s="72">
        <f t="shared" ca="1" si="171"/>
        <v>0.54913901123373188</v>
      </c>
      <c r="DR162" s="72">
        <f t="shared" ca="1" si="172"/>
        <v>0.54913901123373188</v>
      </c>
      <c r="DS162" s="72">
        <f t="shared" ca="1" si="173"/>
        <v>0.54913901123373188</v>
      </c>
      <c r="DT162" s="72">
        <f t="shared" ca="1" si="174"/>
        <v>0.54913901123373199</v>
      </c>
      <c r="DU162" s="72">
        <f t="shared" ca="1" si="175"/>
        <v>0.54913901123373177</v>
      </c>
      <c r="DV162" s="72">
        <f t="shared" ca="1" si="176"/>
        <v>0.54913901123373199</v>
      </c>
      <c r="DW162" s="72">
        <f t="shared" ca="1" si="177"/>
        <v>0.54913901123373188</v>
      </c>
      <c r="DX162" s="72">
        <f t="shared" ca="1" si="178"/>
        <v>0.54913901123373188</v>
      </c>
      <c r="DY162" s="72">
        <f t="shared" ca="1" si="179"/>
        <v>0.54913901123373188</v>
      </c>
      <c r="DZ162" s="72">
        <f t="shared" ca="1" si="180"/>
        <v>0.54913901123373188</v>
      </c>
      <c r="EA162" s="72">
        <f t="shared" ca="1" si="181"/>
        <v>0.54913901123373177</v>
      </c>
      <c r="EB162" s="72">
        <f t="shared" ca="1" si="182"/>
        <v>0.54913901123373188</v>
      </c>
      <c r="EC162" s="72">
        <f t="shared" ca="1" si="183"/>
        <v>0.54913901123373188</v>
      </c>
      <c r="ED162" s="53"/>
      <c r="EE162" s="53"/>
      <c r="EF162" s="41"/>
      <c r="EG162" s="43"/>
      <c r="EH162" s="54"/>
    </row>
    <row r="163" spans="1:138" x14ac:dyDescent="0.2">
      <c r="A163" s="6">
        <v>9</v>
      </c>
      <c r="B163">
        <v>11</v>
      </c>
      <c r="C163" s="5">
        <f t="shared" ca="1" si="107"/>
        <v>0.41746003149100186</v>
      </c>
      <c r="D163" s="5">
        <f t="shared" ca="1" si="108"/>
        <v>5.4766141258719203E-2</v>
      </c>
      <c r="E163" s="30">
        <f t="shared" ca="1" si="109"/>
        <v>99070519.982945412</v>
      </c>
      <c r="F163" s="29">
        <f t="shared" ca="1" si="190"/>
        <v>36725191.562573701</v>
      </c>
      <c r="G163" s="29">
        <f t="shared" ca="1" si="190"/>
        <v>19843445.921064377</v>
      </c>
      <c r="H163" s="29">
        <f t="shared" ca="1" si="190"/>
        <v>13453358.471332079</v>
      </c>
      <c r="I163" s="29">
        <f t="shared" ca="1" si="190"/>
        <v>2582483.0387763185</v>
      </c>
      <c r="J163" s="29">
        <f t="shared" ca="1" si="190"/>
        <v>1586843.3664472173</v>
      </c>
      <c r="K163" s="29">
        <f t="shared" ca="1" si="190"/>
        <v>671679.581961822</v>
      </c>
      <c r="L163" s="29">
        <f t="shared" ca="1" si="190"/>
        <v>1622436.843006874</v>
      </c>
      <c r="M163" s="29">
        <f t="shared" ca="1" si="190"/>
        <v>427268.65159797872</v>
      </c>
      <c r="N163" s="29">
        <f t="shared" ca="1" si="190"/>
        <v>193007.28692499956</v>
      </c>
      <c r="O163" s="29">
        <f t="shared" ca="1" si="190"/>
        <v>198585.143523037</v>
      </c>
      <c r="P163" s="29">
        <f t="shared" ca="1" si="191"/>
        <v>69073.43943239002</v>
      </c>
      <c r="Q163" s="29">
        <f t="shared" ca="1" si="191"/>
        <v>21034.722961391086</v>
      </c>
      <c r="R163" s="29">
        <f t="shared" ca="1" si="191"/>
        <v>11444.533038848849</v>
      </c>
      <c r="S163" s="29">
        <f t="shared" ca="1" si="191"/>
        <v>7023.0364965423696</v>
      </c>
      <c r="T163" s="29">
        <f t="shared" ca="1" si="191"/>
        <v>1138.1059073818697</v>
      </c>
      <c r="U163" s="29">
        <f t="shared" ca="1" si="191"/>
        <v>605.42094638541801</v>
      </c>
      <c r="V163" s="29">
        <f t="shared" ca="1" si="191"/>
        <v>165.70580771329799</v>
      </c>
      <c r="W163" s="31">
        <f t="shared" ca="1" si="110"/>
        <v>20846147.348160978</v>
      </c>
      <c r="X163" s="31">
        <f t="shared" ca="1" si="111"/>
        <v>176485304.81474444</v>
      </c>
      <c r="Y163" s="38">
        <f t="array" aca="1" ref="Y163" ca="1">SUM($E$54:$V$54*E163:V163)/1000000</f>
        <v>1093.9517421210646</v>
      </c>
      <c r="Z163" s="39">
        <f t="array" aca="1" ref="Z163" ca="1">SUM(($E$54:$V$54*E163:V163))/SUM(E163:V163)</f>
        <v>6.19854295103708</v>
      </c>
      <c r="AE163" s="10"/>
      <c r="AF163" s="46"/>
      <c r="AG163" s="53">
        <f t="shared" ca="1" si="116"/>
        <v>802701.63413024531</v>
      </c>
      <c r="AH163" s="53">
        <f t="shared" ca="1" si="117"/>
        <v>433717.72317304875</v>
      </c>
      <c r="AI163" s="53">
        <f t="shared" ca="1" si="118"/>
        <v>1036191.9801281696</v>
      </c>
      <c r="AJ163" s="53">
        <f t="shared" ca="1" si="119"/>
        <v>198905.59069686997</v>
      </c>
      <c r="AK163" s="53">
        <f t="shared" ca="1" si="120"/>
        <v>122220.36404783213</v>
      </c>
      <c r="AL163" s="53">
        <f t="shared" ca="1" si="121"/>
        <v>51733.47588468506</v>
      </c>
      <c r="AM163" s="53">
        <f t="shared" ca="1" si="122"/>
        <v>124961.8114741077</v>
      </c>
      <c r="AN163" s="53">
        <f t="shared" ca="1" si="123"/>
        <v>32908.686042182424</v>
      </c>
      <c r="AO163" s="53">
        <f t="shared" ca="1" si="124"/>
        <v>14865.626545531193</v>
      </c>
      <c r="AP163" s="53">
        <f t="shared" ca="1" si="125"/>
        <v>15295.238994014408</v>
      </c>
      <c r="AQ163" s="53">
        <f t="shared" ca="1" si="126"/>
        <v>5320.1097801881879</v>
      </c>
      <c r="AR163" s="53">
        <f t="shared" ca="1" si="127"/>
        <v>1620.1167376351925</v>
      </c>
      <c r="AS163" s="53">
        <f t="shared" ca="1" si="128"/>
        <v>881.47010848160789</v>
      </c>
      <c r="AT163" s="53">
        <f t="shared" ca="1" si="129"/>
        <v>540.92174153924043</v>
      </c>
      <c r="AU163" s="53">
        <f t="shared" ca="1" si="130"/>
        <v>87.658127617617794</v>
      </c>
      <c r="AV163" s="53">
        <f t="shared" ca="1" si="131"/>
        <v>46.630165291660568</v>
      </c>
      <c r="AW163" s="53">
        <f t="shared" ca="1" si="132"/>
        <v>12.76283757539532</v>
      </c>
      <c r="AX163" s="53">
        <f t="shared" ca="1" si="112"/>
        <v>1605592.4433117211</v>
      </c>
      <c r="AY163" s="53">
        <f t="shared" ca="1" si="113"/>
        <v>2842011.8006150154</v>
      </c>
      <c r="AZ163" s="41">
        <f t="array" aca="1" ref="AZ163" ca="1">SUM($E$54:$V$54*AF163:AW163)/1000000</f>
        <v>46.464003560630331</v>
      </c>
      <c r="BA163" s="43">
        <f t="array" aca="1" ref="BA163" ca="1">IF(AZ163=0,"",SUM(($E$54:$V$54*AF163:AW163))/SUM(AF163:AW163))</f>
        <v>16.34898333306549</v>
      </c>
      <c r="BB163" s="54">
        <f t="array" aca="1" ref="BB163" ca="1">SUM(AG163:AW163*AG$54:AW$54*AG$55:AW$55)/1000000</f>
        <v>86.162948351590799</v>
      </c>
      <c r="BG163" s="10"/>
      <c r="BH163" s="46"/>
      <c r="BI163" s="53">
        <f t="shared" si="133"/>
        <v>0</v>
      </c>
      <c r="BJ163" s="53">
        <f t="shared" si="134"/>
        <v>0</v>
      </c>
      <c r="BK163" s="53">
        <f t="shared" ca="1" si="135"/>
        <v>7898470.2356798025</v>
      </c>
      <c r="BL163" s="53">
        <f t="shared" ca="1" si="136"/>
        <v>1516176.459535239</v>
      </c>
      <c r="BM163" s="53">
        <f t="shared" ca="1" si="137"/>
        <v>931636.15057737124</v>
      </c>
      <c r="BN163" s="53">
        <f t="shared" ca="1" si="138"/>
        <v>394343.25617237546</v>
      </c>
      <c r="BO163" s="53">
        <f t="shared" ca="1" si="139"/>
        <v>952533.08986505063</v>
      </c>
      <c r="BP163" s="53">
        <f t="shared" ca="1" si="140"/>
        <v>250849.53578521035</v>
      </c>
      <c r="BQ163" s="53">
        <f t="shared" ca="1" si="141"/>
        <v>113314.62803841253</v>
      </c>
      <c r="BR163" s="53">
        <f t="shared" ca="1" si="142"/>
        <v>116589.38908877548</v>
      </c>
      <c r="BS163" s="53">
        <f t="shared" ca="1" si="143"/>
        <v>40553.034143506637</v>
      </c>
      <c r="BT163" s="53">
        <f t="shared" ca="1" si="144"/>
        <v>12349.491287276131</v>
      </c>
      <c r="BU163" s="53">
        <f t="shared" ca="1" si="145"/>
        <v>6719.0883050670245</v>
      </c>
      <c r="BV163" s="53">
        <f t="shared" ca="1" si="146"/>
        <v>4123.2265422970186</v>
      </c>
      <c r="BW163" s="53">
        <f t="shared" ca="1" si="147"/>
        <v>668.18227237923145</v>
      </c>
      <c r="BX163" s="53">
        <f t="shared" ca="1" si="148"/>
        <v>355.44279410023364</v>
      </c>
      <c r="BY163" s="53">
        <f t="shared" ca="1" si="149"/>
        <v>97.285922536870629</v>
      </c>
      <c r="BZ163" s="53">
        <f t="shared" ca="1" si="114"/>
        <v>12238778.496009402</v>
      </c>
      <c r="CA163" s="53">
        <f t="shared" ca="1" si="115"/>
        <v>12238778.496009402</v>
      </c>
      <c r="CB163" s="41">
        <f t="array" aca="1" ref="CB163" ca="1">SUM($E$54:$V$54*BH163:BY163)/1000000</f>
        <v>273.58670738225317</v>
      </c>
      <c r="CC163" s="43">
        <f t="array" aca="1" ref="CC163" ca="1">IF(CB163=0,"",SUM(($E$54:$V$54*BH163:BY163))/SUM(BH163:BY163))</f>
        <v>22.35408602839404</v>
      </c>
      <c r="CD163" s="54">
        <f t="array" aca="1" ref="CD163" ca="1">SUM(BI163:BY163*BI$54:BY$54*BI$55:BY$55)/1000000</f>
        <v>1276.1725308189209</v>
      </c>
      <c r="CI163" s="10"/>
      <c r="CJ163" s="71"/>
      <c r="CK163" s="149" t="str">
        <f t="shared" ca="1" si="150"/>
        <v/>
      </c>
      <c r="CL163" s="149" t="str">
        <f t="shared" ca="1" si="151"/>
        <v/>
      </c>
      <c r="CM163" s="149" t="str">
        <f t="shared" ca="1" si="152"/>
        <v/>
      </c>
      <c r="CN163" s="149">
        <f t="shared" ca="1" si="153"/>
        <v>0.54660057904226067</v>
      </c>
      <c r="CO163" s="149">
        <f t="shared" ca="1" si="154"/>
        <v>0.6732122194619935</v>
      </c>
      <c r="CP163" s="149">
        <f t="shared" ca="1" si="155"/>
        <v>0.57745536947171605</v>
      </c>
      <c r="CQ163" s="149">
        <f t="shared" ca="1" si="156"/>
        <v>0.63755551402962107</v>
      </c>
      <c r="CR163" s="149">
        <f t="shared" ca="1" si="157"/>
        <v>0.82781807781754702</v>
      </c>
      <c r="CS163" s="149">
        <f t="shared" ca="1" si="158"/>
        <v>0.65727755924642506</v>
      </c>
      <c r="CT163" s="149">
        <f t="shared" ca="1" si="159"/>
        <v>0.63274041265368453</v>
      </c>
      <c r="CU163" s="149">
        <f t="shared" ca="1" si="160"/>
        <v>0.57389539582609272</v>
      </c>
      <c r="CV163" s="149">
        <f t="shared" ca="1" si="161"/>
        <v>0.64491060820617929</v>
      </c>
      <c r="CW163" s="149">
        <f t="shared" ca="1" si="162"/>
        <v>0.67347524274600479</v>
      </c>
      <c r="CX163" s="149">
        <f t="shared" ca="1" si="163"/>
        <v>0.52537960547771012</v>
      </c>
      <c r="CY163" s="149" t="str">
        <f t="shared" ca="1" si="164"/>
        <v/>
      </c>
      <c r="CZ163" s="149" t="str">
        <f t="shared" ca="1" si="165"/>
        <v/>
      </c>
      <c r="DA163" s="149" t="str">
        <f t="shared" ca="1" si="166"/>
        <v/>
      </c>
      <c r="DB163" s="53"/>
      <c r="DC163" s="53"/>
      <c r="DD163" s="41"/>
      <c r="DE163" s="43"/>
      <c r="DF163" s="54"/>
      <c r="DK163" s="10"/>
      <c r="DL163" s="46"/>
      <c r="DM163" s="72">
        <f t="shared" ca="1" si="167"/>
        <v>5.4766141258719259E-2</v>
      </c>
      <c r="DN163" s="72">
        <f t="shared" ca="1" si="168"/>
        <v>5.4766141258719259E-2</v>
      </c>
      <c r="DO163" s="72">
        <f t="shared" ca="1" si="169"/>
        <v>0.47222617274972101</v>
      </c>
      <c r="DP163" s="72">
        <f t="shared" ca="1" si="170"/>
        <v>0.47222617274972101</v>
      </c>
      <c r="DQ163" s="72">
        <f t="shared" ca="1" si="171"/>
        <v>0.47222617274972101</v>
      </c>
      <c r="DR163" s="72">
        <f t="shared" ca="1" si="172"/>
        <v>0.47222617274972101</v>
      </c>
      <c r="DS163" s="72">
        <f t="shared" ca="1" si="173"/>
        <v>0.47222617274972101</v>
      </c>
      <c r="DT163" s="72">
        <f t="shared" ca="1" si="174"/>
        <v>0.47222617274972101</v>
      </c>
      <c r="DU163" s="72">
        <f t="shared" ca="1" si="175"/>
        <v>0.47222617274972101</v>
      </c>
      <c r="DV163" s="72">
        <f t="shared" ca="1" si="176"/>
        <v>0.47222617274972101</v>
      </c>
      <c r="DW163" s="72">
        <f t="shared" ca="1" si="177"/>
        <v>0.47222617274972101</v>
      </c>
      <c r="DX163" s="72">
        <f t="shared" ca="1" si="178"/>
        <v>0.47222617274972101</v>
      </c>
      <c r="DY163" s="72">
        <f t="shared" ca="1" si="179"/>
        <v>0.47222617274972101</v>
      </c>
      <c r="DZ163" s="72">
        <f t="shared" ca="1" si="180"/>
        <v>0.47222617274972101</v>
      </c>
      <c r="EA163" s="72">
        <f t="shared" ca="1" si="181"/>
        <v>0.47222617274972101</v>
      </c>
      <c r="EB163" s="72">
        <f t="shared" ca="1" si="182"/>
        <v>0.47222617274972101</v>
      </c>
      <c r="EC163" s="72">
        <f t="shared" ca="1" si="183"/>
        <v>0.47222617274972101</v>
      </c>
      <c r="ED163" s="53"/>
      <c r="EE163" s="53"/>
      <c r="EF163" s="41"/>
      <c r="EG163" s="43"/>
      <c r="EH163" s="54"/>
    </row>
    <row r="164" spans="1:138" s="56" customFormat="1" x14ac:dyDescent="0.2">
      <c r="A164" s="59">
        <v>9</v>
      </c>
      <c r="B164" s="56">
        <v>12</v>
      </c>
      <c r="C164" s="60">
        <f t="shared" ca="1" si="107"/>
        <v>0.34980449380761619</v>
      </c>
      <c r="D164" s="60">
        <f t="shared" ca="1" si="108"/>
        <v>0.10618700547830767</v>
      </c>
      <c r="E164" s="61">
        <f t="shared" ca="1" si="109"/>
        <v>104220623.27552031</v>
      </c>
      <c r="F164" s="62">
        <f t="shared" ca="1" si="190"/>
        <v>74787062.89964065</v>
      </c>
      <c r="G164" s="62">
        <f t="shared" ca="1" si="190"/>
        <v>27723375.3478266</v>
      </c>
      <c r="H164" s="62">
        <f t="shared" ca="1" si="190"/>
        <v>10557983.177163433</v>
      </c>
      <c r="I164" s="62">
        <f t="shared" ca="1" si="190"/>
        <v>7158047.6990588335</v>
      </c>
      <c r="J164" s="62">
        <f t="shared" ca="1" si="190"/>
        <v>1374046.2511990846</v>
      </c>
      <c r="K164" s="62">
        <f t="shared" ca="1" si="190"/>
        <v>844302.22625589487</v>
      </c>
      <c r="L164" s="62">
        <f t="shared" ca="1" si="190"/>
        <v>357376.52396699763</v>
      </c>
      <c r="M164" s="62">
        <f t="shared" ca="1" si="190"/>
        <v>863240.23370825476</v>
      </c>
      <c r="N164" s="62">
        <f t="shared" ca="1" si="190"/>
        <v>227334.26712505156</v>
      </c>
      <c r="O164" s="62">
        <f t="shared" ca="1" si="190"/>
        <v>102692.22878577522</v>
      </c>
      <c r="P164" s="62">
        <f t="shared" ca="1" si="191"/>
        <v>105660.00546937004</v>
      </c>
      <c r="Q164" s="62">
        <f t="shared" ca="1" si="191"/>
        <v>36751.490361955934</v>
      </c>
      <c r="R164" s="62">
        <f t="shared" ca="1" si="191"/>
        <v>11191.818802343791</v>
      </c>
      <c r="S164" s="62">
        <f t="shared" ca="1" si="191"/>
        <v>6089.2240075294358</v>
      </c>
      <c r="T164" s="62">
        <f t="shared" ca="1" si="191"/>
        <v>3736.7048786817718</v>
      </c>
      <c r="U164" s="62">
        <f t="shared" ca="1" si="191"/>
        <v>605.54517959064117</v>
      </c>
      <c r="V164" s="62">
        <f t="shared" ca="1" si="191"/>
        <v>322.12268939913781</v>
      </c>
      <c r="W164" s="57">
        <f t="shared" ca="1" si="110"/>
        <v>21649379.518652197</v>
      </c>
      <c r="X164" s="57">
        <f t="shared" ca="1" si="111"/>
        <v>228380441.04163978</v>
      </c>
      <c r="Y164" s="42">
        <f t="array" aca="1" ref="Y164" ca="1">SUM($E$54:$V$54*E164:V164)/1000000</f>
        <v>1469.3328500095938</v>
      </c>
      <c r="Z164" s="44">
        <f t="array" aca="1" ref="Z164" ca="1">SUM(($E$54:$V$54*E164:V164))/SUM(E164:V164)</f>
        <v>6.4337070342275746</v>
      </c>
      <c r="AE164" s="11"/>
      <c r="AG164" s="57">
        <f t="shared" ca="1" si="116"/>
        <v>4086564.7053173459</v>
      </c>
      <c r="AH164" s="57">
        <f t="shared" ca="1" si="117"/>
        <v>1514879.2159510995</v>
      </c>
      <c r="AI164" s="57">
        <f t="shared" ca="1" si="118"/>
        <v>1562612.9422837801</v>
      </c>
      <c r="AJ164" s="57">
        <f t="shared" ca="1" si="119"/>
        <v>1059412.3696112062</v>
      </c>
      <c r="AK164" s="57">
        <f t="shared" ca="1" si="120"/>
        <v>203362.9358364873</v>
      </c>
      <c r="AL164" s="57">
        <f t="shared" ca="1" si="121"/>
        <v>124959.24304938369</v>
      </c>
      <c r="AM164" s="57">
        <f t="shared" ca="1" si="122"/>
        <v>52892.789489105235</v>
      </c>
      <c r="AN164" s="57">
        <f t="shared" ca="1" si="123"/>
        <v>127762.12453248096</v>
      </c>
      <c r="AO164" s="57">
        <f t="shared" ca="1" si="124"/>
        <v>33646.148329026139</v>
      </c>
      <c r="AP164" s="57">
        <f t="shared" ca="1" si="125"/>
        <v>15198.755584277376</v>
      </c>
      <c r="AQ164" s="57">
        <f t="shared" ca="1" si="126"/>
        <v>15637.995368786978</v>
      </c>
      <c r="AR164" s="57">
        <f t="shared" ca="1" si="127"/>
        <v>5439.3299860550596</v>
      </c>
      <c r="AS164" s="57">
        <f t="shared" ca="1" si="128"/>
        <v>1656.4225017960214</v>
      </c>
      <c r="AT164" s="57">
        <f t="shared" ca="1" si="129"/>
        <v>901.22328128078914</v>
      </c>
      <c r="AU164" s="57">
        <f t="shared" ca="1" si="130"/>
        <v>553.04344655072862</v>
      </c>
      <c r="AV164" s="57">
        <f t="shared" ca="1" si="131"/>
        <v>89.622489341767633</v>
      </c>
      <c r="AW164" s="57">
        <f t="shared" ca="1" si="132"/>
        <v>47.675117019232125</v>
      </c>
      <c r="AX164" s="57">
        <f t="shared" ca="1" si="112"/>
        <v>3204172.620906577</v>
      </c>
      <c r="AY164" s="57">
        <f t="shared" ca="1" si="113"/>
        <v>8805616.5421750247</v>
      </c>
      <c r="AZ164" s="42">
        <f t="array" aca="1" ref="AZ164" ca="1">SUM($E$54:$V$54*AF164:AW164)/1000000</f>
        <v>118.07309869046684</v>
      </c>
      <c r="BA164" s="44">
        <f t="array" aca="1" ref="BA164" ca="1">IF(AZ164=0,"",SUM(($E$54:$V$54*AF164:AW164))/SUM(AF164:AW164))</f>
        <v>13.408839474777116</v>
      </c>
      <c r="BB164" s="55">
        <f t="array" aca="1" ref="BB164" ca="1">SUM(AG164:AW164*AG$54:AW$54*AG$55:AW$55)/1000000</f>
        <v>201.500422399727</v>
      </c>
      <c r="BG164" s="11"/>
      <c r="BI164" s="57">
        <f t="shared" si="133"/>
        <v>0</v>
      </c>
      <c r="BJ164" s="57">
        <f t="shared" si="134"/>
        <v>0</v>
      </c>
      <c r="BK164" s="57">
        <f t="shared" ca="1" si="135"/>
        <v>5147607.5328677669</v>
      </c>
      <c r="BL164" s="57">
        <f t="shared" ca="1" si="136"/>
        <v>3489948.7561223325</v>
      </c>
      <c r="BM164" s="57">
        <f t="shared" ca="1" si="137"/>
        <v>669924.42727886687</v>
      </c>
      <c r="BN164" s="57">
        <f t="shared" ca="1" si="138"/>
        <v>411644.57519618131</v>
      </c>
      <c r="BO164" s="57">
        <f t="shared" ca="1" si="139"/>
        <v>174241.05115280749</v>
      </c>
      <c r="BP164" s="57">
        <f t="shared" ca="1" si="140"/>
        <v>420877.91343734565</v>
      </c>
      <c r="BQ164" s="57">
        <f t="shared" ca="1" si="141"/>
        <v>110838.17489528225</v>
      </c>
      <c r="BR164" s="57">
        <f t="shared" ca="1" si="142"/>
        <v>50068.207307625067</v>
      </c>
      <c r="BS164" s="57">
        <f t="shared" ca="1" si="143"/>
        <v>51515.164492154916</v>
      </c>
      <c r="BT164" s="57">
        <f t="shared" ca="1" si="144"/>
        <v>17918.407849002484</v>
      </c>
      <c r="BU164" s="57">
        <f t="shared" ca="1" si="145"/>
        <v>5456.6378641374304</v>
      </c>
      <c r="BV164" s="57">
        <f t="shared" ca="1" si="146"/>
        <v>2968.8374043137164</v>
      </c>
      <c r="BW164" s="57">
        <f t="shared" ca="1" si="147"/>
        <v>1821.8527022481794</v>
      </c>
      <c r="BX164" s="57">
        <f t="shared" ca="1" si="148"/>
        <v>295.23715615447776</v>
      </c>
      <c r="BY164" s="57">
        <f t="shared" ca="1" si="149"/>
        <v>157.0528342993739</v>
      </c>
      <c r="BZ164" s="57">
        <f t="shared" ca="1" si="114"/>
        <v>10555283.828560518</v>
      </c>
      <c r="CA164" s="57">
        <f t="shared" ca="1" si="115"/>
        <v>10555283.828560518</v>
      </c>
      <c r="CB164" s="42">
        <f t="array" aca="1" ref="CB164" ca="1">SUM($E$54:$V$54*BH164:BY164)/1000000</f>
        <v>240.62535920914536</v>
      </c>
      <c r="CC164" s="44">
        <f t="array" aca="1" ref="CC164" ca="1">IF(CB164=0,"",SUM(($E$54:$V$54*BH164:BY164))/SUM(BH164:BY164))</f>
        <v>22.796673506595869</v>
      </c>
      <c r="CD164" s="55">
        <f t="array" aca="1" ref="CD164" ca="1">SUM(BI164:BY164*BI$54:BY$54*BI$55:BY$55)/1000000</f>
        <v>1124.5921234354532</v>
      </c>
      <c r="CI164" s="11"/>
      <c r="CJ164" s="72"/>
      <c r="CK164" s="149" t="str">
        <f t="shared" ca="1" si="150"/>
        <v/>
      </c>
      <c r="CL164" s="149" t="str">
        <f t="shared" ca="1" si="151"/>
        <v/>
      </c>
      <c r="CM164" s="149" t="str">
        <f t="shared" ca="1" si="152"/>
        <v/>
      </c>
      <c r="CN164" s="149">
        <f t="shared" ca="1" si="153"/>
        <v>0.73426797423685941</v>
      </c>
      <c r="CO164" s="149">
        <f t="shared" ca="1" si="154"/>
        <v>0.63383200596463751</v>
      </c>
      <c r="CP164" s="149">
        <f t="shared" ca="1" si="155"/>
        <v>0.76063866865874807</v>
      </c>
      <c r="CQ164" s="149">
        <f t="shared" ca="1" si="156"/>
        <v>0.60802199115870015</v>
      </c>
      <c r="CR164" s="149">
        <f t="shared" ca="1" si="157"/>
        <v>0.65638313993392561</v>
      </c>
      <c r="CS164" s="149">
        <f t="shared" ca="1" si="158"/>
        <v>0.66264617578906759</v>
      </c>
      <c r="CT164" s="149">
        <f t="shared" ca="1" si="159"/>
        <v>0.70501964906725878</v>
      </c>
      <c r="CU164" s="149">
        <f t="shared" ca="1" si="160"/>
        <v>0.69766564116598018</v>
      </c>
      <c r="CV164" s="149">
        <f t="shared" ca="1" si="161"/>
        <v>0.63945925180319685</v>
      </c>
      <c r="CW164" s="149">
        <f t="shared" ca="1" si="162"/>
        <v>0.58891845303090018</v>
      </c>
      <c r="CX164" s="149">
        <f t="shared" ca="1" si="163"/>
        <v>0.91474502289187787</v>
      </c>
      <c r="CY164" s="149">
        <f t="shared" ca="1" si="164"/>
        <v>0.81370668351109976</v>
      </c>
      <c r="CZ164" s="149" t="str">
        <f t="shared" ca="1" si="165"/>
        <v/>
      </c>
      <c r="DA164" s="149" t="str">
        <f t="shared" ca="1" si="166"/>
        <v/>
      </c>
      <c r="DB164" s="57"/>
      <c r="DC164" s="72">
        <f ca="1">AVERAGE(CJ153:DA164)</f>
        <v>0.54192509140181366</v>
      </c>
      <c r="DD164" s="74">
        <f ca="1">STDEV(CJ153:DA164)</f>
        <v>0.2423316278229502</v>
      </c>
      <c r="DE164" s="44"/>
      <c r="DF164" s="55"/>
      <c r="DK164" s="11"/>
      <c r="DM164" s="72">
        <f t="shared" ca="1" si="167"/>
        <v>0.1061870054783077</v>
      </c>
      <c r="DN164" s="72">
        <f t="shared" ca="1" si="168"/>
        <v>0.1061870054783077</v>
      </c>
      <c r="DO164" s="72">
        <f t="shared" ca="1" si="169"/>
        <v>0.45599149928592375</v>
      </c>
      <c r="DP164" s="72">
        <f t="shared" ca="1" si="170"/>
        <v>0.45599149928592375</v>
      </c>
      <c r="DQ164" s="72">
        <f t="shared" ca="1" si="171"/>
        <v>0.45599149928592375</v>
      </c>
      <c r="DR164" s="72">
        <f t="shared" ca="1" si="172"/>
        <v>0.45599149928592375</v>
      </c>
      <c r="DS164" s="72">
        <f t="shared" ca="1" si="173"/>
        <v>0.45599149928592375</v>
      </c>
      <c r="DT164" s="72">
        <f t="shared" ca="1" si="174"/>
        <v>0.45599149928592375</v>
      </c>
      <c r="DU164" s="72">
        <f t="shared" ca="1" si="175"/>
        <v>0.45599149928592375</v>
      </c>
      <c r="DV164" s="72">
        <f t="shared" ca="1" si="176"/>
        <v>0.45599149928592375</v>
      </c>
      <c r="DW164" s="72">
        <f t="shared" ca="1" si="177"/>
        <v>0.45599149928592375</v>
      </c>
      <c r="DX164" s="72">
        <f t="shared" ca="1" si="178"/>
        <v>0.45599149928592375</v>
      </c>
      <c r="DY164" s="72">
        <f t="shared" ca="1" si="179"/>
        <v>0.45599149928592375</v>
      </c>
      <c r="DZ164" s="72">
        <f t="shared" ca="1" si="180"/>
        <v>0.45599149928592375</v>
      </c>
      <c r="EA164" s="72">
        <f t="shared" ca="1" si="181"/>
        <v>0.45599149928592375</v>
      </c>
      <c r="EB164" s="72">
        <f t="shared" ca="1" si="182"/>
        <v>0.45599149928592375</v>
      </c>
      <c r="EC164" s="72">
        <f t="shared" ca="1" si="183"/>
        <v>0.45599149928592375</v>
      </c>
      <c r="ED164" s="57"/>
      <c r="EE164" s="72">
        <f ca="1">AVERAGE(DL153:EC164)</f>
        <v>0.48393213433500981</v>
      </c>
      <c r="EF164" s="74">
        <f ca="1">STDEV(DL153:EC164)</f>
        <v>0.16546928704991345</v>
      </c>
      <c r="EG164" s="44"/>
      <c r="EH164" s="55"/>
    </row>
    <row r="165" spans="1:138" x14ac:dyDescent="0.2">
      <c r="A165" s="7">
        <v>10</v>
      </c>
      <c r="B165">
        <v>1</v>
      </c>
      <c r="C165" s="5">
        <f t="shared" ca="1" si="107"/>
        <v>0.40289741599438494</v>
      </c>
      <c r="D165" s="5">
        <f t="shared" ca="1" si="108"/>
        <v>7.1769659396231089E-2</v>
      </c>
      <c r="E165" s="30">
        <f t="shared" ca="1" si="109"/>
        <v>166472727.56000483</v>
      </c>
      <c r="F165" s="29">
        <f t="shared" ca="1" si="190"/>
        <v>81429724.357551306</v>
      </c>
      <c r="G165" s="29">
        <f t="shared" ca="1" si="190"/>
        <v>58432676.048474602</v>
      </c>
      <c r="H165" s="29">
        <f t="shared" ca="1" si="190"/>
        <v>14477690.194990452</v>
      </c>
      <c r="I165" s="29">
        <f t="shared" ca="1" si="190"/>
        <v>5513585.831635627</v>
      </c>
      <c r="J165" s="29">
        <f t="shared" ca="1" si="190"/>
        <v>3738072.8604557295</v>
      </c>
      <c r="K165" s="29">
        <f t="shared" ca="1" si="190"/>
        <v>717553.89410070179</v>
      </c>
      <c r="L165" s="29">
        <f t="shared" ca="1" si="190"/>
        <v>440911.17727596092</v>
      </c>
      <c r="M165" s="29">
        <f t="shared" ca="1" si="190"/>
        <v>186629.02810506409</v>
      </c>
      <c r="N165" s="29">
        <f t="shared" ca="1" si="190"/>
        <v>450800.97609611729</v>
      </c>
      <c r="O165" s="29">
        <f t="shared" ca="1" si="190"/>
        <v>118718.41176798558</v>
      </c>
      <c r="P165" s="29">
        <f t="shared" ca="1" si="191"/>
        <v>53627.89541822832</v>
      </c>
      <c r="Q165" s="29">
        <f t="shared" ca="1" si="191"/>
        <v>55177.72659332621</v>
      </c>
      <c r="R165" s="29">
        <f t="shared" ca="1" si="191"/>
        <v>19192.34887487422</v>
      </c>
      <c r="S165" s="29">
        <f t="shared" ca="1" si="191"/>
        <v>5844.5872230888044</v>
      </c>
      <c r="T165" s="29">
        <f t="shared" ca="1" si="191"/>
        <v>3179.9121716909049</v>
      </c>
      <c r="U165" s="29">
        <f t="shared" ca="1" si="191"/>
        <v>1951.3805553949333</v>
      </c>
      <c r="V165" s="29">
        <f t="shared" ca="1" si="191"/>
        <v>316.22756605899531</v>
      </c>
      <c r="W165" s="31">
        <f t="shared" ca="1" si="110"/>
        <v>25783252.452830303</v>
      </c>
      <c r="X165" s="31">
        <f t="shared" ca="1" si="111"/>
        <v>332118380.41886103</v>
      </c>
      <c r="Y165" s="38">
        <f t="array" aca="1" ref="Y165" ca="1">SUM($E$54:$V$54*E165:V165)/1000000</f>
        <v>2075.118918490442</v>
      </c>
      <c r="Z165" s="39">
        <f t="array" aca="1" ref="Z165" ca="1">SUM(($E$54:$V$54*E165:V165))/SUM(E165:V165)</f>
        <v>6.2481303078539154</v>
      </c>
      <c r="AE165" s="10"/>
      <c r="AF165" s="46"/>
      <c r="AG165" s="53">
        <f t="shared" ca="1" si="116"/>
        <v>2517743.4945323281</v>
      </c>
      <c r="AH165" s="53">
        <f t="shared" ca="1" si="117"/>
        <v>1806692.7175533164</v>
      </c>
      <c r="AI165" s="53">
        <f t="shared" ca="1" si="118"/>
        <v>1463269.9545643262</v>
      </c>
      <c r="AJ165" s="53">
        <f t="shared" ca="1" si="119"/>
        <v>557261.85466626496</v>
      </c>
      <c r="AK165" s="53">
        <f t="shared" ca="1" si="120"/>
        <v>377809.55601397331</v>
      </c>
      <c r="AL165" s="53">
        <f t="shared" ca="1" si="121"/>
        <v>72523.658116506733</v>
      </c>
      <c r="AM165" s="53">
        <f t="shared" ca="1" si="122"/>
        <v>44563.19134130529</v>
      </c>
      <c r="AN165" s="53">
        <f t="shared" ca="1" si="123"/>
        <v>18862.72228495228</v>
      </c>
      <c r="AO165" s="53">
        <f t="shared" ca="1" si="124"/>
        <v>45562.760006977376</v>
      </c>
      <c r="AP165" s="53">
        <f t="shared" ca="1" si="125"/>
        <v>11998.950292070664</v>
      </c>
      <c r="AQ165" s="53">
        <f t="shared" ca="1" si="126"/>
        <v>5420.2077151204821</v>
      </c>
      <c r="AR165" s="53">
        <f t="shared" ca="1" si="127"/>
        <v>5576.8502017757473</v>
      </c>
      <c r="AS165" s="53">
        <f t="shared" ca="1" si="128"/>
        <v>1939.783700844582</v>
      </c>
      <c r="AT165" s="53">
        <f t="shared" ca="1" si="129"/>
        <v>590.71638950636054</v>
      </c>
      <c r="AU165" s="53">
        <f t="shared" ca="1" si="130"/>
        <v>321.39587712677718</v>
      </c>
      <c r="AV165" s="53">
        <f t="shared" ca="1" si="131"/>
        <v>197.22735451394544</v>
      </c>
      <c r="AW165" s="53">
        <f t="shared" ca="1" si="132"/>
        <v>31.961334300359969</v>
      </c>
      <c r="AX165" s="53">
        <f t="shared" ca="1" si="112"/>
        <v>2605930.7898595654</v>
      </c>
      <c r="AY165" s="53">
        <f t="shared" ca="1" si="113"/>
        <v>6930367.0019452069</v>
      </c>
      <c r="AZ165" s="41">
        <f t="array" aca="1" ref="AZ165" ca="1">SUM($E$54:$V$54*AF165:AW165)/1000000</f>
        <v>97.14852645086917</v>
      </c>
      <c r="BA165" s="43">
        <f t="array" aca="1" ref="BA165" ca="1">IF(AZ165=0,"",SUM(($E$54:$V$54*AF165:AW165))/SUM(AF165:AW165))</f>
        <v>14.017804024462434</v>
      </c>
      <c r="BB165" s="54">
        <f t="array" aca="1" ref="BB165" ca="1">SUM(AG165:AW165*AG$54:AW$54*AG$55:AW$55)/1000000</f>
        <v>164.98466378678017</v>
      </c>
      <c r="BG165" s="10"/>
      <c r="BH165" s="46"/>
      <c r="BI165" s="53">
        <f t="shared" si="133"/>
        <v>0</v>
      </c>
      <c r="BJ165" s="53">
        <f t="shared" si="134"/>
        <v>0</v>
      </c>
      <c r="BK165" s="53">
        <f t="shared" ca="1" si="135"/>
        <v>8214441.7091541551</v>
      </c>
      <c r="BL165" s="53">
        <f t="shared" ca="1" si="136"/>
        <v>3128332.5456197867</v>
      </c>
      <c r="BM165" s="53">
        <f t="shared" ca="1" si="137"/>
        <v>2120930.9774710909</v>
      </c>
      <c r="BN165" s="53">
        <f t="shared" ca="1" si="138"/>
        <v>407130.18146405194</v>
      </c>
      <c r="BO165" s="53">
        <f t="shared" ca="1" si="139"/>
        <v>250166.91998984333</v>
      </c>
      <c r="BP165" s="53">
        <f t="shared" ca="1" si="140"/>
        <v>105890.73615731925</v>
      </c>
      <c r="BQ165" s="53">
        <f t="shared" ca="1" si="141"/>
        <v>255778.25541899528</v>
      </c>
      <c r="BR165" s="53">
        <f t="shared" ca="1" si="142"/>
        <v>67359.189217138904</v>
      </c>
      <c r="BS165" s="53">
        <f t="shared" ca="1" si="143"/>
        <v>30427.728108872023</v>
      </c>
      <c r="BT165" s="53">
        <f t="shared" ca="1" si="144"/>
        <v>31307.080939013162</v>
      </c>
      <c r="BU165" s="53">
        <f t="shared" ca="1" si="145"/>
        <v>10889.474009393844</v>
      </c>
      <c r="BV165" s="53">
        <f t="shared" ca="1" si="146"/>
        <v>3316.1381692462578</v>
      </c>
      <c r="BW165" s="53">
        <f t="shared" ca="1" si="147"/>
        <v>1804.2383020202462</v>
      </c>
      <c r="BX165" s="53">
        <f t="shared" ca="1" si="148"/>
        <v>1107.1864094878233</v>
      </c>
      <c r="BY165" s="53">
        <f t="shared" ca="1" si="149"/>
        <v>179.42315889023104</v>
      </c>
      <c r="BZ165" s="53">
        <f t="shared" ca="1" si="114"/>
        <v>14629061.783589303</v>
      </c>
      <c r="CA165" s="53">
        <f t="shared" ca="1" si="115"/>
        <v>14629061.783589303</v>
      </c>
      <c r="CB165" s="41">
        <f t="array" aca="1" ref="CB165" ca="1">SUM($E$54:$V$54*BH165:BY165)/1000000</f>
        <v>327.41661771639059</v>
      </c>
      <c r="CC165" s="43">
        <f t="array" aca="1" ref="CC165" ca="1">IF(CB165=0,"",SUM(($E$54:$V$54*BH165:BY165))/SUM(BH165:BY165))</f>
        <v>22.381245124255503</v>
      </c>
      <c r="CD165" s="54">
        <f t="array" aca="1" ref="CD165" ca="1">SUM(BI165:BY165*BI$54:BY$54*BI$55:BY$55)/1000000</f>
        <v>1522.0257109762465</v>
      </c>
      <c r="CI165" s="10"/>
      <c r="CJ165" s="71"/>
      <c r="CK165" s="149" t="str">
        <f t="shared" ca="1" si="150"/>
        <v/>
      </c>
      <c r="CL165" s="149" t="str">
        <f t="shared" ca="1" si="151"/>
        <v/>
      </c>
      <c r="CM165" s="149" t="str">
        <f t="shared" ca="1" si="152"/>
        <v/>
      </c>
      <c r="CN165" s="149">
        <f t="shared" ca="1" si="153"/>
        <v>0.2974451910741312</v>
      </c>
      <c r="CO165" s="149">
        <f t="shared" ca="1" si="154"/>
        <v>0.27671469977670005</v>
      </c>
      <c r="CP165" s="149">
        <f t="shared" ca="1" si="155"/>
        <v>0.32092960061711201</v>
      </c>
      <c r="CQ165" s="149">
        <f t="shared" ca="1" si="156"/>
        <v>0.33128607356688838</v>
      </c>
      <c r="CR165" s="149">
        <f t="shared" ca="1" si="157"/>
        <v>0.28768214642194401</v>
      </c>
      <c r="CS165" s="149">
        <f t="shared" ca="1" si="158"/>
        <v>0.33925492974365767</v>
      </c>
      <c r="CT165" s="149">
        <f t="shared" ca="1" si="159"/>
        <v>0.31899505193834571</v>
      </c>
      <c r="CU165" s="149">
        <f t="shared" ca="1" si="160"/>
        <v>0.29379172037715479</v>
      </c>
      <c r="CV165" s="149">
        <f t="shared" ca="1" si="161"/>
        <v>0.32764071788478283</v>
      </c>
      <c r="CW165" s="149">
        <f t="shared" ca="1" si="162"/>
        <v>0.28550655778773137</v>
      </c>
      <c r="CX165" s="149">
        <f t="shared" ca="1" si="163"/>
        <v>0.35750214923853679</v>
      </c>
      <c r="CY165" s="149">
        <f t="shared" ca="1" si="164"/>
        <v>0.340789332359209</v>
      </c>
      <c r="CZ165" s="149">
        <f t="shared" ca="1" si="165"/>
        <v>0.33390444533406544</v>
      </c>
      <c r="DA165" s="149" t="str">
        <f t="shared" ca="1" si="166"/>
        <v/>
      </c>
      <c r="DB165" s="53"/>
      <c r="DC165" s="53"/>
      <c r="DD165" s="41"/>
      <c r="DE165" s="43"/>
      <c r="DF165" s="54"/>
      <c r="DK165" s="10"/>
      <c r="DL165" s="46"/>
      <c r="DM165" s="72">
        <f t="shared" ca="1" si="167"/>
        <v>7.1769659396231089E-2</v>
      </c>
      <c r="DN165" s="72">
        <f t="shared" ca="1" si="168"/>
        <v>7.1769659396231089E-2</v>
      </c>
      <c r="DO165" s="72">
        <f t="shared" ca="1" si="169"/>
        <v>0.47466707539061592</v>
      </c>
      <c r="DP165" s="72">
        <f t="shared" ca="1" si="170"/>
        <v>0.47466707539061592</v>
      </c>
      <c r="DQ165" s="72">
        <f t="shared" ca="1" si="171"/>
        <v>0.47466707539061592</v>
      </c>
      <c r="DR165" s="72">
        <f t="shared" ca="1" si="172"/>
        <v>0.47466707539061592</v>
      </c>
      <c r="DS165" s="72">
        <f t="shared" ca="1" si="173"/>
        <v>0.47466707539061592</v>
      </c>
      <c r="DT165" s="72">
        <f t="shared" ca="1" si="174"/>
        <v>0.47466707539061592</v>
      </c>
      <c r="DU165" s="72">
        <f t="shared" ca="1" si="175"/>
        <v>0.47466707539061592</v>
      </c>
      <c r="DV165" s="72">
        <f t="shared" ca="1" si="176"/>
        <v>0.47466707539061592</v>
      </c>
      <c r="DW165" s="72">
        <f t="shared" ca="1" si="177"/>
        <v>0.47466707539061592</v>
      </c>
      <c r="DX165" s="72">
        <f t="shared" ca="1" si="178"/>
        <v>0.47466707539061592</v>
      </c>
      <c r="DY165" s="72">
        <f t="shared" ca="1" si="179"/>
        <v>0.47466707539061592</v>
      </c>
      <c r="DZ165" s="72">
        <f t="shared" ca="1" si="180"/>
        <v>0.47466707539061592</v>
      </c>
      <c r="EA165" s="72">
        <f t="shared" ca="1" si="181"/>
        <v>0.47466707539061592</v>
      </c>
      <c r="EB165" s="72">
        <f t="shared" ca="1" si="182"/>
        <v>0.47466707539061592</v>
      </c>
      <c r="EC165" s="72">
        <f t="shared" ca="1" si="183"/>
        <v>0.47466707539061592</v>
      </c>
      <c r="ED165" s="53"/>
      <c r="EE165" s="53"/>
      <c r="EF165" s="41"/>
      <c r="EG165" s="43"/>
      <c r="EH165" s="54"/>
    </row>
    <row r="166" spans="1:138" x14ac:dyDescent="0.2">
      <c r="A166" s="7">
        <v>10</v>
      </c>
      <c r="B166">
        <v>2</v>
      </c>
      <c r="C166" s="5">
        <f t="shared" ca="1" si="107"/>
        <v>0.31139452833406173</v>
      </c>
      <c r="D166" s="5">
        <f t="shared" ca="1" si="108"/>
        <v>6.424912836079337E-2</v>
      </c>
      <c r="E166" s="30">
        <f t="shared" ca="1" si="109"/>
        <v>67934263.579874963</v>
      </c>
      <c r="F166" s="29">
        <f t="shared" ca="1" si="190"/>
        <v>131050450.738791</v>
      </c>
      <c r="G166" s="29">
        <f t="shared" ca="1" si="190"/>
        <v>64103004.960654095</v>
      </c>
      <c r="H166" s="29">
        <f t="shared" ca="1" si="190"/>
        <v>33691028.929372706</v>
      </c>
      <c r="I166" s="29">
        <f t="shared" ca="1" si="190"/>
        <v>8347525.9422531994</v>
      </c>
      <c r="J166" s="29">
        <f t="shared" ca="1" si="190"/>
        <v>3179015.4468385787</v>
      </c>
      <c r="K166" s="29">
        <f t="shared" ca="1" si="190"/>
        <v>2155292.7128861942</v>
      </c>
      <c r="L166" s="29">
        <f t="shared" ca="1" si="190"/>
        <v>413726.19978033478</v>
      </c>
      <c r="M166" s="29">
        <f t="shared" ca="1" si="190"/>
        <v>254219.93708734078</v>
      </c>
      <c r="N166" s="29">
        <f t="shared" ca="1" si="190"/>
        <v>107606.29856712799</v>
      </c>
      <c r="O166" s="29">
        <f t="shared" ca="1" si="190"/>
        <v>259922.18317100723</v>
      </c>
      <c r="P166" s="29">
        <f t="shared" ca="1" si="191"/>
        <v>68450.492358184536</v>
      </c>
      <c r="Q166" s="29">
        <f t="shared" ca="1" si="191"/>
        <v>30920.695373561808</v>
      </c>
      <c r="R166" s="29">
        <f t="shared" ca="1" si="191"/>
        <v>31814.294819744107</v>
      </c>
      <c r="S166" s="29">
        <f t="shared" ca="1" si="191"/>
        <v>11065.897112594777</v>
      </c>
      <c r="T166" s="29">
        <f t="shared" ca="1" si="191"/>
        <v>3369.8637565387935</v>
      </c>
      <c r="U166" s="29">
        <f t="shared" ca="1" si="191"/>
        <v>1833.4692198663977</v>
      </c>
      <c r="V166" s="29">
        <f t="shared" ca="1" si="191"/>
        <v>1125.1242145659414</v>
      </c>
      <c r="W166" s="31">
        <f t="shared" ca="1" si="110"/>
        <v>48556917.486811548</v>
      </c>
      <c r="X166" s="31">
        <f t="shared" ca="1" si="111"/>
        <v>311644636.7661317</v>
      </c>
      <c r="Y166" s="38">
        <f t="array" aca="1" ref="Y166" ca="1">SUM($E$54:$V$54*E166:V166)/1000000</f>
        <v>2769.8858011931352</v>
      </c>
      <c r="Z166" s="39">
        <f t="array" aca="1" ref="Z166" ca="1">SUM(($E$54:$V$54*E166:V166))/SUM(E166:V166)</f>
        <v>8.8879623597429269</v>
      </c>
      <c r="AE166" s="10"/>
      <c r="AF166" s="46"/>
      <c r="AG166" s="53">
        <f t="shared" ca="1" si="116"/>
        <v>4133072.9640619629</v>
      </c>
      <c r="AH166" s="53">
        <f t="shared" ca="1" si="117"/>
        <v>2021682.4530126262</v>
      </c>
      <c r="AI166" s="53">
        <f t="shared" ca="1" si="118"/>
        <v>2886856.5764547447</v>
      </c>
      <c r="AJ166" s="53">
        <f t="shared" ca="1" si="119"/>
        <v>715267.86000028881</v>
      </c>
      <c r="AK166" s="53">
        <f t="shared" ca="1" si="120"/>
        <v>272397.78484046552</v>
      </c>
      <c r="AL166" s="53">
        <f t="shared" ca="1" si="121"/>
        <v>184678.86378370531</v>
      </c>
      <c r="AM166" s="53">
        <f t="shared" ca="1" si="122"/>
        <v>35450.629993855946</v>
      </c>
      <c r="AN166" s="53">
        <f t="shared" ca="1" si="123"/>
        <v>21783.142889016108</v>
      </c>
      <c r="AO166" s="53">
        <f t="shared" ca="1" si="124"/>
        <v>9220.3758851555503</v>
      </c>
      <c r="AP166" s="53">
        <f t="shared" ca="1" si="125"/>
        <v>22271.746743819844</v>
      </c>
      <c r="AQ166" s="53">
        <f t="shared" ca="1" si="126"/>
        <v>5865.2632556885674</v>
      </c>
      <c r="AR166" s="53">
        <f t="shared" ca="1" si="127"/>
        <v>2649.477193909574</v>
      </c>
      <c r="AS166" s="53">
        <f t="shared" ca="1" si="128"/>
        <v>2726.046343618108</v>
      </c>
      <c r="AT166" s="53">
        <f t="shared" ca="1" si="129"/>
        <v>948.19478267743693</v>
      </c>
      <c r="AU166" s="53">
        <f t="shared" ca="1" si="130"/>
        <v>288.75085316373674</v>
      </c>
      <c r="AV166" s="53">
        <f t="shared" ca="1" si="131"/>
        <v>157.10302841134418</v>
      </c>
      <c r="AW166" s="53">
        <f t="shared" ca="1" si="132"/>
        <v>96.407629608379594</v>
      </c>
      <c r="AX166" s="53">
        <f t="shared" ca="1" si="112"/>
        <v>4160658.2236781293</v>
      </c>
      <c r="AY166" s="53">
        <f t="shared" ca="1" si="113"/>
        <v>10315413.640752722</v>
      </c>
      <c r="AZ166" s="41">
        <f t="array" aca="1" ref="AZ166" ca="1">SUM($E$54:$V$54*AF166:AW166)/1000000</f>
        <v>140.00978726873652</v>
      </c>
      <c r="BA166" s="43">
        <f t="array" aca="1" ref="BA166" ca="1">IF(AZ166=0,"",SUM(($E$54:$V$54*AF166:AW166))/SUM(AF166:AW166))</f>
        <v>13.572871834785669</v>
      </c>
      <c r="BB166" s="54">
        <f t="array" aca="1" ref="BB166" ca="1">SUM(AG166:AW166*AG$54:AW$54*AG$55:AW$55)/1000000</f>
        <v>231.59114304032514</v>
      </c>
      <c r="BG166" s="10"/>
      <c r="BH166" s="46"/>
      <c r="BI166" s="53">
        <f t="shared" si="133"/>
        <v>0</v>
      </c>
      <c r="BJ166" s="53">
        <f t="shared" si="134"/>
        <v>0</v>
      </c>
      <c r="BK166" s="53">
        <f t="shared" ca="1" si="135"/>
        <v>13991650.391661577</v>
      </c>
      <c r="BL166" s="53">
        <f t="shared" ca="1" si="136"/>
        <v>3466669.5654850327</v>
      </c>
      <c r="BM166" s="53">
        <f t="shared" ca="1" si="137"/>
        <v>1320223.0426117578</v>
      </c>
      <c r="BN166" s="53">
        <f t="shared" ca="1" si="138"/>
        <v>895078.09908733878</v>
      </c>
      <c r="BO166" s="53">
        <f t="shared" ca="1" si="139"/>
        <v>171817.61819540116</v>
      </c>
      <c r="BP166" s="53">
        <f t="shared" ca="1" si="140"/>
        <v>105575.77477888264</v>
      </c>
      <c r="BQ166" s="53">
        <f t="shared" ca="1" si="141"/>
        <v>44688.148665575383</v>
      </c>
      <c r="BR166" s="53">
        <f t="shared" ca="1" si="142"/>
        <v>107943.87798573734</v>
      </c>
      <c r="BS166" s="53">
        <f t="shared" ca="1" si="143"/>
        <v>28427.014212612608</v>
      </c>
      <c r="BT166" s="53">
        <f t="shared" ca="1" si="144"/>
        <v>12841.150100843757</v>
      </c>
      <c r="BU166" s="53">
        <f t="shared" ca="1" si="145"/>
        <v>13212.255746426008</v>
      </c>
      <c r="BV166" s="53">
        <f t="shared" ca="1" si="146"/>
        <v>4595.5902384013707</v>
      </c>
      <c r="BW166" s="53">
        <f t="shared" ca="1" si="147"/>
        <v>1399.4810205370609</v>
      </c>
      <c r="BX166" s="53">
        <f t="shared" ca="1" si="148"/>
        <v>761.42703691302086</v>
      </c>
      <c r="BY166" s="53">
        <f t="shared" ca="1" si="149"/>
        <v>467.25627437501294</v>
      </c>
      <c r="BZ166" s="53">
        <f t="shared" ca="1" si="114"/>
        <v>20165350.69310141</v>
      </c>
      <c r="CA166" s="53">
        <f t="shared" ca="1" si="115"/>
        <v>20165350.69310141</v>
      </c>
      <c r="CB166" s="41">
        <f t="array" aca="1" ref="CB166" ca="1">SUM($E$54:$V$54*BH166:BY166)/1000000</f>
        <v>427.7508802110483</v>
      </c>
      <c r="CC166" s="43">
        <f t="array" aca="1" ref="CC166" ca="1">IF(CB166=0,"",SUM(($E$54:$V$54*BH166:BY166))/SUM(BH166:BY166))</f>
        <v>21.212171646356857</v>
      </c>
      <c r="CD166" s="54">
        <f t="array" aca="1" ref="CD166" ca="1">SUM(BI166:BY166*BI$54:BY$54*BI$55:BY$55)/1000000</f>
        <v>1956.6467877460827</v>
      </c>
      <c r="CI166" s="10"/>
      <c r="CJ166" s="71"/>
      <c r="CK166" s="149" t="str">
        <f t="shared" ca="1" si="150"/>
        <v/>
      </c>
      <c r="CL166" s="149" t="str">
        <f t="shared" ca="1" si="151"/>
        <v/>
      </c>
      <c r="CM166" s="149" t="str">
        <f t="shared" ca="1" si="152"/>
        <v/>
      </c>
      <c r="CN166" s="149">
        <f t="shared" ca="1" si="153"/>
        <v>0.65645771073278603</v>
      </c>
      <c r="CO166" s="149">
        <f t="shared" ca="1" si="154"/>
        <v>0.63790875797533242</v>
      </c>
      <c r="CP166" s="149">
        <f t="shared" ca="1" si="155"/>
        <v>0.74446344942710774</v>
      </c>
      <c r="CQ166" s="149">
        <f t="shared" ca="1" si="156"/>
        <v>0.68618316424916426</v>
      </c>
      <c r="CR166" s="149">
        <f t="shared" ca="1" si="157"/>
        <v>0.72670608741588416</v>
      </c>
      <c r="CS166" s="149">
        <f t="shared" ca="1" si="158"/>
        <v>0.76741710512056172</v>
      </c>
      <c r="CT166" s="149">
        <f t="shared" ca="1" si="159"/>
        <v>0.75959623578735735</v>
      </c>
      <c r="CU166" s="149">
        <f t="shared" ca="1" si="160"/>
        <v>0.70638041184811806</v>
      </c>
      <c r="CV166" s="149">
        <f t="shared" ca="1" si="161"/>
        <v>0.69706131986362707</v>
      </c>
      <c r="CW166" s="149">
        <f t="shared" ca="1" si="162"/>
        <v>0.66941913991676327</v>
      </c>
      <c r="CX166" s="149">
        <f t="shared" ca="1" si="163"/>
        <v>0.84732297740502949</v>
      </c>
      <c r="CY166" s="149">
        <f t="shared" ca="1" si="164"/>
        <v>0.68559108471211727</v>
      </c>
      <c r="CZ166" s="149" t="str">
        <f t="shared" ca="1" si="165"/>
        <v/>
      </c>
      <c r="DA166" s="149" t="str">
        <f t="shared" ca="1" si="166"/>
        <v/>
      </c>
      <c r="DB166" s="53"/>
      <c r="DC166" s="53"/>
      <c r="DD166" s="41"/>
      <c r="DE166" s="43"/>
      <c r="DF166" s="54"/>
      <c r="DK166" s="10"/>
      <c r="DL166" s="46"/>
      <c r="DM166" s="72">
        <f t="shared" ca="1" si="167"/>
        <v>6.4249128360793384E-2</v>
      </c>
      <c r="DN166" s="72">
        <f t="shared" ca="1" si="168"/>
        <v>6.4249128360793384E-2</v>
      </c>
      <c r="DO166" s="72">
        <f t="shared" ca="1" si="169"/>
        <v>0.375643656694855</v>
      </c>
      <c r="DP166" s="72">
        <f t="shared" ca="1" si="170"/>
        <v>0.375643656694855</v>
      </c>
      <c r="DQ166" s="72">
        <f t="shared" ca="1" si="171"/>
        <v>0.375643656694855</v>
      </c>
      <c r="DR166" s="72">
        <f t="shared" ca="1" si="172"/>
        <v>0.375643656694855</v>
      </c>
      <c r="DS166" s="72">
        <f t="shared" ca="1" si="173"/>
        <v>0.375643656694855</v>
      </c>
      <c r="DT166" s="72">
        <f t="shared" ca="1" si="174"/>
        <v>0.375643656694855</v>
      </c>
      <c r="DU166" s="72">
        <f t="shared" ca="1" si="175"/>
        <v>0.375643656694855</v>
      </c>
      <c r="DV166" s="72">
        <f t="shared" ca="1" si="176"/>
        <v>0.375643656694855</v>
      </c>
      <c r="DW166" s="72">
        <f t="shared" ca="1" si="177"/>
        <v>0.375643656694855</v>
      </c>
      <c r="DX166" s="72">
        <f t="shared" ca="1" si="178"/>
        <v>0.375643656694855</v>
      </c>
      <c r="DY166" s="72">
        <f t="shared" ca="1" si="179"/>
        <v>0.375643656694855</v>
      </c>
      <c r="DZ166" s="72">
        <f t="shared" ca="1" si="180"/>
        <v>0.375643656694855</v>
      </c>
      <c r="EA166" s="72">
        <f t="shared" ca="1" si="181"/>
        <v>0.375643656694855</v>
      </c>
      <c r="EB166" s="72">
        <f t="shared" ca="1" si="182"/>
        <v>0.375643656694855</v>
      </c>
      <c r="EC166" s="72">
        <f t="shared" ca="1" si="183"/>
        <v>0.375643656694855</v>
      </c>
      <c r="ED166" s="53"/>
      <c r="EE166" s="53"/>
      <c r="EF166" s="41"/>
      <c r="EG166" s="43"/>
      <c r="EH166" s="54"/>
    </row>
    <row r="167" spans="1:138" x14ac:dyDescent="0.2">
      <c r="A167" s="7">
        <v>10</v>
      </c>
      <c r="B167">
        <v>3</v>
      </c>
      <c r="C167" s="5">
        <f t="shared" ca="1" si="107"/>
        <v>0.4529123372749258</v>
      </c>
      <c r="D167" s="5">
        <f t="shared" ca="1" si="108"/>
        <v>8.9657937206383223E-2</v>
      </c>
      <c r="E167" s="30">
        <f t="shared" ca="1" si="109"/>
        <v>104987542.02620189</v>
      </c>
      <c r="F167" s="29">
        <f t="shared" ca="1" si="190"/>
        <v>52137402.441367574</v>
      </c>
      <c r="G167" s="29">
        <f t="shared" ca="1" si="190"/>
        <v>100577083.34848398</v>
      </c>
      <c r="H167" s="29">
        <f t="shared" ca="1" si="190"/>
        <v>31278187.436912607</v>
      </c>
      <c r="I167" s="29">
        <f t="shared" ca="1" si="190"/>
        <v>16439078.299717383</v>
      </c>
      <c r="J167" s="29">
        <f t="shared" ca="1" si="190"/>
        <v>4073061.4924611473</v>
      </c>
      <c r="K167" s="29">
        <f t="shared" ca="1" si="190"/>
        <v>1551157.2518650137</v>
      </c>
      <c r="L167" s="29">
        <f t="shared" ca="1" si="190"/>
        <v>1051645.6989254123</v>
      </c>
      <c r="M167" s="29">
        <f t="shared" ca="1" si="190"/>
        <v>201872.05938682126</v>
      </c>
      <c r="N167" s="29">
        <f t="shared" ca="1" si="190"/>
        <v>124043.15284905232</v>
      </c>
      <c r="O167" s="29">
        <f t="shared" ca="1" si="190"/>
        <v>52505.02652786507</v>
      </c>
      <c r="P167" s="29">
        <f t="shared" ca="1" si="191"/>
        <v>126825.48609420664</v>
      </c>
      <c r="Q167" s="29">
        <f t="shared" ca="1" si="191"/>
        <v>33399.484648845755</v>
      </c>
      <c r="R167" s="29">
        <f t="shared" ca="1" si="191"/>
        <v>15087.331805545893</v>
      </c>
      <c r="S167" s="29">
        <f t="shared" ca="1" si="191"/>
        <v>15523.351474021136</v>
      </c>
      <c r="T167" s="29">
        <f t="shared" ca="1" si="191"/>
        <v>5399.4536489791053</v>
      </c>
      <c r="U167" s="29">
        <f t="shared" ca="1" si="191"/>
        <v>1644.2790829942287</v>
      </c>
      <c r="V167" s="29">
        <f t="shared" ca="1" si="191"/>
        <v>894.61631251125596</v>
      </c>
      <c r="W167" s="31">
        <f t="shared" ca="1" si="110"/>
        <v>54970324.421712413</v>
      </c>
      <c r="X167" s="31">
        <f t="shared" ca="1" si="111"/>
        <v>312672352.23776597</v>
      </c>
      <c r="Y167" s="38">
        <f t="array" aca="1" ref="Y167" ca="1">SUM($E$54:$V$54*E167:V167)/1000000</f>
        <v>2957.0516232682967</v>
      </c>
      <c r="Z167" s="39">
        <f t="array" aca="1" ref="Z167" ca="1">SUM(($E$54:$V$54*E167:V167))/SUM(E167:V167)</f>
        <v>9.4573492094998564</v>
      </c>
      <c r="AE167" s="10"/>
      <c r="AF167" s="46"/>
      <c r="AG167" s="53">
        <f t="shared" ca="1" si="116"/>
        <v>1973763.4547891829</v>
      </c>
      <c r="AH167" s="53">
        <f t="shared" ca="1" si="117"/>
        <v>3807542.4207366044</v>
      </c>
      <c r="AI167" s="53">
        <f t="shared" ca="1" si="118"/>
        <v>4101348.0254347688</v>
      </c>
      <c r="AJ167" s="53">
        <f t="shared" ca="1" si="119"/>
        <v>2155571.8808995206</v>
      </c>
      <c r="AK167" s="53">
        <f t="shared" ca="1" si="120"/>
        <v>534079.62796033523</v>
      </c>
      <c r="AL167" s="53">
        <f t="shared" ca="1" si="121"/>
        <v>203395.28129329983</v>
      </c>
      <c r="AM167" s="53">
        <f t="shared" ca="1" si="122"/>
        <v>137896.89762056267</v>
      </c>
      <c r="AN167" s="53">
        <f t="shared" ca="1" si="123"/>
        <v>26470.446020139156</v>
      </c>
      <c r="AO167" s="53">
        <f t="shared" ca="1" si="124"/>
        <v>16265.141355530572</v>
      </c>
      <c r="AP167" s="53">
        <f t="shared" ca="1" si="125"/>
        <v>6884.7143815413947</v>
      </c>
      <c r="AQ167" s="53">
        <f t="shared" ca="1" si="126"/>
        <v>16629.974419598988</v>
      </c>
      <c r="AR167" s="53">
        <f t="shared" ca="1" si="127"/>
        <v>4379.5028305707883</v>
      </c>
      <c r="AS167" s="53">
        <f t="shared" ca="1" si="128"/>
        <v>1978.3243077803711</v>
      </c>
      <c r="AT167" s="53">
        <f t="shared" ca="1" si="129"/>
        <v>2035.4973268358569</v>
      </c>
      <c r="AU167" s="53">
        <f t="shared" ca="1" si="130"/>
        <v>708.00261704208572</v>
      </c>
      <c r="AV167" s="53">
        <f t="shared" ca="1" si="131"/>
        <v>215.60586859146122</v>
      </c>
      <c r="AW167" s="53">
        <f t="shared" ca="1" si="132"/>
        <v>117.30644092597538</v>
      </c>
      <c r="AX167" s="53">
        <f t="shared" ca="1" si="112"/>
        <v>7207976.2287770445</v>
      </c>
      <c r="AY167" s="53">
        <f t="shared" ca="1" si="113"/>
        <v>12989282.104302833</v>
      </c>
      <c r="AZ167" s="41">
        <f t="array" aca="1" ref="AZ167" ca="1">SUM($E$54:$V$54*AF167:AW167)/1000000</f>
        <v>217.96011485994936</v>
      </c>
      <c r="BA167" s="43">
        <f t="array" aca="1" ref="BA167" ca="1">IF(AZ167=0,"",SUM(($E$54:$V$54*AF167:AW167))/SUM(AF167:AW167))</f>
        <v>16.779997009053165</v>
      </c>
      <c r="BB167" s="54">
        <f t="array" aca="1" ref="BB167" ca="1">SUM(AG167:AW167*AG$54:AW$54*AG$55:AW$55)/1000000</f>
        <v>389.52504588151896</v>
      </c>
      <c r="BG167" s="10"/>
      <c r="BH167" s="46"/>
      <c r="BI167" s="53">
        <f t="shared" si="133"/>
        <v>0</v>
      </c>
      <c r="BJ167" s="53">
        <f t="shared" si="134"/>
        <v>0</v>
      </c>
      <c r="BK167" s="53">
        <f t="shared" ca="1" si="135"/>
        <v>20718200.508022774</v>
      </c>
      <c r="BL167" s="53">
        <f t="shared" ca="1" si="136"/>
        <v>10888997.997968694</v>
      </c>
      <c r="BM167" s="53">
        <f t="shared" ca="1" si="137"/>
        <v>2697934.6182550443</v>
      </c>
      <c r="BN167" s="53">
        <f t="shared" ca="1" si="138"/>
        <v>1027463.2130916446</v>
      </c>
      <c r="BO167" s="53">
        <f t="shared" ca="1" si="139"/>
        <v>696594.27988539182</v>
      </c>
      <c r="BP167" s="53">
        <f t="shared" ca="1" si="140"/>
        <v>133717.01323100971</v>
      </c>
      <c r="BQ167" s="53">
        <f t="shared" ca="1" si="141"/>
        <v>82164.317147773196</v>
      </c>
      <c r="BR167" s="53">
        <f t="shared" ca="1" si="142"/>
        <v>34778.539180937223</v>
      </c>
      <c r="BS167" s="53">
        <f t="shared" ca="1" si="143"/>
        <v>84007.292805154662</v>
      </c>
      <c r="BT167" s="53">
        <f t="shared" ca="1" si="144"/>
        <v>22123.315847988873</v>
      </c>
      <c r="BU167" s="53">
        <f t="shared" ca="1" si="145"/>
        <v>9993.621468917936</v>
      </c>
      <c r="BV167" s="53">
        <f t="shared" ca="1" si="146"/>
        <v>10282.434333638188</v>
      </c>
      <c r="BW167" s="53">
        <f t="shared" ca="1" si="147"/>
        <v>3576.51681571886</v>
      </c>
      <c r="BX167" s="53">
        <f t="shared" ca="1" si="148"/>
        <v>1089.1457122102622</v>
      </c>
      <c r="BY167" s="53">
        <f t="shared" ca="1" si="149"/>
        <v>592.58037818657226</v>
      </c>
      <c r="BZ167" s="53">
        <f t="shared" ca="1" si="114"/>
        <v>36411515.394145079</v>
      </c>
      <c r="CA167" s="53">
        <f t="shared" ca="1" si="115"/>
        <v>36411515.394145079</v>
      </c>
      <c r="CB167" s="41">
        <f t="array" aca="1" ref="CB167" ca="1">SUM($E$54:$V$54*BH167:BY167)/1000000</f>
        <v>794.0128909741544</v>
      </c>
      <c r="CC167" s="43">
        <f t="array" aca="1" ref="CC167" ca="1">IF(CB167=0,"",SUM(($E$54:$V$54*BH167:BY167))/SUM(BH167:BY167))</f>
        <v>21.806642277289853</v>
      </c>
      <c r="CD167" s="54">
        <f t="array" aca="1" ref="CD167" ca="1">SUM(BI167:BY167*BI$54:BY$54*BI$55:BY$55)/1000000</f>
        <v>3655.1716389683279</v>
      </c>
      <c r="CI167" s="10"/>
      <c r="CJ167" s="71"/>
      <c r="CK167" s="149" t="str">
        <f t="shared" ca="1" si="150"/>
        <v/>
      </c>
      <c r="CL167" s="149" t="str">
        <f t="shared" ca="1" si="151"/>
        <v/>
      </c>
      <c r="CM167" s="149" t="str">
        <f t="shared" ca="1" si="152"/>
        <v/>
      </c>
      <c r="CN167" s="149">
        <f t="shared" ca="1" si="153"/>
        <v>7.5761869832367643E-2</v>
      </c>
      <c r="CO167" s="149">
        <f t="shared" ca="1" si="154"/>
        <v>8.5503604094347319E-2</v>
      </c>
      <c r="CP167" s="149">
        <f t="shared" ca="1" si="155"/>
        <v>7.2318480577314187E-2</v>
      </c>
      <c r="CQ167" s="149">
        <f t="shared" ca="1" si="156"/>
        <v>7.3917370121814166E-2</v>
      </c>
      <c r="CR167" s="149">
        <f t="shared" ca="1" si="157"/>
        <v>7.3530844027456368E-2</v>
      </c>
      <c r="CS167" s="149">
        <f t="shared" ca="1" si="158"/>
        <v>7.7280613151874275E-2</v>
      </c>
      <c r="CT167" s="149">
        <f t="shared" ca="1" si="159"/>
        <v>6.4086941352401644E-2</v>
      </c>
      <c r="CU167" s="149">
        <f t="shared" ca="1" si="160"/>
        <v>8.8772924939852851E-2</v>
      </c>
      <c r="CV167" s="149">
        <f t="shared" ca="1" si="161"/>
        <v>8.5729408023046016E-2</v>
      </c>
      <c r="CW167" s="149">
        <f t="shared" ca="1" si="162"/>
        <v>6.3659240311651516E-2</v>
      </c>
      <c r="CX167" s="149">
        <f t="shared" ca="1" si="163"/>
        <v>8.3805251533961816E-2</v>
      </c>
      <c r="CY167" s="149">
        <f t="shared" ca="1" si="164"/>
        <v>7.0110797417910486E-2</v>
      </c>
      <c r="CZ167" s="149">
        <f t="shared" ca="1" si="165"/>
        <v>7.5940104285091056E-2</v>
      </c>
      <c r="DA167" s="149" t="str">
        <f t="shared" ca="1" si="166"/>
        <v/>
      </c>
      <c r="DB167" s="53"/>
      <c r="DC167" s="53"/>
      <c r="DD167" s="41"/>
      <c r="DE167" s="43"/>
      <c r="DF167" s="54"/>
      <c r="DK167" s="10"/>
      <c r="DL167" s="46"/>
      <c r="DM167" s="72">
        <f t="shared" ca="1" si="167"/>
        <v>8.9657937206383237E-2</v>
      </c>
      <c r="DN167" s="72">
        <f t="shared" ca="1" si="168"/>
        <v>8.9657937206383237E-2</v>
      </c>
      <c r="DO167" s="72">
        <f t="shared" ca="1" si="169"/>
        <v>0.54257027448130901</v>
      </c>
      <c r="DP167" s="72">
        <f t="shared" ca="1" si="170"/>
        <v>0.54257027448130901</v>
      </c>
      <c r="DQ167" s="72">
        <f t="shared" ca="1" si="171"/>
        <v>0.54257027448130901</v>
      </c>
      <c r="DR167" s="72">
        <f t="shared" ca="1" si="172"/>
        <v>0.54257027448130901</v>
      </c>
      <c r="DS167" s="72">
        <f t="shared" ca="1" si="173"/>
        <v>0.54257027448130901</v>
      </c>
      <c r="DT167" s="72">
        <f t="shared" ca="1" si="174"/>
        <v>0.54257027448130912</v>
      </c>
      <c r="DU167" s="72">
        <f t="shared" ca="1" si="175"/>
        <v>0.54257027448130901</v>
      </c>
      <c r="DV167" s="72">
        <f t="shared" ca="1" si="176"/>
        <v>0.54257027448130912</v>
      </c>
      <c r="DW167" s="72">
        <f t="shared" ca="1" si="177"/>
        <v>0.54257027448130901</v>
      </c>
      <c r="DX167" s="72">
        <f t="shared" ca="1" si="178"/>
        <v>0.54257027448130912</v>
      </c>
      <c r="DY167" s="72">
        <f t="shared" ca="1" si="179"/>
        <v>0.54257027448130901</v>
      </c>
      <c r="DZ167" s="72">
        <f t="shared" ca="1" si="180"/>
        <v>0.54257027448130901</v>
      </c>
      <c r="EA167" s="72">
        <f t="shared" ca="1" si="181"/>
        <v>0.54257027448130901</v>
      </c>
      <c r="EB167" s="72">
        <f t="shared" ca="1" si="182"/>
        <v>0.54257027448130901</v>
      </c>
      <c r="EC167" s="72">
        <f t="shared" ca="1" si="183"/>
        <v>0.54257027448130901</v>
      </c>
      <c r="ED167" s="53"/>
      <c r="EE167" s="53"/>
      <c r="EF167" s="41"/>
      <c r="EG167" s="43"/>
      <c r="EH167" s="54"/>
    </row>
    <row r="168" spans="1:138" x14ac:dyDescent="0.2">
      <c r="A168" s="7">
        <v>10</v>
      </c>
      <c r="B168">
        <v>4</v>
      </c>
      <c r="C168" s="5">
        <f t="shared" ca="1" si="107"/>
        <v>0.48910027768095138</v>
      </c>
      <c r="D168" s="5">
        <f t="shared" ca="1" si="108"/>
        <v>7.8452699899143788E-2</v>
      </c>
      <c r="E168" s="30">
        <f t="shared" ca="1" si="109"/>
        <v>42496350.618786767</v>
      </c>
      <c r="F168" s="29">
        <f t="shared" ref="F168:O177" ca="1" si="192">E167*EXP(-M-(F$52*$C168)-(F$51*$D168))</f>
        <v>81482558.878115788</v>
      </c>
      <c r="G168" s="29">
        <f t="shared" ca="1" si="192"/>
        <v>40464695.926689088</v>
      </c>
      <c r="H168" s="29">
        <f t="shared" ca="1" si="192"/>
        <v>47864373.260753989</v>
      </c>
      <c r="I168" s="29">
        <f t="shared" ca="1" si="192"/>
        <v>14885208.325369254</v>
      </c>
      <c r="J168" s="29">
        <f t="shared" ca="1" si="192"/>
        <v>7823314.7512752386</v>
      </c>
      <c r="K168" s="29">
        <f t="shared" ca="1" si="192"/>
        <v>1938359.4065228244</v>
      </c>
      <c r="L168" s="29">
        <f t="shared" ca="1" si="192"/>
        <v>738191.71542432206</v>
      </c>
      <c r="M168" s="29">
        <f t="shared" ca="1" si="192"/>
        <v>500475.4621589568</v>
      </c>
      <c r="N168" s="29">
        <f t="shared" ca="1" si="192"/>
        <v>96070.389791767142</v>
      </c>
      <c r="O168" s="29">
        <f t="shared" ca="1" si="192"/>
        <v>59031.814909924935</v>
      </c>
      <c r="P168" s="29">
        <f t="shared" ref="P168:V177" ca="1" si="193">O167*EXP(-M-(P$52*$C168)-(P$51*$D168))</f>
        <v>24987.006026889369</v>
      </c>
      <c r="Q168" s="29">
        <f t="shared" ca="1" si="193"/>
        <v>60355.920089237428</v>
      </c>
      <c r="R168" s="29">
        <f t="shared" ca="1" si="193"/>
        <v>15894.728169936267</v>
      </c>
      <c r="S168" s="29">
        <f t="shared" ca="1" si="193"/>
        <v>7180.0220985467568</v>
      </c>
      <c r="T168" s="29">
        <f t="shared" ca="1" si="193"/>
        <v>7387.522728572173</v>
      </c>
      <c r="U168" s="29">
        <f t="shared" ca="1" si="193"/>
        <v>2569.5859956826994</v>
      </c>
      <c r="V168" s="29">
        <f t="shared" ca="1" si="193"/>
        <v>782.508153478606</v>
      </c>
      <c r="W168" s="31">
        <f t="shared" ca="1" si="110"/>
        <v>74024182.419468656</v>
      </c>
      <c r="X168" s="31">
        <f t="shared" ca="1" si="111"/>
        <v>238467787.84306026</v>
      </c>
      <c r="Y168" s="38">
        <f t="array" aca="1" ref="Y168" ca="1">SUM($E$54:$V$54*E168:V168)/1000000</f>
        <v>2676.4186231096578</v>
      </c>
      <c r="Z168" s="39">
        <f t="array" aca="1" ref="Z168" ca="1">SUM(($E$54:$V$54*E168:V168))/SUM(E168:V168)</f>
        <v>11.223396867635032</v>
      </c>
      <c r="AE168" s="10"/>
      <c r="AF168" s="46"/>
      <c r="AG168" s="53">
        <f t="shared" ca="1" si="116"/>
        <v>2483364.0760026788</v>
      </c>
      <c r="AH168" s="53">
        <f t="shared" ca="1" si="117"/>
        <v>1233252.5339689644</v>
      </c>
      <c r="AI168" s="53">
        <f t="shared" ca="1" si="118"/>
        <v>5569238.2230561879</v>
      </c>
      <c r="AJ168" s="53">
        <f t="shared" ca="1" si="119"/>
        <v>1731961.9064514784</v>
      </c>
      <c r="AK168" s="53">
        <f t="shared" ca="1" si="120"/>
        <v>910278.36730343569</v>
      </c>
      <c r="AL168" s="53">
        <f t="shared" ca="1" si="121"/>
        <v>225536.9612387435</v>
      </c>
      <c r="AM168" s="53">
        <f t="shared" ca="1" si="122"/>
        <v>85891.974289266785</v>
      </c>
      <c r="AN168" s="53">
        <f t="shared" ca="1" si="123"/>
        <v>58232.603577048627</v>
      </c>
      <c r="AO168" s="53">
        <f t="shared" ca="1" si="124"/>
        <v>11178.228199446987</v>
      </c>
      <c r="AP168" s="53">
        <f t="shared" ca="1" si="125"/>
        <v>6868.6210134145458</v>
      </c>
      <c r="AQ168" s="53">
        <f t="shared" ca="1" si="126"/>
        <v>2907.3521612115119</v>
      </c>
      <c r="AR168" s="53">
        <f t="shared" ca="1" si="127"/>
        <v>7022.6866926160783</v>
      </c>
      <c r="AS168" s="53">
        <f t="shared" ca="1" si="128"/>
        <v>1849.4241465745779</v>
      </c>
      <c r="AT168" s="53">
        <f t="shared" ca="1" si="129"/>
        <v>835.42833196150787</v>
      </c>
      <c r="AU168" s="53">
        <f t="shared" ca="1" si="130"/>
        <v>859.57197704279281</v>
      </c>
      <c r="AV168" s="53">
        <f t="shared" ca="1" si="131"/>
        <v>298.98305502978081</v>
      </c>
      <c r="AW168" s="53">
        <f t="shared" ca="1" si="132"/>
        <v>91.048394062634813</v>
      </c>
      <c r="AX168" s="53">
        <f t="shared" ca="1" si="112"/>
        <v>8613051.3798875213</v>
      </c>
      <c r="AY168" s="53">
        <f t="shared" ca="1" si="113"/>
        <v>12329667.989859166</v>
      </c>
      <c r="AZ168" s="41">
        <f t="array" aca="1" ref="AZ168" ca="1">SUM($E$54:$V$54*AF168:AW168)/1000000</f>
        <v>215.93121335554142</v>
      </c>
      <c r="BA168" s="43">
        <f t="array" aca="1" ref="BA168" ca="1">IF(AZ168=0,"",SUM(($E$54:$V$54*AF168:AW168))/SUM(AF168:AW168))</f>
        <v>17.513140948575362</v>
      </c>
      <c r="BB168" s="54">
        <f t="array" aca="1" ref="BB168" ca="1">SUM(AG168:AW168*AG$54:AW$54*AG$55:AW$55)/1000000</f>
        <v>398.5177525826428</v>
      </c>
      <c r="BG168" s="10"/>
      <c r="BH168" s="46"/>
      <c r="BI168" s="53">
        <f t="shared" si="133"/>
        <v>0</v>
      </c>
      <c r="BJ168" s="53">
        <f t="shared" si="134"/>
        <v>0</v>
      </c>
      <c r="BK168" s="53">
        <f t="shared" ca="1" si="135"/>
        <v>34720487.183614157</v>
      </c>
      <c r="BL168" s="53">
        <f t="shared" ca="1" si="136"/>
        <v>10797627.748531992</v>
      </c>
      <c r="BM168" s="53">
        <f t="shared" ca="1" si="137"/>
        <v>5674978.7169521293</v>
      </c>
      <c r="BN168" s="53">
        <f t="shared" ca="1" si="138"/>
        <v>1406072.5827281734</v>
      </c>
      <c r="BO168" s="53">
        <f t="shared" ca="1" si="139"/>
        <v>535479.19357080024</v>
      </c>
      <c r="BP168" s="53">
        <f t="shared" ca="1" si="140"/>
        <v>363041.45830843592</v>
      </c>
      <c r="BQ168" s="53">
        <f t="shared" ca="1" si="141"/>
        <v>69688.800045876196</v>
      </c>
      <c r="BR168" s="53">
        <f t="shared" ca="1" si="142"/>
        <v>42821.272553590425</v>
      </c>
      <c r="BS168" s="53">
        <f t="shared" ca="1" si="143"/>
        <v>18125.402327681826</v>
      </c>
      <c r="BT168" s="53">
        <f t="shared" ca="1" si="144"/>
        <v>43781.769344337532</v>
      </c>
      <c r="BU168" s="53">
        <f t="shared" ca="1" si="145"/>
        <v>11529.926500966152</v>
      </c>
      <c r="BV168" s="53">
        <f t="shared" ca="1" si="146"/>
        <v>5208.33865080744</v>
      </c>
      <c r="BW168" s="53">
        <f t="shared" ca="1" si="147"/>
        <v>5358.8581807747651</v>
      </c>
      <c r="BX168" s="53">
        <f t="shared" ca="1" si="148"/>
        <v>1863.9600093426602</v>
      </c>
      <c r="BY168" s="53">
        <f t="shared" ca="1" si="149"/>
        <v>567.62603295601025</v>
      </c>
      <c r="BZ168" s="53">
        <f t="shared" ca="1" si="114"/>
        <v>53696632.837352023</v>
      </c>
      <c r="CA168" s="53">
        <f t="shared" ca="1" si="115"/>
        <v>53696632.837352023</v>
      </c>
      <c r="CB168" s="41">
        <f t="array" aca="1" ref="CB168" ca="1">SUM($E$54:$V$54*BH168:BY168)/1000000</f>
        <v>1150.8591848698886</v>
      </c>
      <c r="CC168" s="43">
        <f t="array" aca="1" ref="CC168" ca="1">IF(CB168=0,"",SUM(($E$54:$V$54*BH168:BY168))/SUM(BH168:BY168))</f>
        <v>21.432613630650916</v>
      </c>
      <c r="CD168" s="54">
        <f t="array" aca="1" ref="CD168" ca="1">SUM(BI168:BY168*BI$54:BY$54*BI$55:BY$55)/1000000</f>
        <v>5274.6271564881345</v>
      </c>
      <c r="CI168" s="10"/>
      <c r="CJ168" s="71"/>
      <c r="CK168" s="149" t="str">
        <f t="shared" ca="1" si="150"/>
        <v/>
      </c>
      <c r="CL168" s="149" t="str">
        <f t="shared" ca="1" si="151"/>
        <v/>
      </c>
      <c r="CM168" s="149" t="str">
        <f t="shared" ca="1" si="152"/>
        <v/>
      </c>
      <c r="CN168" s="149">
        <f t="shared" ca="1" si="153"/>
        <v>0.45569628016114788</v>
      </c>
      <c r="CO168" s="149">
        <f t="shared" ca="1" si="154"/>
        <v>0.52344958897301486</v>
      </c>
      <c r="CP168" s="149">
        <f t="shared" ca="1" si="155"/>
        <v>0.4478112854767563</v>
      </c>
      <c r="CQ168" s="149">
        <f t="shared" ca="1" si="156"/>
        <v>0.43234489050673142</v>
      </c>
      <c r="CR168" s="149">
        <f t="shared" ca="1" si="157"/>
        <v>0.43179573156994855</v>
      </c>
      <c r="CS168" s="149">
        <f t="shared" ca="1" si="158"/>
        <v>0.49084666185800613</v>
      </c>
      <c r="CT168" s="149">
        <f t="shared" ca="1" si="159"/>
        <v>0.59365713762246297</v>
      </c>
      <c r="CU168" s="149">
        <f t="shared" ca="1" si="160"/>
        <v>0.4419312120153317</v>
      </c>
      <c r="CV168" s="149">
        <f t="shared" ca="1" si="161"/>
        <v>0.58328641130201908</v>
      </c>
      <c r="CW168" s="149">
        <f t="shared" ca="1" si="162"/>
        <v>0.42183912745674723</v>
      </c>
      <c r="CX168" s="149">
        <f t="shared" ca="1" si="163"/>
        <v>0.56058627482263401</v>
      </c>
      <c r="CY168" s="149">
        <f t="shared" ca="1" si="164"/>
        <v>0.41096837533719915</v>
      </c>
      <c r="CZ168" s="149">
        <f t="shared" ca="1" si="165"/>
        <v>0.35933014385358863</v>
      </c>
      <c r="DA168" s="149" t="str">
        <f t="shared" ca="1" si="166"/>
        <v/>
      </c>
      <c r="DB168" s="53"/>
      <c r="DC168" s="53"/>
      <c r="DD168" s="41"/>
      <c r="DE168" s="43"/>
      <c r="DF168" s="54"/>
      <c r="DK168" s="10"/>
      <c r="DL168" s="46"/>
      <c r="DM168" s="72">
        <f t="shared" ca="1" si="167"/>
        <v>7.8452699899143857E-2</v>
      </c>
      <c r="DN168" s="72">
        <f t="shared" ca="1" si="168"/>
        <v>7.8452699899143857E-2</v>
      </c>
      <c r="DO168" s="72">
        <f t="shared" ca="1" si="169"/>
        <v>0.56755297758009515</v>
      </c>
      <c r="DP168" s="72">
        <f t="shared" ca="1" si="170"/>
        <v>0.56755297758009515</v>
      </c>
      <c r="DQ168" s="72">
        <f t="shared" ca="1" si="171"/>
        <v>0.56755297758009515</v>
      </c>
      <c r="DR168" s="72">
        <f t="shared" ca="1" si="172"/>
        <v>0.56755297758009515</v>
      </c>
      <c r="DS168" s="72">
        <f t="shared" ca="1" si="173"/>
        <v>0.56755297758009504</v>
      </c>
      <c r="DT168" s="72">
        <f t="shared" ca="1" si="174"/>
        <v>0.56755297758009515</v>
      </c>
      <c r="DU168" s="72">
        <f t="shared" ca="1" si="175"/>
        <v>0.56755297758009515</v>
      </c>
      <c r="DV168" s="72">
        <f t="shared" ca="1" si="176"/>
        <v>0.56755297758009515</v>
      </c>
      <c r="DW168" s="72">
        <f t="shared" ca="1" si="177"/>
        <v>0.56755297758009515</v>
      </c>
      <c r="DX168" s="72">
        <f t="shared" ca="1" si="178"/>
        <v>0.56755297758009504</v>
      </c>
      <c r="DY168" s="72">
        <f t="shared" ca="1" si="179"/>
        <v>0.56755297758009515</v>
      </c>
      <c r="DZ168" s="72">
        <f t="shared" ca="1" si="180"/>
        <v>0.56755297758009515</v>
      </c>
      <c r="EA168" s="72">
        <f t="shared" ca="1" si="181"/>
        <v>0.56755297758009515</v>
      </c>
      <c r="EB168" s="72">
        <f t="shared" ca="1" si="182"/>
        <v>0.56755297758009504</v>
      </c>
      <c r="EC168" s="72">
        <f t="shared" ca="1" si="183"/>
        <v>0.56755297758009515</v>
      </c>
      <c r="ED168" s="53"/>
      <c r="EE168" s="53"/>
      <c r="EF168" s="41"/>
      <c r="EG168" s="43"/>
      <c r="EH168" s="54"/>
    </row>
    <row r="169" spans="1:138" x14ac:dyDescent="0.2">
      <c r="A169" s="7">
        <v>10</v>
      </c>
      <c r="B169">
        <v>5</v>
      </c>
      <c r="C169" s="5">
        <f t="shared" ca="1" si="107"/>
        <v>0.46822602227646426</v>
      </c>
      <c r="D169" s="5">
        <f t="shared" ca="1" si="108"/>
        <v>8.6394216612501448E-2</v>
      </c>
      <c r="E169" s="30">
        <f t="shared" ca="1" si="109"/>
        <v>19295282.901582576</v>
      </c>
      <c r="F169" s="29">
        <f t="shared" ca="1" si="192"/>
        <v>32721226.241074611</v>
      </c>
      <c r="G169" s="29">
        <f t="shared" ca="1" si="192"/>
        <v>62739722.468635522</v>
      </c>
      <c r="H169" s="29">
        <f t="shared" ca="1" si="192"/>
        <v>19507707.61054565</v>
      </c>
      <c r="I169" s="29">
        <f t="shared" ca="1" si="192"/>
        <v>23075033.11589095</v>
      </c>
      <c r="J169" s="29">
        <f t="shared" ca="1" si="192"/>
        <v>7176040.3750332221</v>
      </c>
      <c r="K169" s="29">
        <f t="shared" ca="1" si="192"/>
        <v>3771557.729968918</v>
      </c>
      <c r="L169" s="29">
        <f t="shared" ca="1" si="192"/>
        <v>934467.63111984648</v>
      </c>
      <c r="M169" s="29">
        <f t="shared" ca="1" si="192"/>
        <v>355876.3464110645</v>
      </c>
      <c r="N169" s="29">
        <f t="shared" ca="1" si="192"/>
        <v>241275.23408893868</v>
      </c>
      <c r="O169" s="29">
        <f t="shared" ca="1" si="192"/>
        <v>46314.769731232409</v>
      </c>
      <c r="P169" s="29">
        <f t="shared" ca="1" si="193"/>
        <v>28458.767787826779</v>
      </c>
      <c r="Q169" s="29">
        <f t="shared" ca="1" si="193"/>
        <v>12046.036587513365</v>
      </c>
      <c r="R169" s="29">
        <f t="shared" ca="1" si="193"/>
        <v>29097.108348458558</v>
      </c>
      <c r="S169" s="29">
        <f t="shared" ca="1" si="193"/>
        <v>7662.7218514129245</v>
      </c>
      <c r="T169" s="29">
        <f t="shared" ca="1" si="193"/>
        <v>3461.431465825598</v>
      </c>
      <c r="U169" s="29">
        <f t="shared" ca="1" si="193"/>
        <v>3561.4658668470079</v>
      </c>
      <c r="V169" s="29">
        <f t="shared" ca="1" si="193"/>
        <v>1238.7769421212699</v>
      </c>
      <c r="W169" s="31">
        <f t="shared" ca="1" si="110"/>
        <v>55193799.121639833</v>
      </c>
      <c r="X169" s="31">
        <f t="shared" ca="1" si="111"/>
        <v>169950030.73293251</v>
      </c>
      <c r="Y169" s="38">
        <f t="array" aca="1" ref="Y169" ca="1">SUM($E$54:$V$54*E169:V169)/1000000</f>
        <v>2322.921104973605</v>
      </c>
      <c r="Z169" s="39">
        <f t="array" aca="1" ref="Z169" ca="1">SUM(($E$54:$V$54*E169:V169))/SUM(E169:V169)</f>
        <v>13.668259399281622</v>
      </c>
      <c r="AE169" s="10"/>
      <c r="AF169" s="46"/>
      <c r="AG169" s="53">
        <f t="shared" ca="1" si="116"/>
        <v>1157470.9251325007</v>
      </c>
      <c r="AH169" s="53">
        <f t="shared" ca="1" si="117"/>
        <v>2219336.2826106297</v>
      </c>
      <c r="AI169" s="53">
        <f t="shared" ca="1" si="118"/>
        <v>2481513.6582389828</v>
      </c>
      <c r="AJ169" s="53">
        <f t="shared" ca="1" si="119"/>
        <v>2935301.8296442768</v>
      </c>
      <c r="AK169" s="53">
        <f t="shared" ca="1" si="120"/>
        <v>912841.35267092218</v>
      </c>
      <c r="AL169" s="53">
        <f t="shared" ca="1" si="121"/>
        <v>479767.90541474079</v>
      </c>
      <c r="AM169" s="53">
        <f t="shared" ca="1" si="122"/>
        <v>118870.66569280329</v>
      </c>
      <c r="AN169" s="53">
        <f t="shared" ca="1" si="123"/>
        <v>45269.902127600253</v>
      </c>
      <c r="AO169" s="53">
        <f t="shared" ca="1" si="124"/>
        <v>30691.857840992223</v>
      </c>
      <c r="AP169" s="53">
        <f t="shared" ca="1" si="125"/>
        <v>5891.5550694493886</v>
      </c>
      <c r="AQ169" s="53">
        <f t="shared" ca="1" si="126"/>
        <v>3620.1496542816194</v>
      </c>
      <c r="AR169" s="53">
        <f t="shared" ca="1" si="127"/>
        <v>1532.3381361017232</v>
      </c>
      <c r="AS169" s="53">
        <f t="shared" ca="1" si="128"/>
        <v>3701.3509338701742</v>
      </c>
      <c r="AT169" s="53">
        <f t="shared" ca="1" si="129"/>
        <v>974.75056081361902</v>
      </c>
      <c r="AU169" s="53">
        <f t="shared" ca="1" si="130"/>
        <v>440.31772625405603</v>
      </c>
      <c r="AV169" s="53">
        <f t="shared" ca="1" si="131"/>
        <v>453.04278536321505</v>
      </c>
      <c r="AW169" s="53">
        <f t="shared" ca="1" si="132"/>
        <v>157.58088868031118</v>
      </c>
      <c r="AX169" s="53">
        <f t="shared" ca="1" si="112"/>
        <v>7021028.2573851328</v>
      </c>
      <c r="AY169" s="53">
        <f t="shared" ca="1" si="113"/>
        <v>10397835.465128265</v>
      </c>
      <c r="AZ169" s="41">
        <f t="array" aca="1" ref="AZ169" ca="1">SUM($E$54:$V$54*AF169:AW169)/1000000</f>
        <v>199.83289645484672</v>
      </c>
      <c r="BA169" s="43">
        <f t="array" aca="1" ref="BA169" ca="1">IF(AZ169=0,"",SUM(($E$54:$V$54*AF169:AW169))/SUM(AF169:AW169))</f>
        <v>19.218701538895875</v>
      </c>
      <c r="BB169" s="54">
        <f t="array" aca="1" ref="BB169" ca="1">SUM(AG169:AW169*AG$54:AW$54*AG$55:AW$55)/1000000</f>
        <v>388.94471273493502</v>
      </c>
      <c r="BG169" s="10"/>
      <c r="BH169" s="46"/>
      <c r="BI169" s="53">
        <f t="shared" si="133"/>
        <v>0</v>
      </c>
      <c r="BJ169" s="53">
        <f t="shared" si="134"/>
        <v>0</v>
      </c>
      <c r="BK169" s="53">
        <f t="shared" ca="1" si="135"/>
        <v>13448924.187059823</v>
      </c>
      <c r="BL169" s="53">
        <f t="shared" ca="1" si="136"/>
        <v>15908295.181836171</v>
      </c>
      <c r="BM169" s="53">
        <f t="shared" ca="1" si="137"/>
        <v>4947276.4762441851</v>
      </c>
      <c r="BN169" s="53">
        <f t="shared" ca="1" si="138"/>
        <v>2600171.9417842268</v>
      </c>
      <c r="BO169" s="53">
        <f t="shared" ca="1" si="139"/>
        <v>644236.8615058749</v>
      </c>
      <c r="BP169" s="53">
        <f t="shared" ca="1" si="140"/>
        <v>245346.81872425153</v>
      </c>
      <c r="BQ169" s="53">
        <f t="shared" ca="1" si="141"/>
        <v>166338.98745350764</v>
      </c>
      <c r="BR169" s="53">
        <f t="shared" ca="1" si="142"/>
        <v>31930.139578253347</v>
      </c>
      <c r="BS169" s="53">
        <f t="shared" ca="1" si="143"/>
        <v>19619.927573074634</v>
      </c>
      <c r="BT169" s="53">
        <f t="shared" ca="1" si="144"/>
        <v>8304.7293948796578</v>
      </c>
      <c r="BU169" s="53">
        <f t="shared" ca="1" si="145"/>
        <v>20060.009717878835</v>
      </c>
      <c r="BV169" s="53">
        <f t="shared" ca="1" si="146"/>
        <v>5282.8024339706899</v>
      </c>
      <c r="BW169" s="53">
        <f t="shared" ca="1" si="147"/>
        <v>2386.3659581111438</v>
      </c>
      <c r="BX169" s="53">
        <f t="shared" ca="1" si="148"/>
        <v>2455.3312667108894</v>
      </c>
      <c r="BY169" s="53">
        <f t="shared" ca="1" si="149"/>
        <v>854.03254507774284</v>
      </c>
      <c r="BZ169" s="53">
        <f t="shared" ca="1" si="114"/>
        <v>38051483.793075986</v>
      </c>
      <c r="CA169" s="53">
        <f t="shared" ca="1" si="115"/>
        <v>38051483.793075986</v>
      </c>
      <c r="CB169" s="41">
        <f t="array" aca="1" ref="CB169" ca="1">SUM($E$54:$V$54*BH169:BY169)/1000000</f>
        <v>890.78502348669076</v>
      </c>
      <c r="CC169" s="43">
        <f t="array" aca="1" ref="CC169" ca="1">IF(CB169=0,"",SUM(($E$54:$V$54*BH169:BY169))/SUM(BH169:BY169))</f>
        <v>23.409994425730694</v>
      </c>
      <c r="CD169" s="54">
        <f t="array" aca="1" ref="CD169" ca="1">SUM(BI169:BY169*BI$54:BY$54*BI$55:BY$55)/1000000</f>
        <v>4179.3482228034509</v>
      </c>
      <c r="CI169" s="10"/>
      <c r="CJ169" s="71"/>
      <c r="CK169" s="149" t="str">
        <f t="shared" ca="1" si="150"/>
        <v/>
      </c>
      <c r="CL169" s="149" t="str">
        <f t="shared" ca="1" si="151"/>
        <v/>
      </c>
      <c r="CM169" s="149" t="str">
        <f t="shared" ca="1" si="152"/>
        <v/>
      </c>
      <c r="CN169" s="149">
        <f t="shared" ca="1" si="153"/>
        <v>0.62779967950758209</v>
      </c>
      <c r="CO169" s="149">
        <f t="shared" ca="1" si="154"/>
        <v>0.6058085617881146</v>
      </c>
      <c r="CP169" s="149">
        <f t="shared" ca="1" si="155"/>
        <v>0.57695212103418114</v>
      </c>
      <c r="CQ169" s="149">
        <f t="shared" ca="1" si="156"/>
        <v>0.63600673187366785</v>
      </c>
      <c r="CR169" s="149">
        <f t="shared" ca="1" si="157"/>
        <v>0.65036058257182938</v>
      </c>
      <c r="CS169" s="149">
        <f t="shared" ca="1" si="158"/>
        <v>0.58714287854742941</v>
      </c>
      <c r="CT169" s="149">
        <f t="shared" ca="1" si="159"/>
        <v>0.6501986679343057</v>
      </c>
      <c r="CU169" s="149">
        <f t="shared" ca="1" si="160"/>
        <v>0.5657980930124975</v>
      </c>
      <c r="CV169" s="149">
        <f t="shared" ca="1" si="161"/>
        <v>0.70259990559759566</v>
      </c>
      <c r="CW169" s="149">
        <f t="shared" ca="1" si="162"/>
        <v>0.54902878327330507</v>
      </c>
      <c r="CX169" s="149">
        <f t="shared" ca="1" si="163"/>
        <v>0.62703681394759248</v>
      </c>
      <c r="CY169" s="149">
        <f t="shared" ca="1" si="164"/>
        <v>0.61276189311132201</v>
      </c>
      <c r="CZ169" s="149">
        <f t="shared" ca="1" si="165"/>
        <v>0.77765152534831017</v>
      </c>
      <c r="DA169" s="149" t="str">
        <f t="shared" ca="1" si="166"/>
        <v/>
      </c>
      <c r="DB169" s="53"/>
      <c r="DC169" s="53"/>
      <c r="DD169" s="41"/>
      <c r="DE169" s="43"/>
      <c r="DF169" s="54"/>
      <c r="DK169" s="10"/>
      <c r="DL169" s="46"/>
      <c r="DM169" s="72">
        <f t="shared" ca="1" si="167"/>
        <v>8.639421661250149E-2</v>
      </c>
      <c r="DN169" s="72">
        <f t="shared" ca="1" si="168"/>
        <v>8.639421661250149E-2</v>
      </c>
      <c r="DO169" s="72">
        <f t="shared" ca="1" si="169"/>
        <v>0.55462023888896572</v>
      </c>
      <c r="DP169" s="72">
        <f t="shared" ca="1" si="170"/>
        <v>0.55462023888896572</v>
      </c>
      <c r="DQ169" s="72">
        <f t="shared" ca="1" si="171"/>
        <v>0.55462023888896572</v>
      </c>
      <c r="DR169" s="72">
        <f t="shared" ca="1" si="172"/>
        <v>0.55462023888896572</v>
      </c>
      <c r="DS169" s="72">
        <f t="shared" ca="1" si="173"/>
        <v>0.55462023888896572</v>
      </c>
      <c r="DT169" s="72">
        <f t="shared" ca="1" si="174"/>
        <v>0.55462023888896572</v>
      </c>
      <c r="DU169" s="72">
        <f t="shared" ca="1" si="175"/>
        <v>0.55462023888896572</v>
      </c>
      <c r="DV169" s="72">
        <f t="shared" ca="1" si="176"/>
        <v>0.55462023888896561</v>
      </c>
      <c r="DW169" s="72">
        <f t="shared" ca="1" si="177"/>
        <v>0.55462023888896572</v>
      </c>
      <c r="DX169" s="72">
        <f t="shared" ca="1" si="178"/>
        <v>0.55462023888896572</v>
      </c>
      <c r="DY169" s="72">
        <f t="shared" ca="1" si="179"/>
        <v>0.55462023888896572</v>
      </c>
      <c r="DZ169" s="72">
        <f t="shared" ca="1" si="180"/>
        <v>0.55462023888896572</v>
      </c>
      <c r="EA169" s="72">
        <f t="shared" ca="1" si="181"/>
        <v>0.55462023888896572</v>
      </c>
      <c r="EB169" s="72">
        <f t="shared" ca="1" si="182"/>
        <v>0.55462023888896572</v>
      </c>
      <c r="EC169" s="72">
        <f t="shared" ca="1" si="183"/>
        <v>0.55462023888896572</v>
      </c>
      <c r="ED169" s="53"/>
      <c r="EE169" s="53"/>
      <c r="EF169" s="41"/>
      <c r="EG169" s="43"/>
      <c r="EH169" s="54"/>
    </row>
    <row r="170" spans="1:138" x14ac:dyDescent="0.2">
      <c r="A170" s="7">
        <v>10</v>
      </c>
      <c r="B170">
        <v>6</v>
      </c>
      <c r="C170" s="5">
        <f t="shared" ca="1" si="107"/>
        <v>0.44873428858229436</v>
      </c>
      <c r="D170" s="5">
        <f t="shared" ca="1" si="108"/>
        <v>0.10749871297259683</v>
      </c>
      <c r="E170" s="30">
        <f t="shared" ca="1" si="109"/>
        <v>31681387.111004408</v>
      </c>
      <c r="F170" s="29">
        <f t="shared" ca="1" si="192"/>
        <v>14546667.707106121</v>
      </c>
      <c r="G170" s="29">
        <f t="shared" ca="1" si="192"/>
        <v>24668454.332893651</v>
      </c>
      <c r="H170" s="29">
        <f t="shared" ca="1" si="192"/>
        <v>30197579.666697491</v>
      </c>
      <c r="I170" s="29">
        <f t="shared" ca="1" si="192"/>
        <v>9389355.4434925243</v>
      </c>
      <c r="J170" s="29">
        <f t="shared" ca="1" si="192"/>
        <v>11106363.296030598</v>
      </c>
      <c r="K170" s="29">
        <f t="shared" ca="1" si="192"/>
        <v>3453937.0336684929</v>
      </c>
      <c r="L170" s="29">
        <f t="shared" ca="1" si="192"/>
        <v>1815307.918762652</v>
      </c>
      <c r="M170" s="29">
        <f t="shared" ca="1" si="192"/>
        <v>449773.43900108192</v>
      </c>
      <c r="N170" s="29">
        <f t="shared" ca="1" si="192"/>
        <v>171288.6812276502</v>
      </c>
      <c r="O170" s="29">
        <f t="shared" ca="1" si="192"/>
        <v>116129.4283162338</v>
      </c>
      <c r="P170" s="29">
        <f t="shared" ca="1" si="193"/>
        <v>22292.000883536217</v>
      </c>
      <c r="Q170" s="29">
        <f t="shared" ca="1" si="193"/>
        <v>13697.63642034857</v>
      </c>
      <c r="R170" s="29">
        <f t="shared" ca="1" si="193"/>
        <v>5797.9400482881792</v>
      </c>
      <c r="S170" s="29">
        <f t="shared" ca="1" si="193"/>
        <v>14004.879410525949</v>
      </c>
      <c r="T170" s="29">
        <f t="shared" ca="1" si="193"/>
        <v>3688.1842071817173</v>
      </c>
      <c r="U170" s="29">
        <f t="shared" ca="1" si="193"/>
        <v>1666.039445780724</v>
      </c>
      <c r="V170" s="29">
        <f t="shared" ca="1" si="193"/>
        <v>1714.187519686606</v>
      </c>
      <c r="W170" s="31">
        <f t="shared" ca="1" si="110"/>
        <v>56762595.775132068</v>
      </c>
      <c r="X170" s="31">
        <f t="shared" ca="1" si="111"/>
        <v>127659104.92613627</v>
      </c>
      <c r="Y170" s="38">
        <f t="array" aca="1" ref="Y170" ca="1">SUM($E$54:$V$54*E170:V170)/1000000</f>
        <v>1747.8788455494898</v>
      </c>
      <c r="Z170" s="39">
        <f t="array" aca="1" ref="Z170" ca="1">SUM(($E$54:$V$54*E170:V170))/SUM(E170:V170)</f>
        <v>13.691767982869806</v>
      </c>
      <c r="AE170" s="10"/>
      <c r="AF170" s="46"/>
      <c r="AG170" s="53">
        <f t="shared" ca="1" si="116"/>
        <v>698094.89003214426</v>
      </c>
      <c r="AH170" s="53">
        <f t="shared" ca="1" si="117"/>
        <v>1183839.6436574853</v>
      </c>
      <c r="AI170" s="53">
        <f t="shared" ca="1" si="118"/>
        <v>4784027.0627011536</v>
      </c>
      <c r="AJ170" s="53">
        <f t="shared" ca="1" si="119"/>
        <v>1487501.0195776103</v>
      </c>
      <c r="AK170" s="53">
        <f t="shared" ca="1" si="120"/>
        <v>1759516.5957951751</v>
      </c>
      <c r="AL170" s="53">
        <f t="shared" ca="1" si="121"/>
        <v>547187.17275737564</v>
      </c>
      <c r="AM170" s="53">
        <f t="shared" ca="1" si="122"/>
        <v>287588.68446909537</v>
      </c>
      <c r="AN170" s="53">
        <f t="shared" ca="1" si="123"/>
        <v>71254.992221721404</v>
      </c>
      <c r="AO170" s="53">
        <f t="shared" ca="1" si="124"/>
        <v>27136.270375707481</v>
      </c>
      <c r="AP170" s="53">
        <f t="shared" ca="1" si="125"/>
        <v>18397.710477888602</v>
      </c>
      <c r="AQ170" s="53">
        <f t="shared" ca="1" si="126"/>
        <v>3531.5921569107136</v>
      </c>
      <c r="AR170" s="53">
        <f t="shared" ca="1" si="127"/>
        <v>2170.0369384986238</v>
      </c>
      <c r="AS170" s="53">
        <f t="shared" ca="1" si="128"/>
        <v>918.53394891508367</v>
      </c>
      <c r="AT170" s="53">
        <f t="shared" ca="1" si="129"/>
        <v>2218.7116599848227</v>
      </c>
      <c r="AU170" s="53">
        <f t="shared" ca="1" si="130"/>
        <v>584.29759120208269</v>
      </c>
      <c r="AV170" s="53">
        <f t="shared" ca="1" si="131"/>
        <v>263.94094772212861</v>
      </c>
      <c r="AW170" s="53">
        <f t="shared" ca="1" si="132"/>
        <v>271.56876727339881</v>
      </c>
      <c r="AX170" s="53">
        <f t="shared" ca="1" si="112"/>
        <v>8992568.1903862339</v>
      </c>
      <c r="AY170" s="53">
        <f t="shared" ca="1" si="113"/>
        <v>10874502.724075863</v>
      </c>
      <c r="AZ170" s="41">
        <f t="array" aca="1" ref="AZ170" ca="1">SUM($E$54:$V$54*AF170:AW170)/1000000</f>
        <v>224.88590711629709</v>
      </c>
      <c r="BA170" s="43">
        <f t="array" aca="1" ref="BA170" ca="1">IF(AZ170=0,"",SUM(($E$54:$V$54*AF170:AW170))/SUM(AF170:AW170))</f>
        <v>20.6801095022401</v>
      </c>
      <c r="BB170" s="54">
        <f t="array" aca="1" ref="BB170" ca="1">SUM(AG170:AW170*AG$54:AW$54*AG$55:AW$55)/1000000</f>
        <v>450.56663169087943</v>
      </c>
      <c r="BG170" s="10"/>
      <c r="BH170" s="46"/>
      <c r="BI170" s="53">
        <f t="shared" si="133"/>
        <v>0</v>
      </c>
      <c r="BJ170" s="53">
        <f t="shared" si="134"/>
        <v>0</v>
      </c>
      <c r="BK170" s="53">
        <f t="shared" ca="1" si="135"/>
        <v>19970071.465756882</v>
      </c>
      <c r="BL170" s="53">
        <f t="shared" ca="1" si="136"/>
        <v>6209308.868244322</v>
      </c>
      <c r="BM170" s="53">
        <f t="shared" ca="1" si="137"/>
        <v>7344789.5889149737</v>
      </c>
      <c r="BN170" s="53">
        <f t="shared" ca="1" si="138"/>
        <v>2284135.6877568434</v>
      </c>
      <c r="BO170" s="53">
        <f t="shared" ca="1" si="139"/>
        <v>1200487.8957244316</v>
      </c>
      <c r="BP170" s="53">
        <f t="shared" ca="1" si="140"/>
        <v>297441.31216437829</v>
      </c>
      <c r="BQ170" s="53">
        <f t="shared" ca="1" si="141"/>
        <v>113275.54205159642</v>
      </c>
      <c r="BR170" s="53">
        <f t="shared" ca="1" si="142"/>
        <v>76797.975478486624</v>
      </c>
      <c r="BS170" s="53">
        <f t="shared" ca="1" si="143"/>
        <v>14742.004348443847</v>
      </c>
      <c r="BT170" s="53">
        <f t="shared" ca="1" si="144"/>
        <v>9058.4338627636389</v>
      </c>
      <c r="BU170" s="53">
        <f t="shared" ca="1" si="145"/>
        <v>3834.2568641744238</v>
      </c>
      <c r="BV170" s="53">
        <f t="shared" ca="1" si="146"/>
        <v>9261.6178443580848</v>
      </c>
      <c r="BW170" s="53">
        <f t="shared" ca="1" si="147"/>
        <v>2439.0465397967359</v>
      </c>
      <c r="BX170" s="53">
        <f t="shared" ca="1" si="148"/>
        <v>1101.7746178414063</v>
      </c>
      <c r="BY170" s="53">
        <f t="shared" ca="1" si="149"/>
        <v>1133.615596073824</v>
      </c>
      <c r="BZ170" s="53">
        <f t="shared" ca="1" si="114"/>
        <v>37537879.085765369</v>
      </c>
      <c r="CA170" s="53">
        <f t="shared" ca="1" si="115"/>
        <v>37537879.085765369</v>
      </c>
      <c r="CB170" s="41">
        <f t="array" aca="1" ref="CB170" ca="1">SUM($E$54:$V$54*BH170:BY170)/1000000</f>
        <v>857.63819065884275</v>
      </c>
      <c r="CC170" s="43">
        <f t="array" aca="1" ref="CC170" ca="1">IF(CB170=0,"",SUM(($E$54:$V$54*BH170:BY170))/SUM(BH170:BY170))</f>
        <v>22.847273515355994</v>
      </c>
      <c r="CD170" s="54">
        <f t="array" aca="1" ref="CD170" ca="1">SUM(BI170:BY170*BI$54:BY$54*BI$55:BY$55)/1000000</f>
        <v>4010.0057194906931</v>
      </c>
      <c r="CI170" s="10"/>
      <c r="CJ170" s="71"/>
      <c r="CK170" s="149" t="str">
        <f t="shared" ca="1" si="150"/>
        <v/>
      </c>
      <c r="CL170" s="149" t="str">
        <f t="shared" ca="1" si="151"/>
        <v/>
      </c>
      <c r="CM170" s="149" t="str">
        <f t="shared" ca="1" si="152"/>
        <v/>
      </c>
      <c r="CN170" s="149">
        <f t="shared" ca="1" si="153"/>
        <v>0.75911418110114492</v>
      </c>
      <c r="CO170" s="149">
        <f t="shared" ca="1" si="154"/>
        <v>0.56023415223264206</v>
      </c>
      <c r="CP170" s="149">
        <f t="shared" ca="1" si="155"/>
        <v>0.60876118140938595</v>
      </c>
      <c r="CQ170" s="149">
        <f t="shared" ca="1" si="156"/>
        <v>0.5079257456308256</v>
      </c>
      <c r="CR170" s="149">
        <f t="shared" ca="1" si="157"/>
        <v>0.64382460901858163</v>
      </c>
      <c r="CS170" s="149">
        <f t="shared" ca="1" si="158"/>
        <v>0.71591162513640483</v>
      </c>
      <c r="CT170" s="149">
        <f t="shared" ca="1" si="159"/>
        <v>0.58584979237534796</v>
      </c>
      <c r="CU170" s="149">
        <f t="shared" ca="1" si="160"/>
        <v>0.70146876415416903</v>
      </c>
      <c r="CV170" s="149">
        <f t="shared" ca="1" si="161"/>
        <v>0.55378645252886471</v>
      </c>
      <c r="CW170" s="149">
        <f t="shared" ca="1" si="162"/>
        <v>0.49790949538924351</v>
      </c>
      <c r="CX170" s="149">
        <f t="shared" ca="1" si="163"/>
        <v>0.60604823676690189</v>
      </c>
      <c r="CY170" s="149">
        <f t="shared" ca="1" si="164"/>
        <v>0.53411042053966129</v>
      </c>
      <c r="CZ170" s="149">
        <f t="shared" ca="1" si="165"/>
        <v>0.51038626609604987</v>
      </c>
      <c r="DA170" s="149">
        <f t="shared" ca="1" si="166"/>
        <v>0.59223157848581021</v>
      </c>
      <c r="DB170" s="53"/>
      <c r="DC170" s="53"/>
      <c r="DD170" s="41"/>
      <c r="DE170" s="43"/>
      <c r="DF170" s="54"/>
      <c r="DK170" s="10"/>
      <c r="DL170" s="46"/>
      <c r="DM170" s="72">
        <f t="shared" ca="1" si="167"/>
        <v>0.10749871297259686</v>
      </c>
      <c r="DN170" s="72">
        <f t="shared" ca="1" si="168"/>
        <v>0.10749871297259669</v>
      </c>
      <c r="DO170" s="72">
        <f t="shared" ca="1" si="169"/>
        <v>0.55623300155489119</v>
      </c>
      <c r="DP170" s="72">
        <f t="shared" ca="1" si="170"/>
        <v>0.55623300155489119</v>
      </c>
      <c r="DQ170" s="72">
        <f t="shared" ca="1" si="171"/>
        <v>0.55623300155489119</v>
      </c>
      <c r="DR170" s="72">
        <f t="shared" ca="1" si="172"/>
        <v>0.55623300155489119</v>
      </c>
      <c r="DS170" s="72">
        <f t="shared" ca="1" si="173"/>
        <v>0.55623300155489119</v>
      </c>
      <c r="DT170" s="72">
        <f t="shared" ca="1" si="174"/>
        <v>0.55623300155489119</v>
      </c>
      <c r="DU170" s="72">
        <f t="shared" ca="1" si="175"/>
        <v>0.5562330015548913</v>
      </c>
      <c r="DV170" s="72">
        <f t="shared" ca="1" si="176"/>
        <v>0.55623300155489119</v>
      </c>
      <c r="DW170" s="72">
        <f t="shared" ca="1" si="177"/>
        <v>0.55623300155489119</v>
      </c>
      <c r="DX170" s="72">
        <f t="shared" ca="1" si="178"/>
        <v>0.55623300155489119</v>
      </c>
      <c r="DY170" s="72">
        <f t="shared" ca="1" si="179"/>
        <v>0.55623300155489119</v>
      </c>
      <c r="DZ170" s="72">
        <f t="shared" ca="1" si="180"/>
        <v>0.55623300155489119</v>
      </c>
      <c r="EA170" s="72">
        <f t="shared" ca="1" si="181"/>
        <v>0.55623300155489119</v>
      </c>
      <c r="EB170" s="72">
        <f t="shared" ca="1" si="182"/>
        <v>0.55623300155489119</v>
      </c>
      <c r="EC170" s="72">
        <f t="shared" ca="1" si="183"/>
        <v>0.55623300155489119</v>
      </c>
      <c r="ED170" s="53"/>
      <c r="EE170" s="53"/>
      <c r="EF170" s="41"/>
      <c r="EG170" s="43"/>
      <c r="EH170" s="54"/>
    </row>
    <row r="171" spans="1:138" x14ac:dyDescent="0.2">
      <c r="A171" s="7">
        <v>10</v>
      </c>
      <c r="B171">
        <v>7</v>
      </c>
      <c r="C171" s="5">
        <f t="shared" ca="1" si="107"/>
        <v>0.35230720975373309</v>
      </c>
      <c r="D171" s="5">
        <f t="shared" ca="1" si="108"/>
        <v>6.5199432097212864E-2</v>
      </c>
      <c r="E171" s="30">
        <f t="shared" ca="1" si="109"/>
        <v>16108588.4927707</v>
      </c>
      <c r="F171" s="29">
        <f t="shared" ca="1" si="192"/>
        <v>24916492.13493244</v>
      </c>
      <c r="G171" s="29">
        <f t="shared" ca="1" si="192"/>
        <v>11440532.267215317</v>
      </c>
      <c r="H171" s="29">
        <f t="shared" ca="1" si="192"/>
        <v>13640163.41634802</v>
      </c>
      <c r="I171" s="29">
        <f t="shared" ca="1" si="192"/>
        <v>16697435.35097383</v>
      </c>
      <c r="J171" s="29">
        <f t="shared" ca="1" si="192"/>
        <v>5191745.7370906053</v>
      </c>
      <c r="K171" s="29">
        <f t="shared" ca="1" si="192"/>
        <v>6141147.2431485998</v>
      </c>
      <c r="L171" s="29">
        <f t="shared" ca="1" si="192"/>
        <v>1909818.3020812003</v>
      </c>
      <c r="M171" s="29">
        <f t="shared" ca="1" si="192"/>
        <v>1003755.4979638917</v>
      </c>
      <c r="N171" s="29">
        <f t="shared" ca="1" si="192"/>
        <v>248697.51162832387</v>
      </c>
      <c r="O171" s="29">
        <f t="shared" ca="1" si="192"/>
        <v>94712.282001408559</v>
      </c>
      <c r="P171" s="29">
        <f t="shared" ca="1" si="193"/>
        <v>64212.55090832006</v>
      </c>
      <c r="Q171" s="29">
        <f t="shared" ca="1" si="193"/>
        <v>12326.12837535415</v>
      </c>
      <c r="R171" s="29">
        <f t="shared" ca="1" si="193"/>
        <v>7573.9645731325563</v>
      </c>
      <c r="S171" s="29">
        <f t="shared" ca="1" si="193"/>
        <v>3205.9102151116704</v>
      </c>
      <c r="T171" s="29">
        <f t="shared" ca="1" si="193"/>
        <v>7743.85136611896</v>
      </c>
      <c r="U171" s="29">
        <f t="shared" ca="1" si="193"/>
        <v>2039.3428228890352</v>
      </c>
      <c r="V171" s="29">
        <f t="shared" ca="1" si="193"/>
        <v>921.21905944584068</v>
      </c>
      <c r="W171" s="31">
        <f t="shared" ca="1" si="110"/>
        <v>45025498.308556229</v>
      </c>
      <c r="X171" s="31">
        <f t="shared" ca="1" si="111"/>
        <v>97491111.2034747</v>
      </c>
      <c r="Y171" s="38">
        <f t="array" aca="1" ref="Y171" ca="1">SUM($E$54:$V$54*E171:V171)/1000000</f>
        <v>1429.2653067060219</v>
      </c>
      <c r="Z171" s="39">
        <f t="array" aca="1" ref="Z171" ca="1">SUM(($E$54:$V$54*E171:V171))/SUM(E171:V171)</f>
        <v>14.660467903817278</v>
      </c>
      <c r="AE171" s="10"/>
      <c r="AF171" s="46"/>
      <c r="AG171" s="53">
        <f t="shared" ca="1" si="116"/>
        <v>744409.05718680192</v>
      </c>
      <c r="AH171" s="53">
        <f t="shared" ca="1" si="117"/>
        <v>341799.15024286503</v>
      </c>
      <c r="AI171" s="53">
        <f t="shared" ca="1" si="118"/>
        <v>1213553.1553121582</v>
      </c>
      <c r="AJ171" s="53">
        <f t="shared" ca="1" si="119"/>
        <v>1485555.9084804778</v>
      </c>
      <c r="AK171" s="53">
        <f t="shared" ca="1" si="120"/>
        <v>461904.98079176364</v>
      </c>
      <c r="AL171" s="53">
        <f t="shared" ca="1" si="121"/>
        <v>546372.38474925002</v>
      </c>
      <c r="AM171" s="53">
        <f t="shared" ca="1" si="122"/>
        <v>169914.8284239599</v>
      </c>
      <c r="AN171" s="53">
        <f t="shared" ca="1" si="123"/>
        <v>89303.230066589706</v>
      </c>
      <c r="AO171" s="53">
        <f t="shared" ca="1" si="124"/>
        <v>22126.395464816196</v>
      </c>
      <c r="AP171" s="53">
        <f t="shared" ca="1" si="125"/>
        <v>8426.4671295556636</v>
      </c>
      <c r="AQ171" s="53">
        <f t="shared" ca="1" si="126"/>
        <v>5712.933297561468</v>
      </c>
      <c r="AR171" s="53">
        <f t="shared" ca="1" si="127"/>
        <v>1096.6446314540326</v>
      </c>
      <c r="AS171" s="53">
        <f t="shared" ca="1" si="128"/>
        <v>673.84886275859583</v>
      </c>
      <c r="AT171" s="53">
        <f t="shared" ca="1" si="129"/>
        <v>285.22696821457072</v>
      </c>
      <c r="AU171" s="53">
        <f t="shared" ca="1" si="130"/>
        <v>688.96353898215341</v>
      </c>
      <c r="AV171" s="53">
        <f t="shared" ca="1" si="131"/>
        <v>181.43850934469245</v>
      </c>
      <c r="AW171" s="53">
        <f t="shared" ca="1" si="132"/>
        <v>81.960036855886514</v>
      </c>
      <c r="AX171" s="53">
        <f t="shared" ca="1" si="112"/>
        <v>4005878.3662637407</v>
      </c>
      <c r="AY171" s="53">
        <f t="shared" ca="1" si="113"/>
        <v>5092086.5736934096</v>
      </c>
      <c r="AZ171" s="41">
        <f t="array" aca="1" ref="AZ171" ca="1">SUM($E$54:$V$54*AF171:AW171)/1000000</f>
        <v>107.19731116071</v>
      </c>
      <c r="BA171" s="43">
        <f t="array" aca="1" ref="BA171" ca="1">IF(AZ171=0,"",SUM(($E$54:$V$54*AF171:AW171))/SUM(AF171:AW171))</f>
        <v>21.05174560749019</v>
      </c>
      <c r="BB171" s="54">
        <f t="array" aca="1" ref="BB171" ca="1">SUM(AG171:AW171*AG$54:AW$54*AG$55:AW$55)/1000000</f>
        <v>223.98093683181719</v>
      </c>
      <c r="BG171" s="10"/>
      <c r="BH171" s="46"/>
      <c r="BI171" s="53">
        <f t="shared" si="133"/>
        <v>0</v>
      </c>
      <c r="BJ171" s="53">
        <f t="shared" si="134"/>
        <v>0</v>
      </c>
      <c r="BK171" s="53">
        <f t="shared" ca="1" si="135"/>
        <v>6557473.1601710031</v>
      </c>
      <c r="BL171" s="53">
        <f t="shared" ca="1" si="136"/>
        <v>8027248.7077736715</v>
      </c>
      <c r="BM171" s="53">
        <f t="shared" ca="1" si="137"/>
        <v>2495918.2882369673</v>
      </c>
      <c r="BN171" s="53">
        <f t="shared" ca="1" si="138"/>
        <v>2952340.5981588289</v>
      </c>
      <c r="BO171" s="53">
        <f t="shared" ca="1" si="139"/>
        <v>918140.19190496276</v>
      </c>
      <c r="BP171" s="53">
        <f t="shared" ca="1" si="140"/>
        <v>482552.85045804625</v>
      </c>
      <c r="BQ171" s="53">
        <f t="shared" ca="1" si="141"/>
        <v>119560.68323561792</v>
      </c>
      <c r="BR171" s="53">
        <f t="shared" ca="1" si="142"/>
        <v>45532.683752044672</v>
      </c>
      <c r="BS171" s="53">
        <f t="shared" ca="1" si="143"/>
        <v>30870.017189292557</v>
      </c>
      <c r="BT171" s="53">
        <f t="shared" ca="1" si="144"/>
        <v>5925.7542247135161</v>
      </c>
      <c r="BU171" s="53">
        <f t="shared" ca="1" si="145"/>
        <v>3641.1638107558842</v>
      </c>
      <c r="BV171" s="53">
        <f t="shared" ca="1" si="146"/>
        <v>1541.2330151643721</v>
      </c>
      <c r="BW171" s="53">
        <f t="shared" ca="1" si="147"/>
        <v>3722.8364455529636</v>
      </c>
      <c r="BX171" s="53">
        <f t="shared" ca="1" si="148"/>
        <v>980.40876911008786</v>
      </c>
      <c r="BY171" s="53">
        <f t="shared" ca="1" si="149"/>
        <v>442.87367185894328</v>
      </c>
      <c r="BZ171" s="53">
        <f t="shared" ca="1" si="114"/>
        <v>21645891.450817589</v>
      </c>
      <c r="CA171" s="53">
        <f t="shared" ca="1" si="115"/>
        <v>21645891.450817589</v>
      </c>
      <c r="CB171" s="41">
        <f t="array" aca="1" ref="CB171" ca="1">SUM($E$54:$V$54*BH171:BY171)/1000000</f>
        <v>530.4070880508466</v>
      </c>
      <c r="CC171" s="43">
        <f t="array" aca="1" ref="CC171" ca="1">IF(CB171=0,"",SUM(($E$54:$V$54*BH171:BY171))/SUM(BH171:BY171))</f>
        <v>24.503822781150117</v>
      </c>
      <c r="CD171" s="54">
        <f t="array" aca="1" ref="CD171" ca="1">SUM(BI171:BY171*BI$54:BY$54*BI$55:BY$55)/1000000</f>
        <v>2526.1485545345463</v>
      </c>
      <c r="CI171" s="10"/>
      <c r="CJ171" s="71"/>
      <c r="CK171" s="149" t="str">
        <f t="shared" ca="1" si="150"/>
        <v/>
      </c>
      <c r="CL171" s="149" t="str">
        <f t="shared" ca="1" si="151"/>
        <v/>
      </c>
      <c r="CM171" s="149" t="str">
        <f t="shared" ca="1" si="152"/>
        <v/>
      </c>
      <c r="CN171" s="149">
        <f t="shared" ca="1" si="153"/>
        <v>0.88684886167319454</v>
      </c>
      <c r="CO171" s="149">
        <f t="shared" ca="1" si="154"/>
        <v>0.75463228468704924</v>
      </c>
      <c r="CP171" s="149">
        <f t="shared" ca="1" si="155"/>
        <v>0.79754725672272675</v>
      </c>
      <c r="CQ171" s="149">
        <f t="shared" ca="1" si="156"/>
        <v>0.65595425395837315</v>
      </c>
      <c r="CR171" s="149">
        <f t="shared" ca="1" si="157"/>
        <v>0.63876265210861505</v>
      </c>
      <c r="CS171" s="149">
        <f t="shared" ca="1" si="158"/>
        <v>0.69865385642883149</v>
      </c>
      <c r="CT171" s="149">
        <f t="shared" ca="1" si="159"/>
        <v>0.72263815139779741</v>
      </c>
      <c r="CU171" s="149">
        <f t="shared" ca="1" si="160"/>
        <v>0.64025090438672816</v>
      </c>
      <c r="CV171" s="149">
        <f t="shared" ca="1" si="161"/>
        <v>0.74087370537809294</v>
      </c>
      <c r="CW171" s="149">
        <f t="shared" ca="1" si="162"/>
        <v>0.74232483953592276</v>
      </c>
      <c r="CX171" s="149">
        <f t="shared" ca="1" si="163"/>
        <v>0.76186121617991898</v>
      </c>
      <c r="CY171" s="149">
        <f t="shared" ca="1" si="164"/>
        <v>0.92358669966162688</v>
      </c>
      <c r="CZ171" s="149" t="str">
        <f t="shared" ca="1" si="165"/>
        <v/>
      </c>
      <c r="DA171" s="149" t="str">
        <f t="shared" ca="1" si="166"/>
        <v/>
      </c>
      <c r="DB171" s="53"/>
      <c r="DC171" s="53"/>
      <c r="DD171" s="41"/>
      <c r="DE171" s="43"/>
      <c r="DF171" s="54"/>
      <c r="DK171" s="10"/>
      <c r="DL171" s="46"/>
      <c r="DM171" s="72">
        <f t="shared" ca="1" si="167"/>
        <v>6.5199432097212906E-2</v>
      </c>
      <c r="DN171" s="72">
        <f t="shared" ca="1" si="168"/>
        <v>6.5199432097212906E-2</v>
      </c>
      <c r="DO171" s="72">
        <f t="shared" ca="1" si="169"/>
        <v>0.41750664185094588</v>
      </c>
      <c r="DP171" s="72">
        <f t="shared" ca="1" si="170"/>
        <v>0.41750664185094588</v>
      </c>
      <c r="DQ171" s="72">
        <f t="shared" ca="1" si="171"/>
        <v>0.41750664185094588</v>
      </c>
      <c r="DR171" s="72">
        <f t="shared" ca="1" si="172"/>
        <v>0.41750664185094588</v>
      </c>
      <c r="DS171" s="72">
        <f t="shared" ca="1" si="173"/>
        <v>0.41750664185094588</v>
      </c>
      <c r="DT171" s="72">
        <f t="shared" ca="1" si="174"/>
        <v>0.41750664185094588</v>
      </c>
      <c r="DU171" s="72">
        <f t="shared" ca="1" si="175"/>
        <v>0.41750664185094588</v>
      </c>
      <c r="DV171" s="72">
        <f t="shared" ca="1" si="176"/>
        <v>0.41750664185094588</v>
      </c>
      <c r="DW171" s="72">
        <f t="shared" ca="1" si="177"/>
        <v>0.41750664185094588</v>
      </c>
      <c r="DX171" s="72">
        <f t="shared" ca="1" si="178"/>
        <v>0.41750664185094588</v>
      </c>
      <c r="DY171" s="72">
        <f t="shared" ca="1" si="179"/>
        <v>0.41750664185094588</v>
      </c>
      <c r="DZ171" s="72">
        <f t="shared" ca="1" si="180"/>
        <v>0.41750664185094588</v>
      </c>
      <c r="EA171" s="72">
        <f t="shared" ca="1" si="181"/>
        <v>0.41750664185094588</v>
      </c>
      <c r="EB171" s="72">
        <f t="shared" ca="1" si="182"/>
        <v>0.41750664185094588</v>
      </c>
      <c r="EC171" s="72">
        <f t="shared" ca="1" si="183"/>
        <v>0.41750664185094588</v>
      </c>
      <c r="ED171" s="53"/>
      <c r="EE171" s="53"/>
      <c r="EF171" s="41"/>
      <c r="EG171" s="43"/>
      <c r="EH171" s="54"/>
    </row>
    <row r="172" spans="1:138" x14ac:dyDescent="0.2">
      <c r="A172" s="7">
        <v>10</v>
      </c>
      <c r="B172">
        <v>8</v>
      </c>
      <c r="C172" s="5">
        <f t="shared" ca="1" si="107"/>
        <v>0.36848946862918247</v>
      </c>
      <c r="D172" s="5">
        <f t="shared" ca="1" si="108"/>
        <v>9.767945583142984E-2</v>
      </c>
      <c r="E172" s="30">
        <f t="shared" ca="1" si="109"/>
        <v>16232004.902572941</v>
      </c>
      <c r="F172" s="29">
        <f t="shared" ca="1" si="192"/>
        <v>12264061.063997261</v>
      </c>
      <c r="G172" s="29">
        <f t="shared" ca="1" si="192"/>
        <v>18969842.154733643</v>
      </c>
      <c r="H172" s="29">
        <f t="shared" ca="1" si="192"/>
        <v>6025458.5674660373</v>
      </c>
      <c r="I172" s="29">
        <f t="shared" ca="1" si="192"/>
        <v>7183952.4245034121</v>
      </c>
      <c r="J172" s="29">
        <f t="shared" ca="1" si="192"/>
        <v>8794145.4593462236</v>
      </c>
      <c r="K172" s="29">
        <f t="shared" ca="1" si="192"/>
        <v>2734370.0538569628</v>
      </c>
      <c r="L172" s="29">
        <f t="shared" ca="1" si="192"/>
        <v>3234397.4393865275</v>
      </c>
      <c r="M172" s="29">
        <f t="shared" ca="1" si="192"/>
        <v>1005856.264533713</v>
      </c>
      <c r="N172" s="29">
        <f t="shared" ca="1" si="192"/>
        <v>528654.35135211633</v>
      </c>
      <c r="O172" s="29">
        <f t="shared" ca="1" si="192"/>
        <v>130983.11487155265</v>
      </c>
      <c r="P172" s="29">
        <f t="shared" ca="1" si="193"/>
        <v>49882.725532363205</v>
      </c>
      <c r="Q172" s="29">
        <f t="shared" ca="1" si="193"/>
        <v>33819.236375753178</v>
      </c>
      <c r="R172" s="29">
        <f t="shared" ca="1" si="193"/>
        <v>6491.8811544982182</v>
      </c>
      <c r="S172" s="29">
        <f t="shared" ca="1" si="193"/>
        <v>3989.0285400133739</v>
      </c>
      <c r="T172" s="29">
        <f t="shared" ca="1" si="193"/>
        <v>1688.4773121551079</v>
      </c>
      <c r="U172" s="29">
        <f t="shared" ca="1" si="193"/>
        <v>4078.503907801346</v>
      </c>
      <c r="V172" s="29">
        <f t="shared" ca="1" si="193"/>
        <v>1074.0737753426281</v>
      </c>
      <c r="W172" s="31">
        <f t="shared" ca="1" si="110"/>
        <v>29738841.601914477</v>
      </c>
      <c r="X172" s="31">
        <f t="shared" ca="1" si="111"/>
        <v>77204749.723218307</v>
      </c>
      <c r="Y172" s="38">
        <f t="array" aca="1" ref="Y172" ca="1">SUM($E$54:$V$54*E172:V172)/1000000</f>
        <v>1124.4640805761344</v>
      </c>
      <c r="Z172" s="39">
        <f t="array" aca="1" ref="Z172" ca="1">SUM(($E$54:$V$54*E172:V172))/SUM(E172:V172)</f>
        <v>14.564700806716905</v>
      </c>
      <c r="AE172" s="10"/>
      <c r="AF172" s="46"/>
      <c r="AG172" s="53">
        <f t="shared" ca="1" si="116"/>
        <v>585697.98510979593</v>
      </c>
      <c r="AH172" s="53">
        <f t="shared" ca="1" si="117"/>
        <v>905947.73378085741</v>
      </c>
      <c r="AI172" s="53">
        <f t="shared" ca="1" si="118"/>
        <v>824964.26776075072</v>
      </c>
      <c r="AJ172" s="53">
        <f t="shared" ca="1" si="119"/>
        <v>983577.26389626041</v>
      </c>
      <c r="AK172" s="53">
        <f t="shared" ca="1" si="120"/>
        <v>1204033.7989581539</v>
      </c>
      <c r="AL172" s="53">
        <f t="shared" ca="1" si="121"/>
        <v>374371.10620041587</v>
      </c>
      <c r="AM172" s="53">
        <f t="shared" ca="1" si="122"/>
        <v>442831.41031585785</v>
      </c>
      <c r="AN172" s="53">
        <f t="shared" ca="1" si="123"/>
        <v>137714.90874139109</v>
      </c>
      <c r="AO172" s="53">
        <f t="shared" ca="1" si="124"/>
        <v>72379.711017603215</v>
      </c>
      <c r="AP172" s="53">
        <f t="shared" ca="1" si="125"/>
        <v>17933.305530051144</v>
      </c>
      <c r="AQ172" s="53">
        <f t="shared" ca="1" si="126"/>
        <v>6829.5990557316964</v>
      </c>
      <c r="AR172" s="53">
        <f t="shared" ca="1" si="127"/>
        <v>4630.2968082118869</v>
      </c>
      <c r="AS172" s="53">
        <f t="shared" ca="1" si="128"/>
        <v>888.82363442467181</v>
      </c>
      <c r="AT172" s="53">
        <f t="shared" ca="1" si="129"/>
        <v>546.15030071857154</v>
      </c>
      <c r="AU172" s="53">
        <f t="shared" ca="1" si="130"/>
        <v>231.174678882319</v>
      </c>
      <c r="AV172" s="53">
        <f t="shared" ca="1" si="131"/>
        <v>558.40065153309388</v>
      </c>
      <c r="AW172" s="53">
        <f t="shared" ca="1" si="132"/>
        <v>147.0547802586895</v>
      </c>
      <c r="AX172" s="53">
        <f t="shared" ca="1" si="112"/>
        <v>4071637.2723302455</v>
      </c>
      <c r="AY172" s="53">
        <f t="shared" ca="1" si="113"/>
        <v>5563282.9912208989</v>
      </c>
      <c r="AZ172" s="41">
        <f t="array" aca="1" ref="AZ172" ca="1">SUM($E$54:$V$54*AF172:AW172)/1000000</f>
        <v>122.35265489980277</v>
      </c>
      <c r="BA172" s="43">
        <f t="array" aca="1" ref="BA172" ca="1">IF(AZ172=0,"",SUM(($E$54:$V$54*AF172:AW172))/SUM(AF172:AW172))</f>
        <v>21.992887130293489</v>
      </c>
      <c r="BB172" s="54">
        <f t="array" aca="1" ref="BB172" ca="1">SUM(AG172:AW172*AG$54:AW$54*AG$55:AW$55)/1000000</f>
        <v>264.82506791512691</v>
      </c>
      <c r="BG172" s="10"/>
      <c r="BH172" s="46"/>
      <c r="BI172" s="53">
        <f t="shared" si="133"/>
        <v>0</v>
      </c>
      <c r="BJ172" s="53">
        <f t="shared" si="134"/>
        <v>0</v>
      </c>
      <c r="BK172" s="53">
        <f t="shared" ca="1" si="135"/>
        <v>3112124.6743003256</v>
      </c>
      <c r="BL172" s="53">
        <f t="shared" ca="1" si="136"/>
        <v>3710482.0071311076</v>
      </c>
      <c r="BM172" s="53">
        <f t="shared" ca="1" si="137"/>
        <v>4542140.115474592</v>
      </c>
      <c r="BN172" s="53">
        <f t="shared" ca="1" si="138"/>
        <v>1412290.9348715106</v>
      </c>
      <c r="BO172" s="53">
        <f t="shared" ca="1" si="139"/>
        <v>1670553.0317573361</v>
      </c>
      <c r="BP172" s="53">
        <f t="shared" ca="1" si="140"/>
        <v>519520.6413926715</v>
      </c>
      <c r="BQ172" s="53">
        <f t="shared" ca="1" si="141"/>
        <v>273047.8074984171</v>
      </c>
      <c r="BR172" s="53">
        <f t="shared" ca="1" si="142"/>
        <v>67652.242421758318</v>
      </c>
      <c r="BS172" s="53">
        <f t="shared" ca="1" si="143"/>
        <v>25764.223454930157</v>
      </c>
      <c r="BT172" s="53">
        <f t="shared" ca="1" si="144"/>
        <v>17467.497089642846</v>
      </c>
      <c r="BU172" s="53">
        <f t="shared" ca="1" si="145"/>
        <v>3353.0300303825079</v>
      </c>
      <c r="BV172" s="53">
        <f t="shared" ca="1" si="146"/>
        <v>2060.3169048234931</v>
      </c>
      <c r="BW172" s="53">
        <f t="shared" ca="1" si="147"/>
        <v>872.09161698112075</v>
      </c>
      <c r="BX172" s="53">
        <f t="shared" ca="1" si="148"/>
        <v>2106.5305658614361</v>
      </c>
      <c r="BY172" s="53">
        <f t="shared" ca="1" si="149"/>
        <v>554.7547063572996</v>
      </c>
      <c r="BZ172" s="53">
        <f t="shared" ca="1" si="114"/>
        <v>15359989.899216695</v>
      </c>
      <c r="CA172" s="53">
        <f t="shared" ca="1" si="115"/>
        <v>15359989.899216695</v>
      </c>
      <c r="CB172" s="41">
        <f t="array" aca="1" ref="CB172" ca="1">SUM($E$54:$V$54*BH172:BY172)/1000000</f>
        <v>404.24811297795503</v>
      </c>
      <c r="CC172" s="43">
        <f t="array" aca="1" ref="CC172" ca="1">IF(CB172=0,"",SUM(($E$54:$V$54*BH172:BY172))/SUM(BH172:BY172))</f>
        <v>26.318253828967052</v>
      </c>
      <c r="CD172" s="54">
        <f t="array" aca="1" ref="CD172" ca="1">SUM(BI172:BY172*BI$54:BY$54*BI$55:BY$55)/1000000</f>
        <v>1965.1672663949519</v>
      </c>
      <c r="CI172" s="10"/>
      <c r="CJ172" s="71"/>
      <c r="CK172" s="149" t="str">
        <f t="shared" ca="1" si="150"/>
        <v/>
      </c>
      <c r="CL172" s="149" t="str">
        <f t="shared" ca="1" si="151"/>
        <v/>
      </c>
      <c r="CM172" s="149" t="str">
        <f t="shared" ca="1" si="152"/>
        <v/>
      </c>
      <c r="CN172" s="149">
        <f t="shared" ca="1" si="153"/>
        <v>0.46655953926016247</v>
      </c>
      <c r="CO172" s="149">
        <f t="shared" ca="1" si="154"/>
        <v>0.37262661634080235</v>
      </c>
      <c r="CP172" s="149">
        <f t="shared" ca="1" si="155"/>
        <v>0.37046926266827307</v>
      </c>
      <c r="CQ172" s="149">
        <f t="shared" ca="1" si="156"/>
        <v>0.3695733689078044</v>
      </c>
      <c r="CR172" s="149">
        <f t="shared" ca="1" si="157"/>
        <v>0.38409525789758447</v>
      </c>
      <c r="CS172" s="149">
        <f t="shared" ca="1" si="158"/>
        <v>0.4212487769281662</v>
      </c>
      <c r="CT172" s="149">
        <f t="shared" ca="1" si="159"/>
        <v>0.4143270691400186</v>
      </c>
      <c r="CU172" s="149">
        <f t="shared" ca="1" si="160"/>
        <v>0.34746335585331478</v>
      </c>
      <c r="CV172" s="149">
        <f t="shared" ca="1" si="161"/>
        <v>0.35933496594140485</v>
      </c>
      <c r="CW172" s="149">
        <f t="shared" ca="1" si="162"/>
        <v>0.35779617130357644</v>
      </c>
      <c r="CX172" s="149">
        <f t="shared" ca="1" si="163"/>
        <v>0.44184646792300025</v>
      </c>
      <c r="CY172" s="149" t="str">
        <f t="shared" ca="1" si="164"/>
        <v/>
      </c>
      <c r="CZ172" s="149">
        <f t="shared" ca="1" si="165"/>
        <v>0.48092566349708499</v>
      </c>
      <c r="DA172" s="149" t="str">
        <f t="shared" ca="1" si="166"/>
        <v/>
      </c>
      <c r="DB172" s="53"/>
      <c r="DC172" s="53"/>
      <c r="DD172" s="41"/>
      <c r="DE172" s="43"/>
      <c r="DF172" s="54"/>
      <c r="DK172" s="10"/>
      <c r="DL172" s="46"/>
      <c r="DM172" s="72">
        <f t="shared" ca="1" si="167"/>
        <v>9.7679455831429812E-2</v>
      </c>
      <c r="DN172" s="72">
        <f t="shared" ca="1" si="168"/>
        <v>9.7679455831429923E-2</v>
      </c>
      <c r="DO172" s="72">
        <f t="shared" ca="1" si="169"/>
        <v>0.4661689244606122</v>
      </c>
      <c r="DP172" s="72">
        <f t="shared" ca="1" si="170"/>
        <v>0.4661689244606122</v>
      </c>
      <c r="DQ172" s="72">
        <f t="shared" ca="1" si="171"/>
        <v>0.4661689244606122</v>
      </c>
      <c r="DR172" s="72">
        <f t="shared" ca="1" si="172"/>
        <v>0.4661689244606122</v>
      </c>
      <c r="DS172" s="72">
        <f t="shared" ca="1" si="173"/>
        <v>0.4661689244606122</v>
      </c>
      <c r="DT172" s="72">
        <f t="shared" ca="1" si="174"/>
        <v>0.4661689244606122</v>
      </c>
      <c r="DU172" s="72">
        <f t="shared" ca="1" si="175"/>
        <v>0.4661689244606122</v>
      </c>
      <c r="DV172" s="72">
        <f t="shared" ca="1" si="176"/>
        <v>0.4661689244606122</v>
      </c>
      <c r="DW172" s="72">
        <f t="shared" ca="1" si="177"/>
        <v>0.4661689244606122</v>
      </c>
      <c r="DX172" s="72">
        <f t="shared" ca="1" si="178"/>
        <v>0.4661689244606122</v>
      </c>
      <c r="DY172" s="72">
        <f t="shared" ca="1" si="179"/>
        <v>0.4661689244606122</v>
      </c>
      <c r="DZ172" s="72">
        <f t="shared" ca="1" si="180"/>
        <v>0.4661689244606122</v>
      </c>
      <c r="EA172" s="72">
        <f t="shared" ca="1" si="181"/>
        <v>0.4661689244606122</v>
      </c>
      <c r="EB172" s="72">
        <f t="shared" ca="1" si="182"/>
        <v>0.4661689244606122</v>
      </c>
      <c r="EC172" s="72">
        <f t="shared" ca="1" si="183"/>
        <v>0.4661689244606122</v>
      </c>
      <c r="ED172" s="53"/>
      <c r="EE172" s="53"/>
      <c r="EF172" s="41"/>
      <c r="EG172" s="43"/>
      <c r="EH172" s="54"/>
    </row>
    <row r="173" spans="1:138" x14ac:dyDescent="0.2">
      <c r="A173" s="7">
        <v>10</v>
      </c>
      <c r="B173">
        <v>9</v>
      </c>
      <c r="C173" s="5">
        <f t="shared" ca="1" si="107"/>
        <v>0.52112325779992241</v>
      </c>
      <c r="D173" s="5">
        <f t="shared" ca="1" si="108"/>
        <v>7.7407135529568988E-2</v>
      </c>
      <c r="E173" s="30">
        <f t="shared" ca="1" si="109"/>
        <v>38507849.608063154</v>
      </c>
      <c r="F173" s="29">
        <f t="shared" ca="1" si="192"/>
        <v>12611104.924606154</v>
      </c>
      <c r="G173" s="29">
        <f t="shared" ca="1" si="192"/>
        <v>9528296.8313625082</v>
      </c>
      <c r="H173" s="29">
        <f t="shared" ca="1" si="192"/>
        <v>8752331.0429546237</v>
      </c>
      <c r="I173" s="29">
        <f t="shared" ca="1" si="192"/>
        <v>2780034.1003317311</v>
      </c>
      <c r="J173" s="29">
        <f t="shared" ca="1" si="192"/>
        <v>3314541.5393137834</v>
      </c>
      <c r="K173" s="29">
        <f t="shared" ca="1" si="192"/>
        <v>4057454.5466572507</v>
      </c>
      <c r="L173" s="29">
        <f t="shared" ca="1" si="192"/>
        <v>1261587.2978851274</v>
      </c>
      <c r="M173" s="29">
        <f t="shared" ca="1" si="192"/>
        <v>1492290.599103993</v>
      </c>
      <c r="N173" s="29">
        <f t="shared" ca="1" si="192"/>
        <v>464083.30322516622</v>
      </c>
      <c r="O173" s="29">
        <f t="shared" ca="1" si="192"/>
        <v>243911.24884386975</v>
      </c>
      <c r="P173" s="29">
        <f t="shared" ca="1" si="193"/>
        <v>60433.16402119417</v>
      </c>
      <c r="Q173" s="29">
        <f t="shared" ca="1" si="193"/>
        <v>23014.958354576665</v>
      </c>
      <c r="R173" s="29">
        <f t="shared" ca="1" si="193"/>
        <v>15603.564329430281</v>
      </c>
      <c r="S173" s="29">
        <f t="shared" ca="1" si="193"/>
        <v>2995.2327748551397</v>
      </c>
      <c r="T173" s="29">
        <f t="shared" ca="1" si="193"/>
        <v>1840.4633015503987</v>
      </c>
      <c r="U173" s="29">
        <f t="shared" ca="1" si="193"/>
        <v>779.03191149179258</v>
      </c>
      <c r="V173" s="29">
        <f t="shared" ca="1" si="193"/>
        <v>1881.7455659299701</v>
      </c>
      <c r="W173" s="31">
        <f t="shared" ca="1" si="110"/>
        <v>22472781.838574577</v>
      </c>
      <c r="X173" s="31">
        <f t="shared" ca="1" si="111"/>
        <v>83120033.202606365</v>
      </c>
      <c r="Y173" s="38">
        <f t="array" aca="1" ref="Y173" ca="1">SUM($E$54:$V$54*E173:V173)/1000000</f>
        <v>826.99096575224132</v>
      </c>
      <c r="Z173" s="39">
        <f t="array" aca="1" ref="Z173" ca="1">SUM(($E$54:$V$54*E173:V173))/SUM(E173:V173)</f>
        <v>9.9493579813236863</v>
      </c>
      <c r="AE173" s="10"/>
      <c r="AF173" s="46"/>
      <c r="AG173" s="53">
        <f t="shared" ca="1" si="116"/>
        <v>362343.22238725459</v>
      </c>
      <c r="AH173" s="53">
        <f t="shared" ca="1" si="117"/>
        <v>273767.74663112877</v>
      </c>
      <c r="AI173" s="53">
        <f t="shared" ca="1" si="118"/>
        <v>1022465.6642127078</v>
      </c>
      <c r="AJ173" s="53">
        <f t="shared" ca="1" si="119"/>
        <v>324769.41274036752</v>
      </c>
      <c r="AK173" s="53">
        <f t="shared" ca="1" si="120"/>
        <v>387211.69251054898</v>
      </c>
      <c r="AL173" s="53">
        <f t="shared" ca="1" si="121"/>
        <v>474000.34775881656</v>
      </c>
      <c r="AM173" s="53">
        <f t="shared" ca="1" si="122"/>
        <v>147381.27341890123</v>
      </c>
      <c r="AN173" s="53">
        <f t="shared" ca="1" si="123"/>
        <v>174332.51680299296</v>
      </c>
      <c r="AO173" s="53">
        <f t="shared" ca="1" si="124"/>
        <v>54215.184566643366</v>
      </c>
      <c r="AP173" s="53">
        <f t="shared" ca="1" si="125"/>
        <v>28494.223519898838</v>
      </c>
      <c r="AQ173" s="53">
        <f t="shared" ca="1" si="126"/>
        <v>7059.9289364341021</v>
      </c>
      <c r="AR173" s="53">
        <f t="shared" ca="1" si="127"/>
        <v>2688.6556924492284</v>
      </c>
      <c r="AS173" s="53">
        <f t="shared" ca="1" si="128"/>
        <v>1822.8411023163085</v>
      </c>
      <c r="AT173" s="53">
        <f t="shared" ca="1" si="129"/>
        <v>349.9093731239949</v>
      </c>
      <c r="AU173" s="53">
        <f t="shared" ca="1" si="130"/>
        <v>215.00678194681009</v>
      </c>
      <c r="AV173" s="53">
        <f t="shared" ca="1" si="131"/>
        <v>91.00814136452685</v>
      </c>
      <c r="AW173" s="53">
        <f t="shared" ca="1" si="132"/>
        <v>219.82946263175063</v>
      </c>
      <c r="AX173" s="53">
        <f t="shared" ca="1" si="112"/>
        <v>2625317.4950211444</v>
      </c>
      <c r="AY173" s="53">
        <f t="shared" ca="1" si="113"/>
        <v>3261428.4640395278</v>
      </c>
      <c r="AZ173" s="41">
        <f t="array" aca="1" ref="AZ173" ca="1">SUM($E$54:$V$54*AF173:AW173)/1000000</f>
        <v>72.395154460693405</v>
      </c>
      <c r="BA173" s="43">
        <f t="array" aca="1" ref="BA173" ca="1">IF(AZ173=0,"",SUM(($E$54:$V$54*AF173:AW173))/SUM(AF173:AW173))</f>
        <v>22.197376167811598</v>
      </c>
      <c r="BB173" s="54">
        <f t="array" aca="1" ref="BB173" ca="1">SUM(AG173:AW173*AG$54:AW$54*AG$55:AW$55)/1000000</f>
        <v>157.69846419796792</v>
      </c>
      <c r="BG173" s="10"/>
      <c r="BH173" s="46"/>
      <c r="BI173" s="53">
        <f t="shared" si="133"/>
        <v>0</v>
      </c>
      <c r="BJ173" s="53">
        <f t="shared" si="134"/>
        <v>0</v>
      </c>
      <c r="BK173" s="53">
        <f t="shared" ca="1" si="135"/>
        <v>6883482.1787140062</v>
      </c>
      <c r="BL173" s="53">
        <f t="shared" ca="1" si="136"/>
        <v>2186424.9754646663</v>
      </c>
      <c r="BM173" s="53">
        <f t="shared" ca="1" si="137"/>
        <v>2606801.2629435002</v>
      </c>
      <c r="BN173" s="53">
        <f t="shared" ca="1" si="138"/>
        <v>3191083.1441116119</v>
      </c>
      <c r="BO173" s="53">
        <f t="shared" ca="1" si="139"/>
        <v>992205.80657477502</v>
      </c>
      <c r="BP173" s="53">
        <f t="shared" ca="1" si="140"/>
        <v>1173647.9909159257</v>
      </c>
      <c r="BQ173" s="53">
        <f t="shared" ca="1" si="141"/>
        <v>364989.52467761707</v>
      </c>
      <c r="BR173" s="53">
        <f t="shared" ca="1" si="142"/>
        <v>191829.89381510753</v>
      </c>
      <c r="BS173" s="53">
        <f t="shared" ca="1" si="143"/>
        <v>47529.121727868267</v>
      </c>
      <c r="BT173" s="53">
        <f t="shared" ca="1" si="144"/>
        <v>18100.669970098941</v>
      </c>
      <c r="BU173" s="53">
        <f t="shared" ca="1" si="145"/>
        <v>12271.800102043715</v>
      </c>
      <c r="BV173" s="53">
        <f t="shared" ca="1" si="146"/>
        <v>2355.6731715960473</v>
      </c>
      <c r="BW173" s="53">
        <f t="shared" ca="1" si="147"/>
        <v>1447.4768235597455</v>
      </c>
      <c r="BX173" s="53">
        <f t="shared" ca="1" si="148"/>
        <v>612.68846585960455</v>
      </c>
      <c r="BY173" s="53">
        <f t="shared" ca="1" si="149"/>
        <v>1479.9442576363488</v>
      </c>
      <c r="BZ173" s="53">
        <f t="shared" ca="1" si="114"/>
        <v>17674262.151735872</v>
      </c>
      <c r="CA173" s="53">
        <f t="shared" ca="1" si="115"/>
        <v>17674262.151735872</v>
      </c>
      <c r="CB173" s="41">
        <f t="array" aca="1" ref="CB173" ca="1">SUM($E$54:$V$54*BH173:BY173)/1000000</f>
        <v>448.59011891117399</v>
      </c>
      <c r="CC173" s="43">
        <f t="array" aca="1" ref="CC173" ca="1">IF(CB173=0,"",SUM(($E$54:$V$54*BH173:BY173))/SUM(BH173:BY173))</f>
        <v>25.380981398825515</v>
      </c>
      <c r="CD173" s="54">
        <f t="array" aca="1" ref="CD173" ca="1">SUM(BI173:BY173*BI$54:BY$54*BI$55:BY$55)/1000000</f>
        <v>2169.3609671708164</v>
      </c>
      <c r="CI173" s="10"/>
      <c r="CJ173" s="71"/>
      <c r="CK173" s="149" t="str">
        <f t="shared" ca="1" si="150"/>
        <v/>
      </c>
      <c r="CL173" s="149" t="str">
        <f t="shared" ca="1" si="151"/>
        <v/>
      </c>
      <c r="CM173" s="149" t="str">
        <f t="shared" ca="1" si="152"/>
        <v/>
      </c>
      <c r="CN173" s="149">
        <f t="shared" ca="1" si="153"/>
        <v>0.2049247908208903</v>
      </c>
      <c r="CO173" s="149">
        <f t="shared" ca="1" si="154"/>
        <v>0.19340236108547001</v>
      </c>
      <c r="CP173" s="149">
        <f t="shared" ca="1" si="155"/>
        <v>0.14808188523513116</v>
      </c>
      <c r="CQ173" s="149">
        <f t="shared" ca="1" si="156"/>
        <v>0.16964334661210312</v>
      </c>
      <c r="CR173" s="149">
        <f t="shared" ca="1" si="157"/>
        <v>0.1508468323431571</v>
      </c>
      <c r="CS173" s="149">
        <f t="shared" ca="1" si="158"/>
        <v>0.19662111820358896</v>
      </c>
      <c r="CT173" s="149">
        <f t="shared" ca="1" si="159"/>
        <v>0.19992376457819289</v>
      </c>
      <c r="CU173" s="149">
        <f t="shared" ca="1" si="160"/>
        <v>0.18276176413464709</v>
      </c>
      <c r="CV173" s="149">
        <f t="shared" ca="1" si="161"/>
        <v>0.15733754069887798</v>
      </c>
      <c r="CW173" s="149">
        <f t="shared" ca="1" si="162"/>
        <v>0.13259418536229936</v>
      </c>
      <c r="CX173" s="149">
        <f t="shared" ca="1" si="163"/>
        <v>0.17394699691747731</v>
      </c>
      <c r="CY173" s="149">
        <f t="shared" ca="1" si="164"/>
        <v>0.1715236644060609</v>
      </c>
      <c r="CZ173" s="149" t="str">
        <f t="shared" ca="1" si="165"/>
        <v/>
      </c>
      <c r="DA173" s="149">
        <f t="shared" ca="1" si="166"/>
        <v>0.17813464022452621</v>
      </c>
      <c r="DB173" s="53"/>
      <c r="DC173" s="53"/>
      <c r="DD173" s="41"/>
      <c r="DE173" s="43"/>
      <c r="DF173" s="54"/>
      <c r="DK173" s="10"/>
      <c r="DL173" s="46"/>
      <c r="DM173" s="72">
        <f t="shared" ca="1" si="167"/>
        <v>7.7407135529568932E-2</v>
      </c>
      <c r="DN173" s="72">
        <f t="shared" ca="1" si="168"/>
        <v>7.7407135529568932E-2</v>
      </c>
      <c r="DO173" s="72">
        <f t="shared" ca="1" si="169"/>
        <v>0.59853039332949132</v>
      </c>
      <c r="DP173" s="72">
        <f t="shared" ca="1" si="170"/>
        <v>0.59853039332949143</v>
      </c>
      <c r="DQ173" s="72">
        <f t="shared" ca="1" si="171"/>
        <v>0.59853039332949132</v>
      </c>
      <c r="DR173" s="72">
        <f t="shared" ca="1" si="172"/>
        <v>0.59853039332949143</v>
      </c>
      <c r="DS173" s="72">
        <f t="shared" ca="1" si="173"/>
        <v>0.59853039332949154</v>
      </c>
      <c r="DT173" s="72">
        <f t="shared" ca="1" si="174"/>
        <v>0.59853039332949143</v>
      </c>
      <c r="DU173" s="72">
        <f t="shared" ca="1" si="175"/>
        <v>0.59853039332949143</v>
      </c>
      <c r="DV173" s="72">
        <f t="shared" ca="1" si="176"/>
        <v>0.59853039332949143</v>
      </c>
      <c r="DW173" s="72">
        <f t="shared" ca="1" si="177"/>
        <v>0.59853039332949143</v>
      </c>
      <c r="DX173" s="72">
        <f t="shared" ca="1" si="178"/>
        <v>0.59853039332949143</v>
      </c>
      <c r="DY173" s="72">
        <f t="shared" ca="1" si="179"/>
        <v>0.59853039332949143</v>
      </c>
      <c r="DZ173" s="72">
        <f t="shared" ca="1" si="180"/>
        <v>0.59853039332949143</v>
      </c>
      <c r="EA173" s="72">
        <f t="shared" ca="1" si="181"/>
        <v>0.59853039332949143</v>
      </c>
      <c r="EB173" s="72">
        <f t="shared" ca="1" si="182"/>
        <v>0.59853039332949143</v>
      </c>
      <c r="EC173" s="72">
        <f t="shared" ca="1" si="183"/>
        <v>0.59853039332949143</v>
      </c>
      <c r="ED173" s="53"/>
      <c r="EE173" s="53"/>
      <c r="EF173" s="41"/>
      <c r="EG173" s="43"/>
      <c r="EH173" s="54"/>
    </row>
    <row r="174" spans="1:138" x14ac:dyDescent="0.2">
      <c r="A174" s="7">
        <v>10</v>
      </c>
      <c r="B174">
        <v>10</v>
      </c>
      <c r="C174" s="5">
        <f t="shared" ca="1" si="107"/>
        <v>0.40874102799033801</v>
      </c>
      <c r="D174" s="5">
        <f t="shared" ca="1" si="108"/>
        <v>9.5902126552248404E-2</v>
      </c>
      <c r="E174" s="30">
        <f t="shared" ca="1" si="109"/>
        <v>58556148.517859958</v>
      </c>
      <c r="F174" s="29">
        <f t="shared" ca="1" si="192"/>
        <v>29369595.715121802</v>
      </c>
      <c r="G174" s="29">
        <f t="shared" ca="1" si="192"/>
        <v>9618377.9911488462</v>
      </c>
      <c r="H174" s="29">
        <f t="shared" ca="1" si="192"/>
        <v>4828919.9538035998</v>
      </c>
      <c r="I174" s="29">
        <f t="shared" ca="1" si="192"/>
        <v>4435662.1926916428</v>
      </c>
      <c r="J174" s="29">
        <f t="shared" ca="1" si="192"/>
        <v>1408915.189875196</v>
      </c>
      <c r="K174" s="29">
        <f t="shared" ca="1" si="192"/>
        <v>1679802.3886305066</v>
      </c>
      <c r="L174" s="29">
        <f t="shared" ca="1" si="192"/>
        <v>2056309.0727309554</v>
      </c>
      <c r="M174" s="29">
        <f t="shared" ca="1" si="192"/>
        <v>639369.67792296538</v>
      </c>
      <c r="N174" s="29">
        <f t="shared" ca="1" si="192"/>
        <v>756289.60541695787</v>
      </c>
      <c r="O174" s="29">
        <f t="shared" ca="1" si="192"/>
        <v>235196.40108132892</v>
      </c>
      <c r="P174" s="29">
        <f t="shared" ca="1" si="193"/>
        <v>123613.6864064187</v>
      </c>
      <c r="Q174" s="29">
        <f t="shared" ca="1" si="193"/>
        <v>30627.395092570838</v>
      </c>
      <c r="R174" s="29">
        <f t="shared" ca="1" si="193"/>
        <v>11663.930459068406</v>
      </c>
      <c r="S174" s="29">
        <f t="shared" ca="1" si="193"/>
        <v>7907.8522084696078</v>
      </c>
      <c r="T174" s="29">
        <f t="shared" ca="1" si="193"/>
        <v>1517.9774065368044</v>
      </c>
      <c r="U174" s="29">
        <f t="shared" ca="1" si="193"/>
        <v>932.7427680303598</v>
      </c>
      <c r="V174" s="29">
        <f t="shared" ca="1" si="193"/>
        <v>394.81166557177283</v>
      </c>
      <c r="W174" s="31">
        <f t="shared" ca="1" si="110"/>
        <v>16217122.878159819</v>
      </c>
      <c r="X174" s="31">
        <f t="shared" ca="1" si="111"/>
        <v>113761245.10229041</v>
      </c>
      <c r="Y174" s="38">
        <f t="array" aca="1" ref="Y174" ca="1">SUM($E$54:$V$54*E174:V174)/1000000</f>
        <v>812.01866084255664</v>
      </c>
      <c r="Z174" s="39">
        <f t="array" aca="1" ref="Z174" ca="1">SUM(($E$54:$V$54*E174:V174))/SUM(E174:V174)</f>
        <v>7.1379199490337495</v>
      </c>
      <c r="AE174" s="10"/>
      <c r="AF174" s="46"/>
      <c r="AG174" s="53">
        <f t="shared" ca="1" si="116"/>
        <v>1289467.8265350265</v>
      </c>
      <c r="AH174" s="53">
        <f t="shared" ca="1" si="117"/>
        <v>422293.48620734323</v>
      </c>
      <c r="AI174" s="53">
        <f t="shared" ca="1" si="118"/>
        <v>663113.036622404</v>
      </c>
      <c r="AJ174" s="53">
        <f t="shared" ca="1" si="119"/>
        <v>609110.41271457274</v>
      </c>
      <c r="AK174" s="53">
        <f t="shared" ca="1" si="120"/>
        <v>193473.91111042845</v>
      </c>
      <c r="AL174" s="53">
        <f t="shared" ca="1" si="121"/>
        <v>230672.46371995812</v>
      </c>
      <c r="AM174" s="53">
        <f t="shared" ca="1" si="122"/>
        <v>282374.80979132454</v>
      </c>
      <c r="AN174" s="53">
        <f t="shared" ca="1" si="123"/>
        <v>87799.005307146086</v>
      </c>
      <c r="AO174" s="53">
        <f t="shared" ca="1" si="124"/>
        <v>103854.58893742425</v>
      </c>
      <c r="AP174" s="53">
        <f t="shared" ca="1" si="125"/>
        <v>32297.449784988519</v>
      </c>
      <c r="AQ174" s="53">
        <f t="shared" ca="1" si="126"/>
        <v>16974.778572687792</v>
      </c>
      <c r="AR174" s="53">
        <f t="shared" ca="1" si="127"/>
        <v>4205.7903543569028</v>
      </c>
      <c r="AS174" s="53">
        <f t="shared" ca="1" si="128"/>
        <v>1601.704815912957</v>
      </c>
      <c r="AT174" s="53">
        <f t="shared" ca="1" si="129"/>
        <v>1085.9156791342289</v>
      </c>
      <c r="AU174" s="53">
        <f t="shared" ca="1" si="130"/>
        <v>208.45046453502701</v>
      </c>
      <c r="AV174" s="53">
        <f t="shared" ca="1" si="131"/>
        <v>128.08534728537239</v>
      </c>
      <c r="AW174" s="53">
        <f t="shared" ca="1" si="132"/>
        <v>54.216007918091769</v>
      </c>
      <c r="AX174" s="53">
        <f t="shared" ca="1" si="112"/>
        <v>2226954.6192300781</v>
      </c>
      <c r="AY174" s="53">
        <f t="shared" ca="1" si="113"/>
        <v>3938715.9319724473</v>
      </c>
      <c r="AZ174" s="41">
        <f t="array" aca="1" ref="AZ174" ca="1">SUM($E$54:$V$54*AF174:AW174)/1000000</f>
        <v>71.073011582071473</v>
      </c>
      <c r="BA174" s="43">
        <f t="array" aca="1" ref="BA174" ca="1">IF(AZ174=0,"",SUM(($E$54:$V$54*AF174:AW174))/SUM(AF174:AW174))</f>
        <v>18.044716300847625</v>
      </c>
      <c r="BB174" s="54">
        <f t="array" aca="1" ref="BB174" ca="1">SUM(AG174:AW174*AG$54:AW$54*AG$55:AW$55)/1000000</f>
        <v>146.74919052889581</v>
      </c>
      <c r="BG174" s="10"/>
      <c r="BH174" s="46"/>
      <c r="BI174" s="53">
        <f t="shared" si="133"/>
        <v>0</v>
      </c>
      <c r="BJ174" s="53">
        <f t="shared" si="134"/>
        <v>0</v>
      </c>
      <c r="BK174" s="53">
        <f t="shared" ca="1" si="135"/>
        <v>2826230.3872393286</v>
      </c>
      <c r="BL174" s="53">
        <f t="shared" ca="1" si="136"/>
        <v>2596067.7328352369</v>
      </c>
      <c r="BM174" s="53">
        <f t="shared" ca="1" si="137"/>
        <v>824598.24572819949</v>
      </c>
      <c r="BN174" s="53">
        <f t="shared" ca="1" si="138"/>
        <v>983140.86808692501</v>
      </c>
      <c r="BO174" s="53">
        <f t="shared" ca="1" si="139"/>
        <v>1203499.5904892811</v>
      </c>
      <c r="BP174" s="53">
        <f t="shared" ca="1" si="140"/>
        <v>374205.00437203987</v>
      </c>
      <c r="BQ174" s="53">
        <f t="shared" ca="1" si="141"/>
        <v>442634.93386322149</v>
      </c>
      <c r="BR174" s="53">
        <f t="shared" ca="1" si="142"/>
        <v>137653.80707580387</v>
      </c>
      <c r="BS174" s="53">
        <f t="shared" ca="1" si="143"/>
        <v>72347.597421927072</v>
      </c>
      <c r="BT174" s="53">
        <f t="shared" ca="1" si="144"/>
        <v>17925.348840050148</v>
      </c>
      <c r="BU174" s="53">
        <f t="shared" ca="1" si="145"/>
        <v>6826.5688836071831</v>
      </c>
      <c r="BV174" s="53">
        <f t="shared" ca="1" si="146"/>
        <v>4628.242427537125</v>
      </c>
      <c r="BW174" s="53">
        <f t="shared" ca="1" si="147"/>
        <v>888.42927912230834</v>
      </c>
      <c r="BX174" s="53">
        <f t="shared" ca="1" si="148"/>
        <v>545.90798350440889</v>
      </c>
      <c r="BY174" s="53">
        <f t="shared" ca="1" si="149"/>
        <v>231.07211077222553</v>
      </c>
      <c r="BZ174" s="53">
        <f t="shared" ca="1" si="114"/>
        <v>9491423.7366365567</v>
      </c>
      <c r="CA174" s="53">
        <f t="shared" ca="1" si="115"/>
        <v>9491423.7366365567</v>
      </c>
      <c r="CB174" s="41">
        <f t="array" aca="1" ref="CB174" ca="1">SUM($E$54:$V$54*BH174:BY174)/1000000</f>
        <v>245.37408104876701</v>
      </c>
      <c r="CC174" s="43">
        <f t="array" aca="1" ref="CC174" ca="1">IF(CB174=0,"",SUM(($E$54:$V$54*BH174:BY174))/SUM(BH174:BY174))</f>
        <v>25.852189076927608</v>
      </c>
      <c r="CD174" s="54">
        <f t="array" aca="1" ref="CD174" ca="1">SUM(BI174:BY174*BI$54:BY$54*BI$55:BY$55)/1000000</f>
        <v>1192.1185260479695</v>
      </c>
      <c r="CI174" s="10"/>
      <c r="CJ174" s="71"/>
      <c r="CK174" s="149" t="str">
        <f t="shared" ca="1" si="150"/>
        <v/>
      </c>
      <c r="CL174" s="149" t="str">
        <f t="shared" ca="1" si="151"/>
        <v/>
      </c>
      <c r="CM174" s="149" t="str">
        <f t="shared" ca="1" si="152"/>
        <v/>
      </c>
      <c r="CN174" s="149">
        <f t="shared" ca="1" si="153"/>
        <v>0.95907479711020327</v>
      </c>
      <c r="CO174" s="149">
        <f t="shared" ca="1" si="154"/>
        <v>0.76917872129619547</v>
      </c>
      <c r="CP174" s="149">
        <f t="shared" ca="1" si="155"/>
        <v>0.76087265955433692</v>
      </c>
      <c r="CQ174" s="149">
        <f t="shared" ca="1" si="156"/>
        <v>0.82768570087455984</v>
      </c>
      <c r="CR174" s="149">
        <f t="shared" ca="1" si="157"/>
        <v>0.72175550921849019</v>
      </c>
      <c r="CS174" s="149">
        <f t="shared" ca="1" si="158"/>
        <v>0.75417818414720927</v>
      </c>
      <c r="CT174" s="149">
        <f t="shared" ca="1" si="159"/>
        <v>0.64287679835402656</v>
      </c>
      <c r="CU174" s="149">
        <f t="shared" ca="1" si="160"/>
        <v>0.88753596567216075</v>
      </c>
      <c r="CV174" s="149">
        <f t="shared" ca="1" si="161"/>
        <v>0.75520155185993454</v>
      </c>
      <c r="CW174" s="149">
        <f t="shared" ca="1" si="162"/>
        <v>0.8941807531688446</v>
      </c>
      <c r="CX174" s="149">
        <f t="shared" ca="1" si="163"/>
        <v>0.82807321619893137</v>
      </c>
      <c r="CY174" s="149" t="str">
        <f t="shared" ca="1" si="164"/>
        <v/>
      </c>
      <c r="CZ174" s="149" t="str">
        <f t="shared" ca="1" si="165"/>
        <v/>
      </c>
      <c r="DA174" s="149" t="str">
        <f t="shared" ca="1" si="166"/>
        <v/>
      </c>
      <c r="DB174" s="53"/>
      <c r="DC174" s="53"/>
      <c r="DD174" s="41"/>
      <c r="DE174" s="43"/>
      <c r="DF174" s="54"/>
      <c r="DK174" s="10"/>
      <c r="DL174" s="46"/>
      <c r="DM174" s="72">
        <f t="shared" ca="1" si="167"/>
        <v>9.5902126552248473E-2</v>
      </c>
      <c r="DN174" s="72">
        <f t="shared" ca="1" si="168"/>
        <v>9.5902126552248307E-2</v>
      </c>
      <c r="DO174" s="72">
        <f t="shared" ca="1" si="169"/>
        <v>0.50464315454258646</v>
      </c>
      <c r="DP174" s="72">
        <f t="shared" ca="1" si="170"/>
        <v>0.50464315454258646</v>
      </c>
      <c r="DQ174" s="72">
        <f t="shared" ca="1" si="171"/>
        <v>0.50464315454258646</v>
      </c>
      <c r="DR174" s="72">
        <f t="shared" ca="1" si="172"/>
        <v>0.50464315454258646</v>
      </c>
      <c r="DS174" s="72">
        <f t="shared" ca="1" si="173"/>
        <v>0.50464315454258646</v>
      </c>
      <c r="DT174" s="72">
        <f t="shared" ca="1" si="174"/>
        <v>0.50464315454258646</v>
      </c>
      <c r="DU174" s="72">
        <f t="shared" ca="1" si="175"/>
        <v>0.50464315454258646</v>
      </c>
      <c r="DV174" s="72">
        <f t="shared" ca="1" si="176"/>
        <v>0.50464315454258646</v>
      </c>
      <c r="DW174" s="72">
        <f t="shared" ca="1" si="177"/>
        <v>0.50464315454258646</v>
      </c>
      <c r="DX174" s="72">
        <f t="shared" ca="1" si="178"/>
        <v>0.50464315454258646</v>
      </c>
      <c r="DY174" s="72">
        <f t="shared" ca="1" si="179"/>
        <v>0.50464315454258646</v>
      </c>
      <c r="DZ174" s="72">
        <f t="shared" ca="1" si="180"/>
        <v>0.50464315454258646</v>
      </c>
      <c r="EA174" s="72">
        <f t="shared" ca="1" si="181"/>
        <v>0.50464315454258646</v>
      </c>
      <c r="EB174" s="72">
        <f t="shared" ca="1" si="182"/>
        <v>0.50464315454258646</v>
      </c>
      <c r="EC174" s="72">
        <f t="shared" ca="1" si="183"/>
        <v>0.50464315454258646</v>
      </c>
      <c r="ED174" s="53"/>
      <c r="EE174" s="53"/>
      <c r="EF174" s="41"/>
      <c r="EG174" s="43"/>
      <c r="EH174" s="54"/>
    </row>
    <row r="175" spans="1:138" x14ac:dyDescent="0.2">
      <c r="A175" s="7">
        <v>10</v>
      </c>
      <c r="B175">
        <v>11</v>
      </c>
      <c r="C175" s="5">
        <f t="shared" ca="1" si="107"/>
        <v>0.46866077273890383</v>
      </c>
      <c r="D175" s="5">
        <f t="shared" ca="1" si="108"/>
        <v>9.7199948590869681E-2</v>
      </c>
      <c r="E175" s="30">
        <f t="shared" ca="1" si="109"/>
        <v>53989827.553050965</v>
      </c>
      <c r="F175" s="29">
        <f t="shared" ca="1" si="192"/>
        <v>44602332.196221314</v>
      </c>
      <c r="G175" s="29">
        <f t="shared" ca="1" si="192"/>
        <v>22370878.169267531</v>
      </c>
      <c r="H175" s="29">
        <f t="shared" ca="1" si="192"/>
        <v>4585113.7801803183</v>
      </c>
      <c r="I175" s="29">
        <f t="shared" ca="1" si="192"/>
        <v>2301962.7055567601</v>
      </c>
      <c r="J175" s="29">
        <f t="shared" ca="1" si="192"/>
        <v>2114495.3819293673</v>
      </c>
      <c r="K175" s="29">
        <f t="shared" ca="1" si="192"/>
        <v>671634.70370439522</v>
      </c>
      <c r="L175" s="29">
        <f t="shared" ca="1" si="192"/>
        <v>800767.56051563658</v>
      </c>
      <c r="M175" s="29">
        <f t="shared" ca="1" si="192"/>
        <v>980249.58827412024</v>
      </c>
      <c r="N175" s="29">
        <f t="shared" ca="1" si="192"/>
        <v>304789.71855460259</v>
      </c>
      <c r="O175" s="29">
        <f t="shared" ca="1" si="192"/>
        <v>360525.84903561691</v>
      </c>
      <c r="P175" s="29">
        <f t="shared" ca="1" si="193"/>
        <v>112118.93113778647</v>
      </c>
      <c r="Q175" s="29">
        <f t="shared" ca="1" si="193"/>
        <v>58927.068314692086</v>
      </c>
      <c r="R175" s="29">
        <f t="shared" ca="1" si="193"/>
        <v>14600.184295023764</v>
      </c>
      <c r="S175" s="29">
        <f t="shared" ca="1" si="193"/>
        <v>5560.2356580448386</v>
      </c>
      <c r="T175" s="29">
        <f t="shared" ca="1" si="193"/>
        <v>3769.7002723379724</v>
      </c>
      <c r="U175" s="29">
        <f t="shared" ca="1" si="193"/>
        <v>723.62503647904043</v>
      </c>
      <c r="V175" s="29">
        <f t="shared" ca="1" si="193"/>
        <v>444.64167690177374</v>
      </c>
      <c r="W175" s="31">
        <f t="shared" ca="1" si="110"/>
        <v>12315683.674142081</v>
      </c>
      <c r="X175" s="31">
        <f t="shared" ca="1" si="111"/>
        <v>133278721.59268193</v>
      </c>
      <c r="Y175" s="38">
        <f t="array" aca="1" ref="Y175" ca="1">SUM($E$54:$V$54*E175:V175)/1000000</f>
        <v>956.07962370038092</v>
      </c>
      <c r="Z175" s="39">
        <f t="array" aca="1" ref="Z175" ca="1">SUM(($E$54:$V$54*E175:V175))/SUM(E175:V175)</f>
        <v>7.1735353721525899</v>
      </c>
      <c r="AE175" s="10"/>
      <c r="AF175" s="46"/>
      <c r="AG175" s="53">
        <f t="shared" ca="1" si="116"/>
        <v>1830722.2802624339</v>
      </c>
      <c r="AH175" s="53">
        <f t="shared" ca="1" si="117"/>
        <v>918222.50265613326</v>
      </c>
      <c r="AI175" s="53">
        <f t="shared" ca="1" si="118"/>
        <v>660357.61981318041</v>
      </c>
      <c r="AJ175" s="53">
        <f t="shared" ca="1" si="119"/>
        <v>331533.45500629855</v>
      </c>
      <c r="AK175" s="53">
        <f t="shared" ca="1" si="120"/>
        <v>304534.02128265734</v>
      </c>
      <c r="AL175" s="53">
        <f t="shared" ca="1" si="121"/>
        <v>96730.226464461433</v>
      </c>
      <c r="AM175" s="53">
        <f t="shared" ca="1" si="122"/>
        <v>115328.20899046847</v>
      </c>
      <c r="AN175" s="53">
        <f t="shared" ca="1" si="123"/>
        <v>141177.58380035037</v>
      </c>
      <c r="AO175" s="53">
        <f t="shared" ca="1" si="124"/>
        <v>43896.448973253428</v>
      </c>
      <c r="AP175" s="53">
        <f t="shared" ca="1" si="125"/>
        <v>51923.682369540496</v>
      </c>
      <c r="AQ175" s="53">
        <f t="shared" ca="1" si="126"/>
        <v>16147.601575818439</v>
      </c>
      <c r="AR175" s="53">
        <f t="shared" ca="1" si="127"/>
        <v>8486.7988975681255</v>
      </c>
      <c r="AS175" s="53">
        <f t="shared" ca="1" si="128"/>
        <v>2102.7488983090198</v>
      </c>
      <c r="AT175" s="53">
        <f t="shared" ca="1" si="129"/>
        <v>800.79670009900258</v>
      </c>
      <c r="AU175" s="53">
        <f t="shared" ca="1" si="130"/>
        <v>542.92007103743072</v>
      </c>
      <c r="AV175" s="53">
        <f t="shared" ca="1" si="131"/>
        <v>104.2179822869592</v>
      </c>
      <c r="AW175" s="53">
        <f t="shared" ca="1" si="132"/>
        <v>64.038218789207292</v>
      </c>
      <c r="AX175" s="53">
        <f t="shared" ca="1" si="112"/>
        <v>1773730.3690441186</v>
      </c>
      <c r="AY175" s="53">
        <f t="shared" ca="1" si="113"/>
        <v>4522675.1519626854</v>
      </c>
      <c r="AZ175" s="41">
        <f t="array" aca="1" ref="AZ175" ca="1">SUM($E$54:$V$54*AF175:AW175)/1000000</f>
        <v>68.139452624937334</v>
      </c>
      <c r="BA175" s="43">
        <f t="array" aca="1" ref="BA175" ca="1">IF(AZ175=0,"",SUM(($E$54:$V$54*AF175:AW175))/SUM(AF175:AW175))</f>
        <v>15.066183251159917</v>
      </c>
      <c r="BB175" s="54">
        <f t="array" aca="1" ref="BB175" ca="1">SUM(AG175:AW175*AG$54:AW$54*AG$55:AW$55)/1000000</f>
        <v>128.31016590335037</v>
      </c>
      <c r="BG175" s="10"/>
      <c r="BH175" s="46"/>
      <c r="BI175" s="53">
        <f t="shared" si="133"/>
        <v>0</v>
      </c>
      <c r="BJ175" s="53">
        <f t="shared" si="134"/>
        <v>0</v>
      </c>
      <c r="BK175" s="53">
        <f t="shared" ca="1" si="135"/>
        <v>3183990.4945663651</v>
      </c>
      <c r="BL175" s="53">
        <f t="shared" ca="1" si="136"/>
        <v>1598526.8250095097</v>
      </c>
      <c r="BM175" s="53">
        <f t="shared" ca="1" si="137"/>
        <v>1468345.9385391325</v>
      </c>
      <c r="BN175" s="53">
        <f t="shared" ca="1" si="138"/>
        <v>466395.95328244858</v>
      </c>
      <c r="BO175" s="53">
        <f t="shared" ca="1" si="139"/>
        <v>556068.27295322076</v>
      </c>
      <c r="BP175" s="53">
        <f t="shared" ca="1" si="140"/>
        <v>680704.01760992908</v>
      </c>
      <c r="BQ175" s="53">
        <f t="shared" ca="1" si="141"/>
        <v>211651.79606104505</v>
      </c>
      <c r="BR175" s="53">
        <f t="shared" ca="1" si="142"/>
        <v>250356.02853234508</v>
      </c>
      <c r="BS175" s="53">
        <f t="shared" ca="1" si="143"/>
        <v>77857.525051344259</v>
      </c>
      <c r="BT175" s="53">
        <f t="shared" ca="1" si="144"/>
        <v>40920.080587239812</v>
      </c>
      <c r="BU175" s="53">
        <f t="shared" ca="1" si="145"/>
        <v>10138.646551197384</v>
      </c>
      <c r="BV175" s="53">
        <f t="shared" ca="1" si="146"/>
        <v>3861.1337322293207</v>
      </c>
      <c r="BW175" s="53">
        <f t="shared" ca="1" si="147"/>
        <v>2617.7517963395685</v>
      </c>
      <c r="BX175" s="53">
        <f t="shared" ca="1" si="148"/>
        <v>502.49903235528734</v>
      </c>
      <c r="BY175" s="53">
        <f t="shared" ca="1" si="149"/>
        <v>308.76766436265405</v>
      </c>
      <c r="BZ175" s="53">
        <f t="shared" ca="1" si="114"/>
        <v>8552245.7309690639</v>
      </c>
      <c r="CA175" s="53">
        <f t="shared" ca="1" si="115"/>
        <v>8552245.7309690639</v>
      </c>
      <c r="CB175" s="41">
        <f t="array" aca="1" ref="CB175" ca="1">SUM($E$54:$V$54*BH175:BY175)/1000000</f>
        <v>216.62189290954163</v>
      </c>
      <c r="CC175" s="43">
        <f t="array" aca="1" ref="CC175" ca="1">IF(CB175=0,"",SUM(($E$54:$V$54*BH175:BY175))/SUM(BH175:BY175))</f>
        <v>25.329240964758384</v>
      </c>
      <c r="CD175" s="54">
        <f t="array" aca="1" ref="CD175" ca="1">SUM(BI175:BY175*BI$54:BY$54*BI$55:BY$55)/1000000</f>
        <v>1047.6146588828374</v>
      </c>
      <c r="CI175" s="10"/>
      <c r="CJ175" s="71"/>
      <c r="CK175" s="149" t="str">
        <f t="shared" ca="1" si="150"/>
        <v/>
      </c>
      <c r="CL175" s="149" t="str">
        <f t="shared" ca="1" si="151"/>
        <v/>
      </c>
      <c r="CM175" s="149" t="str">
        <f t="shared" ca="1" si="152"/>
        <v/>
      </c>
      <c r="CN175" s="149">
        <f t="shared" ca="1" si="153"/>
        <v>0.41467765967839698</v>
      </c>
      <c r="CO175" s="149">
        <f t="shared" ca="1" si="154"/>
        <v>0.38397417017066621</v>
      </c>
      <c r="CP175" s="149">
        <f t="shared" ca="1" si="155"/>
        <v>0.35364889894721274</v>
      </c>
      <c r="CQ175" s="149">
        <f t="shared" ca="1" si="156"/>
        <v>0.37450165519026113</v>
      </c>
      <c r="CR175" s="149">
        <f t="shared" ca="1" si="157"/>
        <v>0.34936193510205871</v>
      </c>
      <c r="CS175" s="149">
        <f t="shared" ca="1" si="158"/>
        <v>0.34261017200122695</v>
      </c>
      <c r="CT175" s="149">
        <f t="shared" ca="1" si="159"/>
        <v>0.36391859436766827</v>
      </c>
      <c r="CU175" s="149">
        <f t="shared" ca="1" si="160"/>
        <v>0.39920542224262662</v>
      </c>
      <c r="CV175" s="149">
        <f t="shared" ca="1" si="161"/>
        <v>0.46040076117707174</v>
      </c>
      <c r="CW175" s="149">
        <f t="shared" ca="1" si="162"/>
        <v>0.34447480982326145</v>
      </c>
      <c r="CX175" s="149">
        <f t="shared" ca="1" si="163"/>
        <v>0.34468768576374292</v>
      </c>
      <c r="CY175" s="149">
        <f t="shared" ca="1" si="164"/>
        <v>0.39565717830050567</v>
      </c>
      <c r="CZ175" s="149" t="str">
        <f t="shared" ca="1" si="165"/>
        <v/>
      </c>
      <c r="DA175" s="149" t="str">
        <f t="shared" ca="1" si="166"/>
        <v/>
      </c>
      <c r="DB175" s="53"/>
      <c r="DC175" s="53"/>
      <c r="DD175" s="41"/>
      <c r="DE175" s="43"/>
      <c r="DF175" s="54"/>
      <c r="DK175" s="10"/>
      <c r="DL175" s="46"/>
      <c r="DM175" s="72">
        <f t="shared" ca="1" si="167"/>
        <v>9.7199948590869639E-2</v>
      </c>
      <c r="DN175" s="72">
        <f t="shared" ca="1" si="168"/>
        <v>9.7199948590869639E-2</v>
      </c>
      <c r="DO175" s="72">
        <f t="shared" ca="1" si="169"/>
        <v>0.5658607213297735</v>
      </c>
      <c r="DP175" s="72">
        <f t="shared" ca="1" si="170"/>
        <v>0.5658607213297735</v>
      </c>
      <c r="DQ175" s="72">
        <f t="shared" ca="1" si="171"/>
        <v>0.56586072132977339</v>
      </c>
      <c r="DR175" s="72">
        <f t="shared" ca="1" si="172"/>
        <v>0.56586072132977339</v>
      </c>
      <c r="DS175" s="72">
        <f t="shared" ca="1" si="173"/>
        <v>0.5658607213297735</v>
      </c>
      <c r="DT175" s="72">
        <f t="shared" ca="1" si="174"/>
        <v>0.5658607213297735</v>
      </c>
      <c r="DU175" s="72">
        <f t="shared" ca="1" si="175"/>
        <v>0.56586072132977339</v>
      </c>
      <c r="DV175" s="72">
        <f t="shared" ca="1" si="176"/>
        <v>0.5658607213297735</v>
      </c>
      <c r="DW175" s="72">
        <f t="shared" ca="1" si="177"/>
        <v>0.5658607213297735</v>
      </c>
      <c r="DX175" s="72">
        <f t="shared" ca="1" si="178"/>
        <v>0.5658607213297735</v>
      </c>
      <c r="DY175" s="72">
        <f t="shared" ca="1" si="179"/>
        <v>0.5658607213297735</v>
      </c>
      <c r="DZ175" s="72">
        <f t="shared" ca="1" si="180"/>
        <v>0.5658607213297735</v>
      </c>
      <c r="EA175" s="72">
        <f t="shared" ca="1" si="181"/>
        <v>0.56586072132977339</v>
      </c>
      <c r="EB175" s="72">
        <f t="shared" ca="1" si="182"/>
        <v>0.5658607213297735</v>
      </c>
      <c r="EC175" s="72">
        <f t="shared" ca="1" si="183"/>
        <v>0.5658607213297735</v>
      </c>
      <c r="ED175" s="53"/>
      <c r="EE175" s="53"/>
      <c r="EF175" s="41"/>
      <c r="EG175" s="43"/>
      <c r="EH175" s="54"/>
    </row>
    <row r="176" spans="1:138" s="56" customFormat="1" x14ac:dyDescent="0.2">
      <c r="A176" s="63">
        <v>10</v>
      </c>
      <c r="B176" s="56">
        <v>12</v>
      </c>
      <c r="C176" s="60">
        <f t="shared" ca="1" si="107"/>
        <v>0.41704006122246501</v>
      </c>
      <c r="D176" s="60">
        <f t="shared" ca="1" si="108"/>
        <v>0.1327600864110369</v>
      </c>
      <c r="E176" s="61">
        <f t="shared" ca="1" si="109"/>
        <v>92973113.924245983</v>
      </c>
      <c r="F176" s="62">
        <f t="shared" ca="1" si="192"/>
        <v>39687471.707094416</v>
      </c>
      <c r="G176" s="62">
        <f t="shared" ca="1" si="192"/>
        <v>32786802.205815312</v>
      </c>
      <c r="H176" s="62">
        <f t="shared" ca="1" si="192"/>
        <v>10836931.496484224</v>
      </c>
      <c r="I176" s="62">
        <f t="shared" ca="1" si="192"/>
        <v>2221127.1083519934</v>
      </c>
      <c r="J176" s="62">
        <f t="shared" ca="1" si="192"/>
        <v>1115119.9322094775</v>
      </c>
      <c r="K176" s="62">
        <f t="shared" ca="1" si="192"/>
        <v>1024306.7540853301</v>
      </c>
      <c r="L176" s="62">
        <f t="shared" ca="1" si="192"/>
        <v>325354.20467780059</v>
      </c>
      <c r="M176" s="62">
        <f t="shared" ca="1" si="192"/>
        <v>387908.9203496775</v>
      </c>
      <c r="N176" s="62">
        <f t="shared" ca="1" si="192"/>
        <v>474853.85049286694</v>
      </c>
      <c r="O176" s="62">
        <f t="shared" ca="1" si="192"/>
        <v>147646.65364574202</v>
      </c>
      <c r="P176" s="62">
        <f t="shared" ca="1" si="193"/>
        <v>174646.42644552546</v>
      </c>
      <c r="Q176" s="62">
        <f t="shared" ca="1" si="193"/>
        <v>54312.806453364465</v>
      </c>
      <c r="R176" s="62">
        <f t="shared" ca="1" si="193"/>
        <v>28545.531283266242</v>
      </c>
      <c r="S176" s="62">
        <f t="shared" ca="1" si="193"/>
        <v>7072.6413082244153</v>
      </c>
      <c r="T176" s="62">
        <f t="shared" ca="1" si="193"/>
        <v>2693.4969863328211</v>
      </c>
      <c r="U176" s="62">
        <f t="shared" ca="1" si="193"/>
        <v>1826.1233781034937</v>
      </c>
      <c r="V176" s="62">
        <f t="shared" ca="1" si="193"/>
        <v>350.53943301328241</v>
      </c>
      <c r="W176" s="57">
        <f t="shared" ca="1" si="110"/>
        <v>16802696.485584941</v>
      </c>
      <c r="X176" s="57">
        <f t="shared" ca="1" si="111"/>
        <v>182250084.32274064</v>
      </c>
      <c r="Y176" s="42">
        <f t="array" aca="1" ref="Y176" ca="1">SUM($E$54:$V$54*E176:V176)/1000000</f>
        <v>1177.7927334863946</v>
      </c>
      <c r="Z176" s="44">
        <f t="array" aca="1" ref="Z176" ca="1">SUM(($E$54:$V$54*E176:V176))/SUM(E176:V176)</f>
        <v>6.4625085791492998</v>
      </c>
      <c r="AE176" s="11"/>
      <c r="AG176" s="57">
        <f t="shared" ca="1" si="116"/>
        <v>2619731.8035739651</v>
      </c>
      <c r="AH176" s="57">
        <f t="shared" ca="1" si="117"/>
        <v>2164225.2524921992</v>
      </c>
      <c r="AI176" s="57">
        <f t="shared" ca="1" si="118"/>
        <v>2112648.2409510831</v>
      </c>
      <c r="AJ176" s="57">
        <f t="shared" ca="1" si="119"/>
        <v>433006.36161730462</v>
      </c>
      <c r="AK176" s="57">
        <f t="shared" ca="1" si="120"/>
        <v>217391.44184828925</v>
      </c>
      <c r="AL176" s="57">
        <f t="shared" ca="1" si="121"/>
        <v>199687.50959759628</v>
      </c>
      <c r="AM176" s="57">
        <f t="shared" ca="1" si="122"/>
        <v>63427.455310720659</v>
      </c>
      <c r="AN176" s="57">
        <f t="shared" ca="1" si="123"/>
        <v>75622.43043539139</v>
      </c>
      <c r="AO176" s="57">
        <f t="shared" ca="1" si="124"/>
        <v>92572.251866505525</v>
      </c>
      <c r="AP176" s="57">
        <f t="shared" ca="1" si="125"/>
        <v>28783.557708027161</v>
      </c>
      <c r="AQ176" s="57">
        <f t="shared" ca="1" si="126"/>
        <v>34047.134628306383</v>
      </c>
      <c r="AR176" s="57">
        <f t="shared" ca="1" si="127"/>
        <v>10588.223710008957</v>
      </c>
      <c r="AS176" s="57">
        <f t="shared" ca="1" si="128"/>
        <v>5564.9208885533299</v>
      </c>
      <c r="AT176" s="57">
        <f t="shared" ca="1" si="129"/>
        <v>1378.8038822194133</v>
      </c>
      <c r="AU176" s="57">
        <f t="shared" ca="1" si="130"/>
        <v>525.09436569098852</v>
      </c>
      <c r="AV176" s="57">
        <f t="shared" ca="1" si="131"/>
        <v>356.00080555659281</v>
      </c>
      <c r="AW176" s="57">
        <f t="shared" ca="1" si="132"/>
        <v>68.337288722343587</v>
      </c>
      <c r="AX176" s="57">
        <f t="shared" ca="1" si="112"/>
        <v>3275667.7649039766</v>
      </c>
      <c r="AY176" s="57">
        <f t="shared" ca="1" si="113"/>
        <v>8059624.8209701413</v>
      </c>
      <c r="AZ176" s="42">
        <f t="array" aca="1" ref="AZ176" ca="1">SUM($E$54:$V$54*AF176:AW176)/1000000</f>
        <v>117.26118576238076</v>
      </c>
      <c r="BA176" s="44">
        <f t="array" aca="1" ref="BA176" ca="1">IF(AZ176=0,"",SUM(($E$54:$V$54*AF176:AW176))/SUM(AF176:AW176))</f>
        <v>14.549211454270395</v>
      </c>
      <c r="BB176" s="55">
        <f t="array" aca="1" ref="BB176" ca="1">SUM(AG176:AW176*AG$54:AW$54*AG$55:AW$55)/1000000</f>
        <v>203.83895007532405</v>
      </c>
      <c r="BG176" s="11"/>
      <c r="BI176" s="57">
        <f t="shared" si="133"/>
        <v>0</v>
      </c>
      <c r="BJ176" s="57">
        <f t="shared" si="134"/>
        <v>0</v>
      </c>
      <c r="BK176" s="57">
        <f t="shared" ca="1" si="135"/>
        <v>6636474.6782397898</v>
      </c>
      <c r="BL176" s="57">
        <f t="shared" ca="1" si="136"/>
        <v>1360205.4988086019</v>
      </c>
      <c r="BM176" s="57">
        <f t="shared" ca="1" si="137"/>
        <v>682893.04917259736</v>
      </c>
      <c r="BN176" s="57">
        <f t="shared" ca="1" si="138"/>
        <v>627279.57987393951</v>
      </c>
      <c r="BO176" s="57">
        <f t="shared" ca="1" si="139"/>
        <v>199245.04842570709</v>
      </c>
      <c r="BP176" s="57">
        <f t="shared" ca="1" si="140"/>
        <v>237553.19743408496</v>
      </c>
      <c r="BQ176" s="57">
        <f t="shared" ca="1" si="141"/>
        <v>290797.77386088995</v>
      </c>
      <c r="BR176" s="57">
        <f t="shared" ca="1" si="142"/>
        <v>90417.963661087735</v>
      </c>
      <c r="BS176" s="57">
        <f t="shared" ca="1" si="143"/>
        <v>106952.46962913983</v>
      </c>
      <c r="BT176" s="57">
        <f t="shared" ca="1" si="144"/>
        <v>33260.851085829017</v>
      </c>
      <c r="BU176" s="57">
        <f t="shared" ca="1" si="145"/>
        <v>17481.119595501543</v>
      </c>
      <c r="BV176" s="57">
        <f t="shared" ca="1" si="146"/>
        <v>4331.2449622415506</v>
      </c>
      <c r="BW176" s="57">
        <f t="shared" ca="1" si="147"/>
        <v>1649.4821021533783</v>
      </c>
      <c r="BX176" s="57">
        <f t="shared" ca="1" si="148"/>
        <v>1118.307480494572</v>
      </c>
      <c r="BY176" s="57">
        <f t="shared" ca="1" si="149"/>
        <v>214.66833777365005</v>
      </c>
      <c r="BZ176" s="57">
        <f t="shared" ca="1" si="114"/>
        <v>10289874.932669835</v>
      </c>
      <c r="CA176" s="57">
        <f t="shared" ca="1" si="115"/>
        <v>10289874.932669835</v>
      </c>
      <c r="CB176" s="42">
        <f t="array" aca="1" ref="CB176" ca="1">SUM($E$54:$V$54*BH176:BY176)/1000000</f>
        <v>230.11896920999385</v>
      </c>
      <c r="CC176" s="44">
        <f t="array" aca="1" ref="CC176" ca="1">IF(CB176=0,"",SUM(($E$54:$V$54*BH176:BY176))/SUM(BH176:BY176))</f>
        <v>22.363631309004319</v>
      </c>
      <c r="CD176" s="55">
        <f t="array" aca="1" ref="CD176" ca="1">SUM(BI176:BY176*BI$54:BY$54*BI$55:BY$55)/1000000</f>
        <v>1074.049426041893</v>
      </c>
      <c r="CI176" s="11"/>
      <c r="CJ176" s="72"/>
      <c r="CK176" s="149" t="str">
        <f t="shared" ca="1" si="150"/>
        <v/>
      </c>
      <c r="CL176" s="149" t="str">
        <f t="shared" ca="1" si="151"/>
        <v/>
      </c>
      <c r="CM176" s="149" t="str">
        <f t="shared" ca="1" si="152"/>
        <v/>
      </c>
      <c r="CN176" s="149">
        <f t="shared" ca="1" si="153"/>
        <v>0.68269525625341976</v>
      </c>
      <c r="CO176" s="149">
        <f t="shared" ca="1" si="154"/>
        <v>0.63469645623798665</v>
      </c>
      <c r="CP176" s="149">
        <f t="shared" ca="1" si="155"/>
        <v>0.71206106471626829</v>
      </c>
      <c r="CQ176" s="149">
        <f t="shared" ca="1" si="156"/>
        <v>0.75778392835322772</v>
      </c>
      <c r="CR176" s="149">
        <f t="shared" ca="1" si="157"/>
        <v>0.79331775988910758</v>
      </c>
      <c r="CS176" s="149">
        <f t="shared" ca="1" si="158"/>
        <v>0.67315336911267543</v>
      </c>
      <c r="CT176" s="149">
        <f t="shared" ca="1" si="159"/>
        <v>0.66966787026242314</v>
      </c>
      <c r="CU176" s="149">
        <f t="shared" ca="1" si="160"/>
        <v>0.69568421268267333</v>
      </c>
      <c r="CV176" s="149">
        <f t="shared" ca="1" si="161"/>
        <v>0.66471269188372339</v>
      </c>
      <c r="CW176" s="149">
        <f t="shared" ca="1" si="162"/>
        <v>0.60349191293888904</v>
      </c>
      <c r="CX176" s="149">
        <f t="shared" ca="1" si="163"/>
        <v>0.68016333879934154</v>
      </c>
      <c r="CY176" s="149">
        <f t="shared" ca="1" si="164"/>
        <v>0.68767532225648453</v>
      </c>
      <c r="CZ176" s="149">
        <f t="shared" ca="1" si="165"/>
        <v>0.56978898378055465</v>
      </c>
      <c r="DA176" s="149" t="str">
        <f t="shared" ca="1" si="166"/>
        <v/>
      </c>
      <c r="DB176" s="57"/>
      <c r="DC176" s="72">
        <f ca="1">AVERAGE(CJ165:DA176)</f>
        <v>0.49370323460530074</v>
      </c>
      <c r="DD176" s="74">
        <f ca="1">STDEV(CJ165:DA176)</f>
        <v>0.23090677729639997</v>
      </c>
      <c r="DE176" s="44"/>
      <c r="DF176" s="55"/>
      <c r="DK176" s="11"/>
      <c r="DM176" s="72">
        <f t="shared" ca="1" si="167"/>
        <v>0.13276008641103695</v>
      </c>
      <c r="DN176" s="72">
        <f t="shared" ca="1" si="168"/>
        <v>0.13276008641103695</v>
      </c>
      <c r="DO176" s="72">
        <f t="shared" ca="1" si="169"/>
        <v>0.54980014763350171</v>
      </c>
      <c r="DP176" s="72">
        <f t="shared" ca="1" si="170"/>
        <v>0.54980014763350182</v>
      </c>
      <c r="DQ176" s="72">
        <f t="shared" ca="1" si="171"/>
        <v>0.54980014763350182</v>
      </c>
      <c r="DR176" s="72">
        <f t="shared" ca="1" si="172"/>
        <v>0.54980014763350182</v>
      </c>
      <c r="DS176" s="72">
        <f t="shared" ca="1" si="173"/>
        <v>0.54980014763350182</v>
      </c>
      <c r="DT176" s="72">
        <f t="shared" ca="1" si="174"/>
        <v>0.54980014763350182</v>
      </c>
      <c r="DU176" s="72">
        <f t="shared" ca="1" si="175"/>
        <v>0.54980014763350182</v>
      </c>
      <c r="DV176" s="72">
        <f t="shared" ca="1" si="176"/>
        <v>0.54980014763350182</v>
      </c>
      <c r="DW176" s="72">
        <f t="shared" ca="1" si="177"/>
        <v>0.54980014763350182</v>
      </c>
      <c r="DX176" s="72">
        <f t="shared" ca="1" si="178"/>
        <v>0.54980014763350182</v>
      </c>
      <c r="DY176" s="72">
        <f t="shared" ca="1" si="179"/>
        <v>0.54980014763350182</v>
      </c>
      <c r="DZ176" s="72">
        <f t="shared" ca="1" si="180"/>
        <v>0.54980014763350182</v>
      </c>
      <c r="EA176" s="72">
        <f t="shared" ca="1" si="181"/>
        <v>0.54980014763350182</v>
      </c>
      <c r="EB176" s="72">
        <f t="shared" ca="1" si="182"/>
        <v>0.54980014763350182</v>
      </c>
      <c r="EC176" s="72">
        <f t="shared" ca="1" si="183"/>
        <v>0.54980014763350193</v>
      </c>
      <c r="ED176" s="57"/>
      <c r="EE176" s="72">
        <f ca="1">AVERAGE(DL165:EC176)</f>
        <v>0.46438872154404365</v>
      </c>
      <c r="EF176" s="74">
        <f ca="1">STDEV(DL165:EC176)</f>
        <v>0.15064582828878256</v>
      </c>
      <c r="EG176" s="44"/>
      <c r="EH176" s="55"/>
    </row>
    <row r="177" spans="1:138" x14ac:dyDescent="0.2">
      <c r="A177" s="6">
        <v>11</v>
      </c>
      <c r="B177">
        <v>1</v>
      </c>
      <c r="C177" s="5">
        <f t="shared" ca="1" si="107"/>
        <v>0.54665061931069214</v>
      </c>
      <c r="D177" s="5">
        <f t="shared" ca="1" si="108"/>
        <v>9.432321980473618E-2</v>
      </c>
      <c r="E177" s="30">
        <f t="shared" ca="1" si="109"/>
        <v>130829479.09071827</v>
      </c>
      <c r="F177" s="29">
        <f t="shared" ca="1" si="192"/>
        <v>71021818.593225077</v>
      </c>
      <c r="G177" s="29">
        <f t="shared" ca="1" si="192"/>
        <v>30317113.163507197</v>
      </c>
      <c r="H177" s="29">
        <f t="shared" ca="1" si="192"/>
        <v>14498601.891872117</v>
      </c>
      <c r="I177" s="29">
        <f t="shared" ca="1" si="192"/>
        <v>4792182.9799292432</v>
      </c>
      <c r="J177" s="29">
        <f t="shared" ca="1" si="192"/>
        <v>982201.23734814406</v>
      </c>
      <c r="K177" s="29">
        <f t="shared" ca="1" si="192"/>
        <v>493115.48766805377</v>
      </c>
      <c r="L177" s="29">
        <f t="shared" ca="1" si="192"/>
        <v>452957.13041526411</v>
      </c>
      <c r="M177" s="29">
        <f t="shared" ca="1" si="192"/>
        <v>143874.38756175598</v>
      </c>
      <c r="N177" s="29">
        <f t="shared" ca="1" si="192"/>
        <v>171536.61315156761</v>
      </c>
      <c r="O177" s="29">
        <f t="shared" ca="1" si="192"/>
        <v>209984.39835335684</v>
      </c>
      <c r="P177" s="29">
        <f t="shared" ca="1" si="193"/>
        <v>65290.601945225913</v>
      </c>
      <c r="Q177" s="29">
        <f t="shared" ca="1" si="193"/>
        <v>77230.13037308905</v>
      </c>
      <c r="R177" s="29">
        <f t="shared" ca="1" si="193"/>
        <v>24017.583461005066</v>
      </c>
      <c r="S177" s="29">
        <f t="shared" ca="1" si="193"/>
        <v>12623.075933725904</v>
      </c>
      <c r="T177" s="29">
        <f t="shared" ca="1" si="193"/>
        <v>3127.5819461822216</v>
      </c>
      <c r="U177" s="29">
        <f t="shared" ca="1" si="193"/>
        <v>1191.0872019983194</v>
      </c>
      <c r="V177" s="29">
        <f t="shared" ca="1" si="193"/>
        <v>807.52723911169335</v>
      </c>
      <c r="W177" s="31">
        <f t="shared" ca="1" si="110"/>
        <v>21928741.714399841</v>
      </c>
      <c r="X177" s="31">
        <f t="shared" ca="1" si="111"/>
        <v>254097152.56185043</v>
      </c>
      <c r="Y177" s="38">
        <f t="array" aca="1" ref="Y177" ca="1">SUM($E$54:$V$54*E177:V177)/1000000</f>
        <v>1494.1199947454559</v>
      </c>
      <c r="Z177" s="39">
        <f t="array" aca="1" ref="Z177" ca="1">SUM(($E$54:$V$54*E177:V177))/SUM(E177:V177)</f>
        <v>5.8801130972208293</v>
      </c>
      <c r="AE177" s="10"/>
      <c r="AF177" s="46"/>
      <c r="AG177" s="53">
        <f t="shared" ca="1" si="116"/>
        <v>2537479.4573697932</v>
      </c>
      <c r="AH177" s="53">
        <f t="shared" ca="1" si="117"/>
        <v>1083174.9085413213</v>
      </c>
      <c r="AI177" s="53">
        <f t="shared" ca="1" si="118"/>
        <v>2114040.7392412601</v>
      </c>
      <c r="AJ177" s="53">
        <f t="shared" ca="1" si="119"/>
        <v>698748.06722904393</v>
      </c>
      <c r="AK177" s="53">
        <f t="shared" ca="1" si="120"/>
        <v>143214.73514292322</v>
      </c>
      <c r="AL177" s="53">
        <f t="shared" ca="1" si="121"/>
        <v>71901.155563523062</v>
      </c>
      <c r="AM177" s="53">
        <f t="shared" ca="1" si="122"/>
        <v>66045.666607653824</v>
      </c>
      <c r="AN177" s="53">
        <f t="shared" ca="1" si="123"/>
        <v>20978.320455122466</v>
      </c>
      <c r="AO177" s="53">
        <f t="shared" ca="1" si="124"/>
        <v>25011.748800218771</v>
      </c>
      <c r="AP177" s="53">
        <f t="shared" ca="1" si="125"/>
        <v>30617.819292832617</v>
      </c>
      <c r="AQ177" s="53">
        <f t="shared" ca="1" si="126"/>
        <v>9520.0208565744451</v>
      </c>
      <c r="AR177" s="53">
        <f t="shared" ca="1" si="127"/>
        <v>11260.92316509163</v>
      </c>
      <c r="AS177" s="53">
        <f t="shared" ca="1" si="128"/>
        <v>3502.0031775033203</v>
      </c>
      <c r="AT177" s="53">
        <f t="shared" ca="1" si="129"/>
        <v>1840.5703513655624</v>
      </c>
      <c r="AU177" s="53">
        <f t="shared" ca="1" si="130"/>
        <v>456.03263672280434</v>
      </c>
      <c r="AV177" s="53">
        <f t="shared" ca="1" si="131"/>
        <v>173.67239184799743</v>
      </c>
      <c r="AW177" s="53">
        <f t="shared" ca="1" si="132"/>
        <v>117.74552431059989</v>
      </c>
      <c r="AX177" s="53">
        <f t="shared" ca="1" si="112"/>
        <v>3197429.2204359942</v>
      </c>
      <c r="AY177" s="53">
        <f t="shared" ca="1" si="113"/>
        <v>6818083.5863471068</v>
      </c>
      <c r="AZ177" s="41">
        <f t="array" aca="1" ref="AZ177" ca="1">SUM($E$54:$V$54*AF177:AW177)/1000000</f>
        <v>98.363812749054674</v>
      </c>
      <c r="BA177" s="43">
        <f t="array" aca="1" ref="BA177" ca="1">IF(AZ177=0,"",SUM(($E$54:$V$54*AF177:AW177))/SUM(AF177:AW177))</f>
        <v>14.426900389725876</v>
      </c>
      <c r="BB177" s="54">
        <f t="array" aca="1" ref="BB177" ca="1">SUM(AG177:AW177*AG$54:AW$54*AG$55:AW$55)/1000000</f>
        <v>169.16128508923339</v>
      </c>
      <c r="BG177" s="10"/>
      <c r="BH177" s="46"/>
      <c r="BI177" s="53">
        <f t="shared" si="133"/>
        <v>0</v>
      </c>
      <c r="BJ177" s="53">
        <f t="shared" si="134"/>
        <v>0</v>
      </c>
      <c r="BK177" s="53">
        <f t="shared" ca="1" si="135"/>
        <v>12251932.045435123</v>
      </c>
      <c r="BL177" s="53">
        <f t="shared" ca="1" si="136"/>
        <v>4049597.3789237249</v>
      </c>
      <c r="BM177" s="53">
        <f t="shared" ca="1" si="137"/>
        <v>830001.60323582054</v>
      </c>
      <c r="BN177" s="53">
        <f t="shared" ca="1" si="138"/>
        <v>416703.45116845466</v>
      </c>
      <c r="BO177" s="53">
        <f t="shared" ca="1" si="139"/>
        <v>382767.94015940285</v>
      </c>
      <c r="BP177" s="53">
        <f t="shared" ca="1" si="140"/>
        <v>121579.94492375283</v>
      </c>
      <c r="BQ177" s="53">
        <f t="shared" ca="1" si="141"/>
        <v>144955.69595681375</v>
      </c>
      <c r="BR177" s="53">
        <f t="shared" ca="1" si="142"/>
        <v>177445.70120717393</v>
      </c>
      <c r="BS177" s="53">
        <f t="shared" ca="1" si="143"/>
        <v>55173.321138426778</v>
      </c>
      <c r="BT177" s="53">
        <f t="shared" ca="1" si="144"/>
        <v>65262.727830442054</v>
      </c>
      <c r="BU177" s="53">
        <f t="shared" ca="1" si="145"/>
        <v>20295.874226656506</v>
      </c>
      <c r="BV177" s="53">
        <f t="shared" ca="1" si="146"/>
        <v>10667.03325588088</v>
      </c>
      <c r="BW177" s="53">
        <f t="shared" ca="1" si="147"/>
        <v>2642.9390748797514</v>
      </c>
      <c r="BX177" s="53">
        <f t="shared" ca="1" si="148"/>
        <v>1006.519081488246</v>
      </c>
      <c r="BY177" s="53">
        <f t="shared" ca="1" si="149"/>
        <v>682.39468413714644</v>
      </c>
      <c r="BZ177" s="53">
        <f t="shared" ca="1" si="114"/>
        <v>18530714.570302181</v>
      </c>
      <c r="CA177" s="53">
        <f t="shared" ca="1" si="115"/>
        <v>18530714.570302181</v>
      </c>
      <c r="CB177" s="41">
        <f t="array" aca="1" ref="CB177" ca="1">SUM($E$54:$V$54*BH177:BY177)/1000000</f>
        <v>397.54504100547956</v>
      </c>
      <c r="CC177" s="43">
        <f t="array" aca="1" ref="CC177" ca="1">IF(CB177=0,"",SUM(($E$54:$V$54*BH177:BY177))/SUM(BH177:BY177))</f>
        <v>21.453303351970888</v>
      </c>
      <c r="CD177" s="54">
        <f t="array" aca="1" ref="CD177" ca="1">SUM(BI177:BY177*BI$54:BY$54*BI$55:BY$55)/1000000</f>
        <v>1825.9481661356024</v>
      </c>
      <c r="CI177" s="10"/>
      <c r="CJ177" s="71"/>
      <c r="CK177" s="149" t="str">
        <f t="shared" ca="1" si="150"/>
        <v/>
      </c>
      <c r="CL177" s="149" t="str">
        <f t="shared" ca="1" si="151"/>
        <v/>
      </c>
      <c r="CM177" s="149" t="str">
        <f t="shared" ca="1" si="152"/>
        <v/>
      </c>
      <c r="CN177" s="149">
        <f t="shared" ca="1" si="153"/>
        <v>0.32174256716579563</v>
      </c>
      <c r="CO177" s="149">
        <f t="shared" ca="1" si="154"/>
        <v>0.30695775466437974</v>
      </c>
      <c r="CP177" s="149">
        <f t="shared" ca="1" si="155"/>
        <v>0.33506142390583676</v>
      </c>
      <c r="CQ177" s="149">
        <f t="shared" ca="1" si="156"/>
        <v>0.28469983263740178</v>
      </c>
      <c r="CR177" s="149">
        <f t="shared" ca="1" si="157"/>
        <v>0.27083400508946753</v>
      </c>
      <c r="CS177" s="149">
        <f t="shared" ca="1" si="158"/>
        <v>0.30619293018640548</v>
      </c>
      <c r="CT177" s="149">
        <f t="shared" ca="1" si="159"/>
        <v>0.31941917131772307</v>
      </c>
      <c r="CU177" s="149">
        <f t="shared" ca="1" si="160"/>
        <v>0.30125084097188998</v>
      </c>
      <c r="CV177" s="149">
        <f t="shared" ca="1" si="161"/>
        <v>0.33660285825756331</v>
      </c>
      <c r="CW177" s="149">
        <f t="shared" ca="1" si="162"/>
        <v>0.31007680032686208</v>
      </c>
      <c r="CX177" s="149">
        <f t="shared" ca="1" si="163"/>
        <v>0.35164604077970552</v>
      </c>
      <c r="CY177" s="149">
        <f t="shared" ca="1" si="164"/>
        <v>0.27261702251010639</v>
      </c>
      <c r="CZ177" s="149">
        <f t="shared" ca="1" si="165"/>
        <v>0.29556867615322441</v>
      </c>
      <c r="DA177" s="149" t="str">
        <f t="shared" ca="1" si="166"/>
        <v/>
      </c>
      <c r="DB177" s="53"/>
      <c r="DC177" s="53"/>
      <c r="DD177" s="41"/>
      <c r="DE177" s="43"/>
      <c r="DF177" s="54"/>
      <c r="DK177" s="10"/>
      <c r="DL177" s="46"/>
      <c r="DM177" s="72">
        <f t="shared" ca="1" si="167"/>
        <v>9.4323219804736208E-2</v>
      </c>
      <c r="DN177" s="72">
        <f t="shared" ca="1" si="168"/>
        <v>9.4323219804736208E-2</v>
      </c>
      <c r="DO177" s="72">
        <f t="shared" ca="1" si="169"/>
        <v>0.64097383911542849</v>
      </c>
      <c r="DP177" s="72">
        <f t="shared" ca="1" si="170"/>
        <v>0.64097383911542838</v>
      </c>
      <c r="DQ177" s="72">
        <f t="shared" ca="1" si="171"/>
        <v>0.64097383911542838</v>
      </c>
      <c r="DR177" s="72">
        <f t="shared" ca="1" si="172"/>
        <v>0.64097383911542838</v>
      </c>
      <c r="DS177" s="72">
        <f t="shared" ca="1" si="173"/>
        <v>0.64097383911542838</v>
      </c>
      <c r="DT177" s="72">
        <f t="shared" ca="1" si="174"/>
        <v>0.64097383911542838</v>
      </c>
      <c r="DU177" s="72">
        <f t="shared" ca="1" si="175"/>
        <v>0.64097383911542838</v>
      </c>
      <c r="DV177" s="72">
        <f t="shared" ca="1" si="176"/>
        <v>0.64097383911542816</v>
      </c>
      <c r="DW177" s="72">
        <f t="shared" ca="1" si="177"/>
        <v>0.64097383911542838</v>
      </c>
      <c r="DX177" s="72">
        <f t="shared" ca="1" si="178"/>
        <v>0.64097383911542838</v>
      </c>
      <c r="DY177" s="72">
        <f t="shared" ca="1" si="179"/>
        <v>0.64097383911542838</v>
      </c>
      <c r="DZ177" s="72">
        <f t="shared" ca="1" si="180"/>
        <v>0.64097383911542838</v>
      </c>
      <c r="EA177" s="72">
        <f t="shared" ca="1" si="181"/>
        <v>0.64097383911542816</v>
      </c>
      <c r="EB177" s="72">
        <f t="shared" ca="1" si="182"/>
        <v>0.64097383911542838</v>
      </c>
      <c r="EC177" s="72">
        <f t="shared" ca="1" si="183"/>
        <v>0.64097383911542838</v>
      </c>
      <c r="ED177" s="53"/>
      <c r="EE177" s="53"/>
      <c r="EF177" s="41"/>
      <c r="EG177" s="43"/>
      <c r="EH177" s="54"/>
    </row>
    <row r="178" spans="1:138" x14ac:dyDescent="0.2">
      <c r="A178" s="6">
        <v>11</v>
      </c>
      <c r="B178">
        <v>2</v>
      </c>
      <c r="C178" s="5">
        <f t="shared" ca="1" si="107"/>
        <v>0.45471844713188986</v>
      </c>
      <c r="D178" s="5">
        <f t="shared" ca="1" si="108"/>
        <v>9.3682705843363384E-2</v>
      </c>
      <c r="E178" s="30">
        <f t="shared" ca="1" si="109"/>
        <v>58620479.064097546</v>
      </c>
      <c r="F178" s="29">
        <f t="shared" ref="F178:O187" ca="1" si="194">E177*EXP(-M-(F$52*$C178)-(F$51*$D178))</f>
        <v>100004189.79874413</v>
      </c>
      <c r="G178" s="29">
        <f t="shared" ca="1" si="194"/>
        <v>54288066.235622138</v>
      </c>
      <c r="H178" s="29">
        <f t="shared" ca="1" si="194"/>
        <v>14706817.929384451</v>
      </c>
      <c r="I178" s="29">
        <f t="shared" ca="1" si="194"/>
        <v>7033265.2421225822</v>
      </c>
      <c r="J178" s="29">
        <f t="shared" ca="1" si="194"/>
        <v>2324685.8033616706</v>
      </c>
      <c r="K178" s="29">
        <f t="shared" ca="1" si="194"/>
        <v>476465.37748464901</v>
      </c>
      <c r="L178" s="29">
        <f t="shared" ca="1" si="194"/>
        <v>239210.10078305006</v>
      </c>
      <c r="M178" s="29">
        <f t="shared" ca="1" si="194"/>
        <v>219729.29978215325</v>
      </c>
      <c r="N178" s="29">
        <f t="shared" ca="1" si="194"/>
        <v>69793.400551058963</v>
      </c>
      <c r="O178" s="29">
        <f t="shared" ca="1" si="194"/>
        <v>83212.333715203815</v>
      </c>
      <c r="P178" s="29">
        <f t="shared" ref="P178:V187" ca="1" si="195">O177*EXP(-M-(P$52*$C178)-(P$51*$D178))</f>
        <v>101863.33698524548</v>
      </c>
      <c r="Q178" s="29">
        <f t="shared" ca="1" si="195"/>
        <v>31672.441572180029</v>
      </c>
      <c r="R178" s="29">
        <f t="shared" ca="1" si="195"/>
        <v>37464.301430481253</v>
      </c>
      <c r="S178" s="29">
        <f t="shared" ca="1" si="195"/>
        <v>11650.918910378692</v>
      </c>
      <c r="T178" s="29">
        <f t="shared" ca="1" si="195"/>
        <v>6123.4484452683082</v>
      </c>
      <c r="U178" s="29">
        <f t="shared" ca="1" si="195"/>
        <v>1517.1885922535091</v>
      </c>
      <c r="V178" s="29">
        <f t="shared" ca="1" si="195"/>
        <v>577.79586477562896</v>
      </c>
      <c r="W178" s="31">
        <f t="shared" ca="1" si="110"/>
        <v>25344048.918985408</v>
      </c>
      <c r="X178" s="31">
        <f t="shared" ca="1" si="111"/>
        <v>238256784.01744923</v>
      </c>
      <c r="Y178" s="38">
        <f t="array" aca="1" ref="Y178" ca="1">SUM($E$54:$V$54*E178:V178)/1000000</f>
        <v>1958.3187654466637</v>
      </c>
      <c r="Z178" s="39">
        <f t="array" aca="1" ref="Z178" ca="1">SUM(($E$54:$V$54*E178:V178))/SUM(E178:V178)</f>
        <v>8.219362036311388</v>
      </c>
      <c r="AE178" s="10"/>
      <c r="AF178" s="46"/>
      <c r="AG178" s="53">
        <f t="shared" ca="1" si="116"/>
        <v>3991971.1178223421</v>
      </c>
      <c r="AH178" s="53">
        <f t="shared" ca="1" si="117"/>
        <v>2167073.1285475744</v>
      </c>
      <c r="AI178" s="53">
        <f t="shared" ca="1" si="118"/>
        <v>2021581.92661383</v>
      </c>
      <c r="AJ178" s="53">
        <f t="shared" ca="1" si="119"/>
        <v>966784.3830545987</v>
      </c>
      <c r="AK178" s="53">
        <f t="shared" ca="1" si="120"/>
        <v>319548.58132444444</v>
      </c>
      <c r="AL178" s="53">
        <f t="shared" ca="1" si="121"/>
        <v>65494.371413661574</v>
      </c>
      <c r="AM178" s="53">
        <f t="shared" ca="1" si="122"/>
        <v>32881.539618456882</v>
      </c>
      <c r="AN178" s="53">
        <f t="shared" ca="1" si="123"/>
        <v>30203.731583539437</v>
      </c>
      <c r="AO178" s="53">
        <f t="shared" ca="1" si="124"/>
        <v>9593.7189015602326</v>
      </c>
      <c r="AP178" s="53">
        <f t="shared" ca="1" si="125"/>
        <v>11438.269700334524</v>
      </c>
      <c r="AQ178" s="53">
        <f t="shared" ca="1" si="126"/>
        <v>14002.014713359908</v>
      </c>
      <c r="AR178" s="53">
        <f t="shared" ca="1" si="127"/>
        <v>4353.6566347314247</v>
      </c>
      <c r="AS178" s="53">
        <f t="shared" ca="1" si="128"/>
        <v>5149.798891148951</v>
      </c>
      <c r="AT178" s="53">
        <f t="shared" ca="1" si="129"/>
        <v>1601.5216351189763</v>
      </c>
      <c r="AU178" s="53">
        <f t="shared" ca="1" si="130"/>
        <v>841.7220342935251</v>
      </c>
      <c r="AV178" s="53">
        <f t="shared" ca="1" si="131"/>
        <v>208.55096269575881</v>
      </c>
      <c r="AW178" s="53">
        <f t="shared" ca="1" si="132"/>
        <v>79.423141233618892</v>
      </c>
      <c r="AX178" s="53">
        <f t="shared" ca="1" si="112"/>
        <v>3483763.2102230079</v>
      </c>
      <c r="AY178" s="53">
        <f t="shared" ca="1" si="113"/>
        <v>9642807.4565929268</v>
      </c>
      <c r="AZ178" s="41">
        <f t="array" aca="1" ref="AZ178" ca="1">SUM($E$54:$V$54*AF178:AW178)/1000000</f>
        <v>128.66505103659648</v>
      </c>
      <c r="BA178" s="43">
        <f t="array" aca="1" ref="BA178" ca="1">IF(AZ178=0,"",SUM(($E$54:$V$54*AF178:AW178))/SUM(AF178:AW178))</f>
        <v>13.343111082097396</v>
      </c>
      <c r="BB178" s="54">
        <f t="array" aca="1" ref="BB178" ca="1">SUM(AG178:AW178*AG$54:AW$54*AG$55:AW$55)/1000000</f>
        <v>212.03407726107511</v>
      </c>
      <c r="BG178" s="10"/>
      <c r="BH178" s="46"/>
      <c r="BI178" s="53">
        <f t="shared" si="133"/>
        <v>0</v>
      </c>
      <c r="BJ178" s="53">
        <f t="shared" si="134"/>
        <v>0</v>
      </c>
      <c r="BK178" s="53">
        <f t="shared" ca="1" si="135"/>
        <v>9812383.0449209418</v>
      </c>
      <c r="BL178" s="53">
        <f t="shared" ca="1" si="136"/>
        <v>4692591.758707108</v>
      </c>
      <c r="BM178" s="53">
        <f t="shared" ca="1" si="137"/>
        <v>1551029.4389446627</v>
      </c>
      <c r="BN178" s="53">
        <f t="shared" ca="1" si="138"/>
        <v>317897.50943886931</v>
      </c>
      <c r="BO178" s="53">
        <f t="shared" ca="1" si="139"/>
        <v>159600.88364238507</v>
      </c>
      <c r="BP178" s="53">
        <f t="shared" ca="1" si="140"/>
        <v>146603.3010000684</v>
      </c>
      <c r="BQ178" s="53">
        <f t="shared" ca="1" si="141"/>
        <v>46566.128954807195</v>
      </c>
      <c r="BR178" s="53">
        <f t="shared" ca="1" si="142"/>
        <v>55519.235799062066</v>
      </c>
      <c r="BS178" s="53">
        <f t="shared" ca="1" si="143"/>
        <v>67963.177726979964</v>
      </c>
      <c r="BT178" s="53">
        <f t="shared" ca="1" si="144"/>
        <v>21131.840359100457</v>
      </c>
      <c r="BU178" s="53">
        <f t="shared" ca="1" si="145"/>
        <v>24996.166941848311</v>
      </c>
      <c r="BV178" s="53">
        <f t="shared" ca="1" si="146"/>
        <v>7773.4884407271375</v>
      </c>
      <c r="BW178" s="53">
        <f t="shared" ca="1" si="147"/>
        <v>4085.5623554532649</v>
      </c>
      <c r="BX178" s="53">
        <f t="shared" ca="1" si="148"/>
        <v>1012.2676224087112</v>
      </c>
      <c r="BY178" s="53">
        <f t="shared" ca="1" si="149"/>
        <v>385.50517006278812</v>
      </c>
      <c r="BZ178" s="53">
        <f t="shared" ca="1" si="114"/>
        <v>16909539.310024481</v>
      </c>
      <c r="CA178" s="53">
        <f t="shared" ca="1" si="115"/>
        <v>16909539.310024481</v>
      </c>
      <c r="CB178" s="41">
        <f t="array" aca="1" ref="CB178" ca="1">SUM($E$54:$V$54*BH178:BY178)/1000000</f>
        <v>368.68614147656837</v>
      </c>
      <c r="CC178" s="43">
        <f t="array" aca="1" ref="CC178" ca="1">IF(CB178=0,"",SUM(($E$54:$V$54*BH178:BY178))/SUM(BH178:BY178))</f>
        <v>21.803440928636071</v>
      </c>
      <c r="CD178" s="54">
        <f t="array" aca="1" ref="CD178" ca="1">SUM(BI178:BY178*BI$54:BY$54*BI$55:BY$55)/1000000</f>
        <v>1698.0150600604618</v>
      </c>
      <c r="CI178" s="10"/>
      <c r="CJ178" s="71"/>
      <c r="CK178" s="149" t="str">
        <f t="shared" ca="1" si="150"/>
        <v/>
      </c>
      <c r="CL178" s="149" t="str">
        <f t="shared" ca="1" si="151"/>
        <v/>
      </c>
      <c r="CM178" s="149" t="str">
        <f t="shared" ca="1" si="152"/>
        <v/>
      </c>
      <c r="CN178" s="149">
        <f t="shared" ca="1" si="153"/>
        <v>0.97314276707249192</v>
      </c>
      <c r="CO178" s="149">
        <f t="shared" ca="1" si="154"/>
        <v>0.89891076512211099</v>
      </c>
      <c r="CP178" s="149">
        <f t="shared" ca="1" si="155"/>
        <v>0.82836508407748133</v>
      </c>
      <c r="CQ178" s="149">
        <f t="shared" ca="1" si="156"/>
        <v>0.68161381736634252</v>
      </c>
      <c r="CR178" s="149">
        <f t="shared" ca="1" si="157"/>
        <v>0.74323829472673475</v>
      </c>
      <c r="CS178" s="149">
        <f t="shared" ca="1" si="158"/>
        <v>0.82734387773347773</v>
      </c>
      <c r="CT178" s="149">
        <f t="shared" ca="1" si="159"/>
        <v>0.86707725129976965</v>
      </c>
      <c r="CU178" s="149">
        <f t="shared" ca="1" si="160"/>
        <v>0.74497215855347221</v>
      </c>
      <c r="CV178" s="149">
        <f t="shared" ca="1" si="161"/>
        <v>0.72286049302560784</v>
      </c>
      <c r="CW178" s="149">
        <f t="shared" ca="1" si="162"/>
        <v>0.81945741110768433</v>
      </c>
      <c r="CX178" s="149">
        <f t="shared" ca="1" si="163"/>
        <v>0.76827630523719947</v>
      </c>
      <c r="CY178" s="149">
        <f t="shared" ca="1" si="164"/>
        <v>0.75047894551350469</v>
      </c>
      <c r="CZ178" s="149">
        <f t="shared" ca="1" si="165"/>
        <v>0.94384764649470676</v>
      </c>
      <c r="DA178" s="149" t="str">
        <f t="shared" ca="1" si="166"/>
        <v/>
      </c>
      <c r="DB178" s="53"/>
      <c r="DC178" s="53"/>
      <c r="DD178" s="41"/>
      <c r="DE178" s="43"/>
      <c r="DF178" s="54"/>
      <c r="DK178" s="10"/>
      <c r="DL178" s="46"/>
      <c r="DM178" s="72">
        <f t="shared" ca="1" si="167"/>
        <v>9.3682705843363329E-2</v>
      </c>
      <c r="DN178" s="72">
        <f t="shared" ca="1" si="168"/>
        <v>9.368270584336344E-2</v>
      </c>
      <c r="DO178" s="72">
        <f t="shared" ca="1" si="169"/>
        <v>0.54840115297525316</v>
      </c>
      <c r="DP178" s="72">
        <f t="shared" ca="1" si="170"/>
        <v>0.54840115297525316</v>
      </c>
      <c r="DQ178" s="72">
        <f t="shared" ca="1" si="171"/>
        <v>0.54840115297525305</v>
      </c>
      <c r="DR178" s="72">
        <f t="shared" ca="1" si="172"/>
        <v>0.54840115297525316</v>
      </c>
      <c r="DS178" s="72">
        <f t="shared" ca="1" si="173"/>
        <v>0.54840115297525316</v>
      </c>
      <c r="DT178" s="72">
        <f t="shared" ca="1" si="174"/>
        <v>0.54840115297525316</v>
      </c>
      <c r="DU178" s="72">
        <f t="shared" ca="1" si="175"/>
        <v>0.54840115297525316</v>
      </c>
      <c r="DV178" s="72">
        <f t="shared" ca="1" si="176"/>
        <v>0.54840115297525305</v>
      </c>
      <c r="DW178" s="72">
        <f t="shared" ca="1" si="177"/>
        <v>0.54840115297525316</v>
      </c>
      <c r="DX178" s="72">
        <f t="shared" ca="1" si="178"/>
        <v>0.54840115297525316</v>
      </c>
      <c r="DY178" s="72">
        <f t="shared" ca="1" si="179"/>
        <v>0.54840115297525316</v>
      </c>
      <c r="DZ178" s="72">
        <f t="shared" ca="1" si="180"/>
        <v>0.54840115297525316</v>
      </c>
      <c r="EA178" s="72">
        <f t="shared" ca="1" si="181"/>
        <v>0.54840115297525316</v>
      </c>
      <c r="EB178" s="72">
        <f t="shared" ca="1" si="182"/>
        <v>0.54840115297525316</v>
      </c>
      <c r="EC178" s="72">
        <f t="shared" ca="1" si="183"/>
        <v>0.54840115297525305</v>
      </c>
      <c r="ED178" s="53"/>
      <c r="EE178" s="53"/>
      <c r="EF178" s="41"/>
      <c r="EG178" s="43"/>
      <c r="EH178" s="54"/>
    </row>
    <row r="179" spans="1:138" x14ac:dyDescent="0.2">
      <c r="A179" s="6">
        <v>11</v>
      </c>
      <c r="B179">
        <v>3</v>
      </c>
      <c r="C179" s="5">
        <f t="shared" ca="1" si="107"/>
        <v>0.60803362115005966</v>
      </c>
      <c r="D179" s="5">
        <f t="shared" ca="1" si="108"/>
        <v>8.0118775851872132E-2</v>
      </c>
      <c r="E179" s="30">
        <f t="shared" ca="1" si="109"/>
        <v>67614048.607741982</v>
      </c>
      <c r="F179" s="29">
        <f t="shared" ca="1" si="194"/>
        <v>45420581.156529218</v>
      </c>
      <c r="G179" s="29">
        <f t="shared" ca="1" si="194"/>
        <v>77485692.564541593</v>
      </c>
      <c r="H179" s="29">
        <f t="shared" ca="1" si="194"/>
        <v>22900346.263384912</v>
      </c>
      <c r="I179" s="29">
        <f t="shared" ca="1" si="194"/>
        <v>6203780.063812064</v>
      </c>
      <c r="J179" s="29">
        <f t="shared" ca="1" si="194"/>
        <v>2966843.7388759213</v>
      </c>
      <c r="K179" s="29">
        <f t="shared" ca="1" si="194"/>
        <v>980622.69559392612</v>
      </c>
      <c r="L179" s="29">
        <f t="shared" ca="1" si="194"/>
        <v>200987.48921274449</v>
      </c>
      <c r="M179" s="29">
        <f t="shared" ca="1" si="194"/>
        <v>100906.04653065649</v>
      </c>
      <c r="N179" s="29">
        <f t="shared" ca="1" si="194"/>
        <v>92688.456195565406</v>
      </c>
      <c r="O179" s="29">
        <f t="shared" ca="1" si="194"/>
        <v>29440.96466028881</v>
      </c>
      <c r="P179" s="29">
        <f t="shared" ca="1" si="195"/>
        <v>35101.476025906341</v>
      </c>
      <c r="Q179" s="29">
        <f t="shared" ca="1" si="195"/>
        <v>42969.032611725917</v>
      </c>
      <c r="R179" s="29">
        <f t="shared" ca="1" si="195"/>
        <v>13360.39261118172</v>
      </c>
      <c r="S179" s="29">
        <f t="shared" ca="1" si="195"/>
        <v>15803.574058987024</v>
      </c>
      <c r="T179" s="29">
        <f t="shared" ca="1" si="195"/>
        <v>4914.7095454878963</v>
      </c>
      <c r="U179" s="29">
        <f t="shared" ca="1" si="195"/>
        <v>2583.0555303628826</v>
      </c>
      <c r="V179" s="29">
        <f t="shared" ca="1" si="195"/>
        <v>639.99597920223641</v>
      </c>
      <c r="W179" s="31">
        <f t="shared" ca="1" si="110"/>
        <v>33590987.954628937</v>
      </c>
      <c r="X179" s="31">
        <f t="shared" ca="1" si="111"/>
        <v>224111310.28344172</v>
      </c>
      <c r="Y179" s="38">
        <f t="array" aca="1" ref="Y179" ca="1">SUM($E$54:$V$54*E179:V179)/1000000</f>
        <v>2079.6676927289764</v>
      </c>
      <c r="Z179" s="39">
        <f t="array" aca="1" ref="Z179" ca="1">SUM(($E$54:$V$54*E179:V179))/SUM(E179:V179)</f>
        <v>9.2796195341446399</v>
      </c>
      <c r="AE179" s="10"/>
      <c r="AF179" s="46"/>
      <c r="AG179" s="53">
        <f t="shared" ca="1" si="116"/>
        <v>1225229.3632009644</v>
      </c>
      <c r="AH179" s="53">
        <f t="shared" ca="1" si="117"/>
        <v>2090192.2287357531</v>
      </c>
      <c r="AI179" s="53">
        <f t="shared" ca="1" si="118"/>
        <v>2913443.4541243315</v>
      </c>
      <c r="AJ179" s="53">
        <f t="shared" ca="1" si="119"/>
        <v>789261.53385895153</v>
      </c>
      <c r="AK179" s="53">
        <f t="shared" ca="1" si="120"/>
        <v>377449.81543175044</v>
      </c>
      <c r="AL179" s="53">
        <f t="shared" ca="1" si="121"/>
        <v>124757.44866844594</v>
      </c>
      <c r="AM179" s="53">
        <f t="shared" ca="1" si="122"/>
        <v>25570.167283627899</v>
      </c>
      <c r="AN179" s="53">
        <f t="shared" ca="1" si="123"/>
        <v>12837.537798122901</v>
      </c>
      <c r="AO179" s="53">
        <f t="shared" ca="1" si="124"/>
        <v>11792.073921940111</v>
      </c>
      <c r="AP179" s="53">
        <f t="shared" ca="1" si="125"/>
        <v>3745.5584638808787</v>
      </c>
      <c r="AQ179" s="53">
        <f t="shared" ca="1" si="126"/>
        <v>4465.7038972939517</v>
      </c>
      <c r="AR179" s="53">
        <f t="shared" ca="1" si="127"/>
        <v>5466.6355413520168</v>
      </c>
      <c r="AS179" s="53">
        <f t="shared" ca="1" si="128"/>
        <v>1699.7449710974363</v>
      </c>
      <c r="AT179" s="53">
        <f t="shared" ca="1" si="129"/>
        <v>2010.573065768099</v>
      </c>
      <c r="AU179" s="53">
        <f t="shared" ca="1" si="130"/>
        <v>625.26252614433702</v>
      </c>
      <c r="AV179" s="53">
        <f t="shared" ca="1" si="131"/>
        <v>328.62325049678242</v>
      </c>
      <c r="AW179" s="53">
        <f t="shared" ca="1" si="132"/>
        <v>81.422004489684142</v>
      </c>
      <c r="AX179" s="53">
        <f t="shared" ca="1" si="112"/>
        <v>4273535.5548076928</v>
      </c>
      <c r="AY179" s="53">
        <f t="shared" ca="1" si="113"/>
        <v>7588957.1467444105</v>
      </c>
      <c r="AZ179" s="41">
        <f t="array" aca="1" ref="AZ179" ca="1">SUM($E$54:$V$54*AF179:AW179)/1000000</f>
        <v>124.73730277566429</v>
      </c>
      <c r="BA179" s="43">
        <f t="array" aca="1" ref="BA179" ca="1">IF(AZ179=0,"",SUM(($E$54:$V$54*AF179:AW179))/SUM(AF179:AW179))</f>
        <v>16.436685616175257</v>
      </c>
      <c r="BB179" s="54">
        <f t="array" aca="1" ref="BB179" ca="1">SUM(AG179:AW179*AG$54:AW$54*AG$55:AW$55)/1000000</f>
        <v>219.14031466003692</v>
      </c>
      <c r="BG179" s="10"/>
      <c r="BH179" s="46"/>
      <c r="BI179" s="53">
        <f t="shared" si="133"/>
        <v>0</v>
      </c>
      <c r="BJ179" s="53">
        <f t="shared" si="134"/>
        <v>0</v>
      </c>
      <c r="BK179" s="53">
        <f t="shared" ca="1" si="135"/>
        <v>22110567.14973212</v>
      </c>
      <c r="BL179" s="53">
        <f t="shared" ca="1" si="136"/>
        <v>5989826.2718587825</v>
      </c>
      <c r="BM179" s="53">
        <f t="shared" ca="1" si="137"/>
        <v>2864524.2721095085</v>
      </c>
      <c r="BN179" s="53">
        <f t="shared" ca="1" si="138"/>
        <v>946803.32384965336</v>
      </c>
      <c r="BO179" s="53">
        <f t="shared" ca="1" si="139"/>
        <v>194055.9031458761</v>
      </c>
      <c r="BP179" s="53">
        <f t="shared" ca="1" si="140"/>
        <v>97426.034173000124</v>
      </c>
      <c r="BQ179" s="53">
        <f t="shared" ca="1" si="141"/>
        <v>89491.849212507557</v>
      </c>
      <c r="BR179" s="53">
        <f t="shared" ca="1" si="142"/>
        <v>28425.614992338018</v>
      </c>
      <c r="BS179" s="53">
        <f t="shared" ca="1" si="143"/>
        <v>33890.908626409415</v>
      </c>
      <c r="BT179" s="53">
        <f t="shared" ca="1" si="144"/>
        <v>41487.131678862439</v>
      </c>
      <c r="BU179" s="53">
        <f t="shared" ca="1" si="145"/>
        <v>12899.624074621055</v>
      </c>
      <c r="BV179" s="53">
        <f t="shared" ca="1" si="146"/>
        <v>15258.54593717171</v>
      </c>
      <c r="BW179" s="53">
        <f t="shared" ca="1" si="147"/>
        <v>4745.2127656552493</v>
      </c>
      <c r="BX179" s="53">
        <f t="shared" ca="1" si="148"/>
        <v>2493.9720167852852</v>
      </c>
      <c r="BY179" s="53">
        <f t="shared" ca="1" si="149"/>
        <v>617.92402223781892</v>
      </c>
      <c r="BZ179" s="53">
        <f t="shared" ca="1" si="114"/>
        <v>32432513.738195531</v>
      </c>
      <c r="CA179" s="53">
        <f t="shared" ca="1" si="115"/>
        <v>32432513.738195531</v>
      </c>
      <c r="CB179" s="41">
        <f t="array" aca="1" ref="CB179" ca="1">SUM($E$54:$V$54*BH179:BY179)/1000000</f>
        <v>686.64735902861651</v>
      </c>
      <c r="CC179" s="43">
        <f t="array" aca="1" ref="CC179" ca="1">IF(CB179=0,"",SUM(($E$54:$V$54*BH179:BY179))/SUM(BH179:BY179))</f>
        <v>21.171573827777557</v>
      </c>
      <c r="CD179" s="54">
        <f t="array" aca="1" ref="CD179" ca="1">SUM(BI179:BY179*BI$54:BY$54*BI$55:BY$55)/1000000</f>
        <v>3136.1520944941135</v>
      </c>
      <c r="CI179" s="10"/>
      <c r="CJ179" s="71"/>
      <c r="CK179" s="149" t="str">
        <f t="shared" ca="1" si="150"/>
        <v/>
      </c>
      <c r="CL179" s="149" t="str">
        <f t="shared" ca="1" si="151"/>
        <v/>
      </c>
      <c r="CM179" s="149" t="str">
        <f t="shared" ca="1" si="152"/>
        <v/>
      </c>
      <c r="CN179" s="149">
        <f t="shared" ca="1" si="153"/>
        <v>0.32436275517489477</v>
      </c>
      <c r="CO179" s="149">
        <f t="shared" ca="1" si="154"/>
        <v>0.30954406903114601</v>
      </c>
      <c r="CP179" s="149">
        <f t="shared" ca="1" si="155"/>
        <v>0.31246236636208707</v>
      </c>
      <c r="CQ179" s="149">
        <f t="shared" ca="1" si="156"/>
        <v>0.27696301213253349</v>
      </c>
      <c r="CR179" s="149">
        <f t="shared" ca="1" si="157"/>
        <v>0.2591141488309463</v>
      </c>
      <c r="CS179" s="149">
        <f t="shared" ca="1" si="158"/>
        <v>0.30773432236516107</v>
      </c>
      <c r="CT179" s="149">
        <f t="shared" ca="1" si="159"/>
        <v>0.44694287709796632</v>
      </c>
      <c r="CU179" s="149">
        <f t="shared" ca="1" si="160"/>
        <v>0.30564514509613405</v>
      </c>
      <c r="CV179" s="149">
        <f t="shared" ca="1" si="161"/>
        <v>0.34356755109969001</v>
      </c>
      <c r="CW179" s="149">
        <f t="shared" ca="1" si="162"/>
        <v>0.31559720139304354</v>
      </c>
      <c r="CX179" s="149">
        <f t="shared" ca="1" si="163"/>
        <v>0.32412626247631959</v>
      </c>
      <c r="CY179" s="149">
        <f t="shared" ca="1" si="164"/>
        <v>0.36901103289924836</v>
      </c>
      <c r="CZ179" s="149">
        <f t="shared" ca="1" si="165"/>
        <v>0.35651094434947633</v>
      </c>
      <c r="DA179" s="149" t="str">
        <f t="shared" ca="1" si="166"/>
        <v/>
      </c>
      <c r="DB179" s="53"/>
      <c r="DC179" s="53"/>
      <c r="DD179" s="41"/>
      <c r="DE179" s="43"/>
      <c r="DF179" s="54"/>
      <c r="DK179" s="10"/>
      <c r="DL179" s="46"/>
      <c r="DM179" s="72">
        <f t="shared" ca="1" si="167"/>
        <v>8.0118775851872243E-2</v>
      </c>
      <c r="DN179" s="72">
        <f t="shared" ca="1" si="168"/>
        <v>8.0118775851872076E-2</v>
      </c>
      <c r="DO179" s="72">
        <f t="shared" ca="1" si="169"/>
        <v>0.68815239700193176</v>
      </c>
      <c r="DP179" s="72">
        <f t="shared" ca="1" si="170"/>
        <v>0.68815239700193165</v>
      </c>
      <c r="DQ179" s="72">
        <f t="shared" ca="1" si="171"/>
        <v>0.68815239700193176</v>
      </c>
      <c r="DR179" s="72">
        <f t="shared" ca="1" si="172"/>
        <v>0.68815239700193176</v>
      </c>
      <c r="DS179" s="72">
        <f t="shared" ca="1" si="173"/>
        <v>0.68815239700193176</v>
      </c>
      <c r="DT179" s="72">
        <f t="shared" ca="1" si="174"/>
        <v>0.68815239700193176</v>
      </c>
      <c r="DU179" s="72">
        <f t="shared" ca="1" si="175"/>
        <v>0.68815239700193176</v>
      </c>
      <c r="DV179" s="72">
        <f t="shared" ca="1" si="176"/>
        <v>0.68815239700193176</v>
      </c>
      <c r="DW179" s="72">
        <f t="shared" ca="1" si="177"/>
        <v>0.68815239700193176</v>
      </c>
      <c r="DX179" s="72">
        <f t="shared" ca="1" si="178"/>
        <v>0.68815239700193176</v>
      </c>
      <c r="DY179" s="72">
        <f t="shared" ca="1" si="179"/>
        <v>0.68815239700193176</v>
      </c>
      <c r="DZ179" s="72">
        <f t="shared" ca="1" si="180"/>
        <v>0.68815239700193176</v>
      </c>
      <c r="EA179" s="72">
        <f t="shared" ca="1" si="181"/>
        <v>0.68815239700193176</v>
      </c>
      <c r="EB179" s="72">
        <f t="shared" ca="1" si="182"/>
        <v>0.68815239700193176</v>
      </c>
      <c r="EC179" s="72">
        <f t="shared" ca="1" si="183"/>
        <v>0.68815239700193198</v>
      </c>
      <c r="ED179" s="53"/>
      <c r="EE179" s="53"/>
      <c r="EF179" s="41"/>
      <c r="EG179" s="43"/>
      <c r="EH179" s="54"/>
    </row>
    <row r="180" spans="1:138" x14ac:dyDescent="0.2">
      <c r="A180" s="6">
        <v>11</v>
      </c>
      <c r="B180">
        <v>4</v>
      </c>
      <c r="C180" s="5">
        <f t="shared" ca="1" si="107"/>
        <v>0.56553860098885944</v>
      </c>
      <c r="D180" s="5">
        <f t="shared" ca="1" si="108"/>
        <v>7.7370447184751945E-2</v>
      </c>
      <c r="E180" s="30">
        <f t="shared" ca="1" si="109"/>
        <v>49857731.476113118</v>
      </c>
      <c r="F180" s="29">
        <f t="shared" ca="1" si="194"/>
        <v>52533199.119145766</v>
      </c>
      <c r="G180" s="29">
        <f t="shared" ca="1" si="194"/>
        <v>35289832.26320301</v>
      </c>
      <c r="H180" s="29">
        <f t="shared" ca="1" si="194"/>
        <v>34198584.662416808</v>
      </c>
      <c r="I180" s="29">
        <f t="shared" ca="1" si="194"/>
        <v>10107148.875706283</v>
      </c>
      <c r="J180" s="29">
        <f t="shared" ca="1" si="194"/>
        <v>2738060.2885180595</v>
      </c>
      <c r="K180" s="29">
        <f t="shared" ca="1" si="194"/>
        <v>1309426.9848539706</v>
      </c>
      <c r="L180" s="29">
        <f t="shared" ca="1" si="194"/>
        <v>432801.29746820789</v>
      </c>
      <c r="M180" s="29">
        <f t="shared" ca="1" si="194"/>
        <v>88706.539729297336</v>
      </c>
      <c r="N180" s="29">
        <f t="shared" ca="1" si="194"/>
        <v>44535.240778212705</v>
      </c>
      <c r="O180" s="29">
        <f t="shared" ca="1" si="194"/>
        <v>40908.378198884442</v>
      </c>
      <c r="P180" s="29">
        <f t="shared" ca="1" si="195"/>
        <v>12993.873954723485</v>
      </c>
      <c r="Q180" s="29">
        <f t="shared" ca="1" si="195"/>
        <v>15492.160680474826</v>
      </c>
      <c r="R180" s="29">
        <f t="shared" ca="1" si="195"/>
        <v>18964.534625669847</v>
      </c>
      <c r="S180" s="29">
        <f t="shared" ca="1" si="195"/>
        <v>5896.6565660627793</v>
      </c>
      <c r="T180" s="29">
        <f t="shared" ca="1" si="195"/>
        <v>6974.9633453281267</v>
      </c>
      <c r="U180" s="29">
        <f t="shared" ca="1" si="195"/>
        <v>2169.124452782778</v>
      </c>
      <c r="V180" s="29">
        <f t="shared" ca="1" si="195"/>
        <v>1140.0407006655964</v>
      </c>
      <c r="W180" s="31">
        <f t="shared" ca="1" si="110"/>
        <v>49023803.621995427</v>
      </c>
      <c r="X180" s="31">
        <f t="shared" ca="1" si="111"/>
        <v>186704566.48045737</v>
      </c>
      <c r="Y180" s="38">
        <f t="array" aca="1" ref="Y180" ca="1">SUM($E$54:$V$54*E180:V180)/1000000</f>
        <v>1877.1912438584334</v>
      </c>
      <c r="Z180" s="39">
        <f t="array" aca="1" ref="Z180" ca="1">SUM(($E$54:$V$54*E180:V180))/SUM(E180:V180)</f>
        <v>10.054340283395916</v>
      </c>
      <c r="AE180" s="10"/>
      <c r="AF180" s="46"/>
      <c r="AG180" s="53">
        <f t="shared" ca="1" si="116"/>
        <v>1426579.2406430948</v>
      </c>
      <c r="AH180" s="53">
        <f t="shared" ca="1" si="117"/>
        <v>958322.41242880095</v>
      </c>
      <c r="AI180" s="53">
        <f t="shared" ca="1" si="118"/>
        <v>4094762.0070967926</v>
      </c>
      <c r="AJ180" s="53">
        <f t="shared" ca="1" si="119"/>
        <v>1210177.8370318203</v>
      </c>
      <c r="AK180" s="53">
        <f t="shared" ca="1" si="120"/>
        <v>327841.20609779365</v>
      </c>
      <c r="AL180" s="53">
        <f t="shared" ca="1" si="121"/>
        <v>156784.0283910869</v>
      </c>
      <c r="AM180" s="53">
        <f t="shared" ca="1" si="122"/>
        <v>51821.393399435859</v>
      </c>
      <c r="AN180" s="53">
        <f t="shared" ca="1" si="123"/>
        <v>10621.263197003876</v>
      </c>
      <c r="AO180" s="53">
        <f t="shared" ca="1" si="124"/>
        <v>5332.4198564258868</v>
      </c>
      <c r="AP180" s="53">
        <f t="shared" ca="1" si="125"/>
        <v>4898.1580516934991</v>
      </c>
      <c r="AQ180" s="53">
        <f t="shared" ca="1" si="126"/>
        <v>1555.8193977915971</v>
      </c>
      <c r="AR180" s="53">
        <f t="shared" ca="1" si="127"/>
        <v>1854.9513551057014</v>
      </c>
      <c r="AS180" s="53">
        <f t="shared" ca="1" si="128"/>
        <v>2270.7154881998731</v>
      </c>
      <c r="AT180" s="53">
        <f t="shared" ca="1" si="129"/>
        <v>706.03522087119472</v>
      </c>
      <c r="AU180" s="53">
        <f t="shared" ca="1" si="130"/>
        <v>835.14610880168436</v>
      </c>
      <c r="AV180" s="53">
        <f t="shared" ca="1" si="131"/>
        <v>259.71976576213802</v>
      </c>
      <c r="AW180" s="53">
        <f t="shared" ca="1" si="132"/>
        <v>136.50258903140207</v>
      </c>
      <c r="AX180" s="53">
        <f t="shared" ca="1" si="112"/>
        <v>5869857.2030476145</v>
      </c>
      <c r="AY180" s="53">
        <f t="shared" ca="1" si="113"/>
        <v>8254758.8561195116</v>
      </c>
      <c r="AZ180" s="41">
        <f t="array" aca="1" ref="AZ180" ca="1">SUM($E$54:$V$54*AF180:AW180)/1000000</f>
        <v>143.90461045969289</v>
      </c>
      <c r="BA180" s="43">
        <f t="array" aca="1" ref="BA180" ca="1">IF(AZ180=0,"",SUM(($E$54:$V$54*AF180:AW180))/SUM(AF180:AW180))</f>
        <v>17.432927232394185</v>
      </c>
      <c r="BB180" s="54">
        <f t="array" aca="1" ref="BB180" ca="1">SUM(AG180:AW180*AG$54:AW$54*AG$55:AW$55)/1000000</f>
        <v>260.83685348765664</v>
      </c>
      <c r="BG180" s="10"/>
      <c r="BH180" s="46"/>
      <c r="BI180" s="53">
        <f t="shared" si="133"/>
        <v>0</v>
      </c>
      <c r="BJ180" s="53">
        <f t="shared" si="134"/>
        <v>0</v>
      </c>
      <c r="BK180" s="53">
        <f t="shared" ca="1" si="135"/>
        <v>29930626.759156667</v>
      </c>
      <c r="BL180" s="53">
        <f t="shared" ca="1" si="136"/>
        <v>8845784.2213115767</v>
      </c>
      <c r="BM180" s="53">
        <f t="shared" ca="1" si="137"/>
        <v>2396352.4031380583</v>
      </c>
      <c r="BN180" s="53">
        <f t="shared" ca="1" si="138"/>
        <v>1146011.4720800959</v>
      </c>
      <c r="BO180" s="53">
        <f t="shared" ca="1" si="139"/>
        <v>378788.01778705564</v>
      </c>
      <c r="BP180" s="53">
        <f t="shared" ca="1" si="140"/>
        <v>77636.029617673339</v>
      </c>
      <c r="BQ180" s="53">
        <f t="shared" ca="1" si="141"/>
        <v>38977.275887874646</v>
      </c>
      <c r="BR180" s="53">
        <f t="shared" ca="1" si="142"/>
        <v>35803.043058060357</v>
      </c>
      <c r="BS180" s="53">
        <f t="shared" ca="1" si="143"/>
        <v>11372.248159783083</v>
      </c>
      <c r="BT180" s="53">
        <f t="shared" ca="1" si="144"/>
        <v>13558.750562263931</v>
      </c>
      <c r="BU180" s="53">
        <f t="shared" ca="1" si="145"/>
        <v>16597.774824460041</v>
      </c>
      <c r="BV180" s="53">
        <f t="shared" ca="1" si="146"/>
        <v>5160.7582169829739</v>
      </c>
      <c r="BW180" s="53">
        <f t="shared" ca="1" si="147"/>
        <v>6104.4931130509995</v>
      </c>
      <c r="BX180" s="53">
        <f t="shared" ca="1" si="148"/>
        <v>1898.419336100477</v>
      </c>
      <c r="BY180" s="53">
        <f t="shared" ca="1" si="149"/>
        <v>997.76447004160923</v>
      </c>
      <c r="BZ180" s="53">
        <f t="shared" ca="1" si="114"/>
        <v>42905669.430719748</v>
      </c>
      <c r="CA180" s="53">
        <f t="shared" ca="1" si="115"/>
        <v>42905669.430719748</v>
      </c>
      <c r="CB180" s="41">
        <f t="array" aca="1" ref="CB180" ca="1">SUM($E$54:$V$54*BH180:BY180)/1000000</f>
        <v>897.13541147160277</v>
      </c>
      <c r="CC180" s="43">
        <f t="array" aca="1" ref="CC180" ca="1">IF(CB180=0,"",SUM(($E$54:$V$54*BH180:BY180))/SUM(BH180:BY180))</f>
        <v>20.909484069936656</v>
      </c>
      <c r="CD180" s="54">
        <f t="array" aca="1" ref="CD180" ca="1">SUM(BI180:BY180*BI$54:BY$54*BI$55:BY$55)/1000000</f>
        <v>4079.8654755244538</v>
      </c>
      <c r="CI180" s="10"/>
      <c r="CJ180" s="71"/>
      <c r="CK180" s="149" t="str">
        <f t="shared" ca="1" si="150"/>
        <v/>
      </c>
      <c r="CL180" s="149" t="str">
        <f t="shared" ca="1" si="151"/>
        <v/>
      </c>
      <c r="CM180" s="149" t="str">
        <f t="shared" ca="1" si="152"/>
        <v/>
      </c>
      <c r="CN180" s="149">
        <f t="shared" ca="1" si="153"/>
        <v>0.86247276655670446</v>
      </c>
      <c r="CO180" s="149">
        <f t="shared" ca="1" si="154"/>
        <v>0.76124883201756655</v>
      </c>
      <c r="CP180" s="149">
        <f t="shared" ca="1" si="155"/>
        <v>0.88314680044572347</v>
      </c>
      <c r="CQ180" s="149">
        <f t="shared" ca="1" si="156"/>
        <v>0.89822233350009439</v>
      </c>
      <c r="CR180" s="149">
        <f t="shared" ca="1" si="157"/>
        <v>0.70080750523004254</v>
      </c>
      <c r="CS180" s="149">
        <f t="shared" ca="1" si="158"/>
        <v>0.61160828137553325</v>
      </c>
      <c r="CT180" s="149">
        <f t="shared" ca="1" si="159"/>
        <v>0.67405919186202112</v>
      </c>
      <c r="CU180" s="149">
        <f t="shared" ca="1" si="160"/>
        <v>0.63607095045252993</v>
      </c>
      <c r="CV180" s="149">
        <f t="shared" ca="1" si="161"/>
        <v>0.74823980670043366</v>
      </c>
      <c r="CW180" s="149">
        <f t="shared" ca="1" si="162"/>
        <v>0.79490399252645627</v>
      </c>
      <c r="CX180" s="149">
        <f t="shared" ca="1" si="163"/>
        <v>0.57985783240933142</v>
      </c>
      <c r="CY180" s="149">
        <f t="shared" ca="1" si="164"/>
        <v>0.70936639732869322</v>
      </c>
      <c r="CZ180" s="149">
        <f t="shared" ca="1" si="165"/>
        <v>0.67271568559404193</v>
      </c>
      <c r="DA180" s="149" t="str">
        <f t="shared" ca="1" si="166"/>
        <v/>
      </c>
      <c r="DB180" s="53"/>
      <c r="DC180" s="53"/>
      <c r="DD180" s="41"/>
      <c r="DE180" s="43"/>
      <c r="DF180" s="54"/>
      <c r="DK180" s="10"/>
      <c r="DL180" s="46"/>
      <c r="DM180" s="72">
        <f t="shared" ca="1" si="167"/>
        <v>7.7370447184752028E-2</v>
      </c>
      <c r="DN180" s="72">
        <f t="shared" ca="1" si="168"/>
        <v>7.7370447184752028E-2</v>
      </c>
      <c r="DO180" s="72">
        <f t="shared" ca="1" si="169"/>
        <v>0.64290904817361139</v>
      </c>
      <c r="DP180" s="72">
        <f t="shared" ca="1" si="170"/>
        <v>0.6429090481736115</v>
      </c>
      <c r="DQ180" s="72">
        <f t="shared" ca="1" si="171"/>
        <v>0.64290904817361139</v>
      </c>
      <c r="DR180" s="72">
        <f t="shared" ca="1" si="172"/>
        <v>0.64290904817361139</v>
      </c>
      <c r="DS180" s="72">
        <f t="shared" ca="1" si="173"/>
        <v>0.64290904817361139</v>
      </c>
      <c r="DT180" s="72">
        <f t="shared" ca="1" si="174"/>
        <v>0.64290904817361139</v>
      </c>
      <c r="DU180" s="72">
        <f t="shared" ca="1" si="175"/>
        <v>0.64290904817361139</v>
      </c>
      <c r="DV180" s="72">
        <f t="shared" ca="1" si="176"/>
        <v>0.64290904817361127</v>
      </c>
      <c r="DW180" s="72">
        <f t="shared" ca="1" si="177"/>
        <v>0.64290904817361139</v>
      </c>
      <c r="DX180" s="72">
        <f t="shared" ca="1" si="178"/>
        <v>0.64290904817361139</v>
      </c>
      <c r="DY180" s="72">
        <f t="shared" ca="1" si="179"/>
        <v>0.64290904817361139</v>
      </c>
      <c r="DZ180" s="72">
        <f t="shared" ca="1" si="180"/>
        <v>0.64290904817361127</v>
      </c>
      <c r="EA180" s="72">
        <f t="shared" ca="1" si="181"/>
        <v>0.64290904817361139</v>
      </c>
      <c r="EB180" s="72">
        <f t="shared" ca="1" si="182"/>
        <v>0.64290904817361139</v>
      </c>
      <c r="EC180" s="72">
        <f t="shared" ca="1" si="183"/>
        <v>0.64290904817361139</v>
      </c>
      <c r="ED180" s="53"/>
      <c r="EE180" s="53"/>
      <c r="EF180" s="41"/>
      <c r="EG180" s="43"/>
      <c r="EH180" s="54"/>
    </row>
    <row r="181" spans="1:138" x14ac:dyDescent="0.2">
      <c r="A181" s="6">
        <v>11</v>
      </c>
      <c r="B181">
        <v>5</v>
      </c>
      <c r="C181" s="5">
        <f t="shared" ca="1" si="107"/>
        <v>0.51154838561567739</v>
      </c>
      <c r="D181" s="5">
        <f t="shared" ca="1" si="108"/>
        <v>0.10144532833287216</v>
      </c>
      <c r="E181" s="30">
        <f t="shared" ca="1" si="109"/>
        <v>24536137.416360788</v>
      </c>
      <c r="F181" s="29">
        <f t="shared" ca="1" si="194"/>
        <v>37815847.124015011</v>
      </c>
      <c r="G181" s="29">
        <f t="shared" ca="1" si="194"/>
        <v>39845122.672234543</v>
      </c>
      <c r="H181" s="29">
        <f t="shared" ca="1" si="194"/>
        <v>16048271.845964463</v>
      </c>
      <c r="I181" s="29">
        <f t="shared" ca="1" si="194"/>
        <v>15552020.177266847</v>
      </c>
      <c r="J181" s="29">
        <f t="shared" ca="1" si="194"/>
        <v>4596289.1389001627</v>
      </c>
      <c r="K181" s="29">
        <f t="shared" ca="1" si="194"/>
        <v>1245150.0339545531</v>
      </c>
      <c r="L181" s="29">
        <f t="shared" ca="1" si="194"/>
        <v>595470.10761197691</v>
      </c>
      <c r="M181" s="29">
        <f t="shared" ca="1" si="194"/>
        <v>196819.09580222861</v>
      </c>
      <c r="N181" s="29">
        <f t="shared" ca="1" si="194"/>
        <v>40339.853515682356</v>
      </c>
      <c r="O181" s="29">
        <f t="shared" ca="1" si="194"/>
        <v>20252.67916842657</v>
      </c>
      <c r="P181" s="29">
        <f t="shared" ca="1" si="195"/>
        <v>18603.340736129558</v>
      </c>
      <c r="Q181" s="29">
        <f t="shared" ca="1" si="195"/>
        <v>5909.045415753787</v>
      </c>
      <c r="R181" s="29">
        <f t="shared" ca="1" si="195"/>
        <v>7045.1569230285741</v>
      </c>
      <c r="S181" s="29">
        <f t="shared" ca="1" si="195"/>
        <v>8624.2406831245189</v>
      </c>
      <c r="T181" s="29">
        <f t="shared" ca="1" si="195"/>
        <v>2681.5414380175293</v>
      </c>
      <c r="U181" s="29">
        <f t="shared" ca="1" si="195"/>
        <v>3171.908187225366</v>
      </c>
      <c r="V181" s="29">
        <f t="shared" ca="1" si="195"/>
        <v>986.42290579216842</v>
      </c>
      <c r="W181" s="31">
        <f t="shared" ca="1" si="110"/>
        <v>38341634.588473409</v>
      </c>
      <c r="X181" s="31">
        <f t="shared" ca="1" si="111"/>
        <v>140538741.80108377</v>
      </c>
      <c r="Y181" s="38">
        <f t="array" aca="1" ref="Y181" ca="1">SUM($E$54:$V$54*E181:V181)/1000000</f>
        <v>1651.2362654202582</v>
      </c>
      <c r="Z181" s="39">
        <f t="array" aca="1" ref="Z181" ca="1">SUM(($E$54:$V$54*E181:V181))/SUM(E181:V181)</f>
        <v>11.749331495776381</v>
      </c>
      <c r="AE181" s="10"/>
      <c r="AF181" s="46"/>
      <c r="AG181" s="53">
        <f t="shared" ca="1" si="116"/>
        <v>1550257.1787328108</v>
      </c>
      <c r="AH181" s="53">
        <f t="shared" ca="1" si="117"/>
        <v>1633447.1434039036</v>
      </c>
      <c r="AI181" s="53">
        <f t="shared" ca="1" si="118"/>
        <v>2477134.4994396879</v>
      </c>
      <c r="AJ181" s="53">
        <f t="shared" ca="1" si="119"/>
        <v>2400535.4649309036</v>
      </c>
      <c r="AK181" s="53">
        <f t="shared" ca="1" si="120"/>
        <v>709461.21206393838</v>
      </c>
      <c r="AL181" s="53">
        <f t="shared" ca="1" si="121"/>
        <v>192195.40494404908</v>
      </c>
      <c r="AM181" s="53">
        <f t="shared" ca="1" si="122"/>
        <v>91913.91827784956</v>
      </c>
      <c r="AN181" s="53">
        <f t="shared" ca="1" si="123"/>
        <v>30380.054440741878</v>
      </c>
      <c r="AO181" s="53">
        <f t="shared" ca="1" si="124"/>
        <v>6226.6668838344785</v>
      </c>
      <c r="AP181" s="53">
        <f t="shared" ca="1" si="125"/>
        <v>3126.1067082938566</v>
      </c>
      <c r="AQ181" s="53">
        <f t="shared" ca="1" si="126"/>
        <v>2871.5227150072469</v>
      </c>
      <c r="AR181" s="53">
        <f t="shared" ca="1" si="127"/>
        <v>912.09199336939321</v>
      </c>
      <c r="AS181" s="53">
        <f t="shared" ca="1" si="128"/>
        <v>1087.4567327564873</v>
      </c>
      <c r="AT181" s="53">
        <f t="shared" ca="1" si="129"/>
        <v>1331.1965507994021</v>
      </c>
      <c r="AU181" s="53">
        <f t="shared" ca="1" si="130"/>
        <v>413.90991326338235</v>
      </c>
      <c r="AV181" s="53">
        <f t="shared" ca="1" si="131"/>
        <v>489.60057974136043</v>
      </c>
      <c r="AW181" s="53">
        <f t="shared" ca="1" si="132"/>
        <v>152.25952267189282</v>
      </c>
      <c r="AX181" s="53">
        <f t="shared" ca="1" si="112"/>
        <v>5918231.365696907</v>
      </c>
      <c r="AY181" s="53">
        <f t="shared" ca="1" si="113"/>
        <v>9101935.687833624</v>
      </c>
      <c r="AZ181" s="41">
        <f t="array" aca="1" ref="AZ181" ca="1">SUM($E$54:$V$54*AF181:AW181)/1000000</f>
        <v>164.97718341409148</v>
      </c>
      <c r="BA181" s="43">
        <f t="array" aca="1" ref="BA181" ca="1">IF(AZ181=0,"",SUM(($E$54:$V$54*AF181:AW181))/SUM(AF181:AW181))</f>
        <v>18.125505285058562</v>
      </c>
      <c r="BB181" s="54">
        <f t="array" aca="1" ref="BB181" ca="1">SUM(AG181:AW181*AG$54:AW$54*AG$55:AW$55)/1000000</f>
        <v>312.00239659835955</v>
      </c>
      <c r="BG181" s="10"/>
      <c r="BH181" s="46"/>
      <c r="BI181" s="53">
        <f t="shared" si="133"/>
        <v>0</v>
      </c>
      <c r="BJ181" s="53">
        <f t="shared" si="134"/>
        <v>0</v>
      </c>
      <c r="BK181" s="53">
        <f t="shared" ca="1" si="135"/>
        <v>12491202.65039015</v>
      </c>
      <c r="BL181" s="53">
        <f t="shared" ca="1" si="136"/>
        <v>12104944.228374761</v>
      </c>
      <c r="BM181" s="53">
        <f t="shared" ca="1" si="137"/>
        <v>3577530.3175853426</v>
      </c>
      <c r="BN181" s="53">
        <f t="shared" ca="1" si="138"/>
        <v>969164.87666412489</v>
      </c>
      <c r="BO181" s="53">
        <f t="shared" ca="1" si="139"/>
        <v>463485.28102116147</v>
      </c>
      <c r="BP181" s="53">
        <f t="shared" ca="1" si="140"/>
        <v>153194.51432089324</v>
      </c>
      <c r="BQ181" s="53">
        <f t="shared" ca="1" si="141"/>
        <v>31398.601044893938</v>
      </c>
      <c r="BR181" s="53">
        <f t="shared" ca="1" si="142"/>
        <v>15763.711017256124</v>
      </c>
      <c r="BS181" s="53">
        <f t="shared" ca="1" si="143"/>
        <v>14479.945338643229</v>
      </c>
      <c r="BT181" s="53">
        <f t="shared" ca="1" si="144"/>
        <v>4599.3166408818133</v>
      </c>
      <c r="BU181" s="53">
        <f t="shared" ca="1" si="145"/>
        <v>5483.611174712144</v>
      </c>
      <c r="BV181" s="53">
        <f t="shared" ca="1" si="146"/>
        <v>6712.6939967518592</v>
      </c>
      <c r="BW181" s="53">
        <f t="shared" ca="1" si="147"/>
        <v>2087.1828343385441</v>
      </c>
      <c r="BX181" s="53">
        <f t="shared" ca="1" si="148"/>
        <v>2468.8607181730208</v>
      </c>
      <c r="BY181" s="53">
        <f t="shared" ca="1" si="149"/>
        <v>767.78412862785024</v>
      </c>
      <c r="BZ181" s="53">
        <f t="shared" ca="1" si="114"/>
        <v>29843283.575250715</v>
      </c>
      <c r="CA181" s="53">
        <f t="shared" ca="1" si="115"/>
        <v>29843283.575250715</v>
      </c>
      <c r="CB181" s="41">
        <f t="array" aca="1" ref="CB181" ca="1">SUM($E$54:$V$54*BH181:BY181)/1000000</f>
        <v>678.0308690768818</v>
      </c>
      <c r="CC181" s="43">
        <f t="array" aca="1" ref="CC181" ca="1">IF(CB181=0,"",SUM(($E$54:$V$54*BH181:BY181))/SUM(BH181:BY181))</f>
        <v>22.719714047792596</v>
      </c>
      <c r="CD181" s="54">
        <f t="array" aca="1" ref="CD181" ca="1">SUM(BI181:BY181*BI$54:BY$54*BI$55:BY$55)/1000000</f>
        <v>3152.9159180955962</v>
      </c>
      <c r="CI181" s="10"/>
      <c r="CJ181" s="71"/>
      <c r="CK181" s="149" t="str">
        <f t="shared" ca="1" si="150"/>
        <v/>
      </c>
      <c r="CL181" s="149" t="str">
        <f t="shared" ca="1" si="151"/>
        <v/>
      </c>
      <c r="CM181" s="149" t="str">
        <f t="shared" ca="1" si="152"/>
        <v/>
      </c>
      <c r="CN181" s="149">
        <f t="shared" ca="1" si="153"/>
        <v>0.64548011642957581</v>
      </c>
      <c r="CO181" s="149">
        <f t="shared" ca="1" si="154"/>
        <v>0.68514880061556949</v>
      </c>
      <c r="CP181" s="149">
        <f t="shared" ca="1" si="155"/>
        <v>0.70237688634422102</v>
      </c>
      <c r="CQ181" s="149">
        <f t="shared" ca="1" si="156"/>
        <v>0.67461774030315436</v>
      </c>
      <c r="CR181" s="149">
        <f t="shared" ca="1" si="157"/>
        <v>0.6647864044941737</v>
      </c>
      <c r="CS181" s="149">
        <f t="shared" ca="1" si="158"/>
        <v>0.7824250080083317</v>
      </c>
      <c r="CT181" s="149">
        <f t="shared" ca="1" si="159"/>
        <v>0.747461820088962</v>
      </c>
      <c r="CU181" s="149">
        <f t="shared" ca="1" si="160"/>
        <v>0.67754978228459961</v>
      </c>
      <c r="CV181" s="149">
        <f t="shared" ca="1" si="161"/>
        <v>0.71231561717855718</v>
      </c>
      <c r="CW181" s="149">
        <f t="shared" ca="1" si="162"/>
        <v>1.0171064186044598</v>
      </c>
      <c r="CX181" s="149">
        <f t="shared" ca="1" si="163"/>
        <v>0.65756609745098449</v>
      </c>
      <c r="CY181" s="149">
        <f t="shared" ca="1" si="164"/>
        <v>0.74627842998947058</v>
      </c>
      <c r="CZ181" s="149">
        <f t="shared" ca="1" si="165"/>
        <v>0.6604756017040081</v>
      </c>
      <c r="DA181" s="149" t="str">
        <f t="shared" ca="1" si="166"/>
        <v/>
      </c>
      <c r="DB181" s="53"/>
      <c r="DC181" s="53"/>
      <c r="DD181" s="41"/>
      <c r="DE181" s="43"/>
      <c r="DF181" s="54"/>
      <c r="DK181" s="10"/>
      <c r="DL181" s="46"/>
      <c r="DM181" s="72">
        <f t="shared" ca="1" si="167"/>
        <v>0.10144532833287209</v>
      </c>
      <c r="DN181" s="72">
        <f t="shared" ca="1" si="168"/>
        <v>0.10144532833287193</v>
      </c>
      <c r="DO181" s="72">
        <f t="shared" ca="1" si="169"/>
        <v>0.61299371394854951</v>
      </c>
      <c r="DP181" s="72">
        <f t="shared" ca="1" si="170"/>
        <v>0.61299371394854951</v>
      </c>
      <c r="DQ181" s="72">
        <f t="shared" ca="1" si="171"/>
        <v>0.6129937139485494</v>
      </c>
      <c r="DR181" s="72">
        <f t="shared" ca="1" si="172"/>
        <v>0.61299371394854951</v>
      </c>
      <c r="DS181" s="72">
        <f t="shared" ca="1" si="173"/>
        <v>0.61299371394854951</v>
      </c>
      <c r="DT181" s="72">
        <f t="shared" ca="1" si="174"/>
        <v>0.61299371394854951</v>
      </c>
      <c r="DU181" s="72">
        <f t="shared" ca="1" si="175"/>
        <v>0.61299371394854951</v>
      </c>
      <c r="DV181" s="72">
        <f t="shared" ca="1" si="176"/>
        <v>0.61299371394854951</v>
      </c>
      <c r="DW181" s="72">
        <f t="shared" ca="1" si="177"/>
        <v>0.6129937139485494</v>
      </c>
      <c r="DX181" s="72">
        <f t="shared" ca="1" si="178"/>
        <v>0.61299371394854951</v>
      </c>
      <c r="DY181" s="72">
        <f t="shared" ca="1" si="179"/>
        <v>0.61299371394854951</v>
      </c>
      <c r="DZ181" s="72">
        <f t="shared" ca="1" si="180"/>
        <v>0.61299371394854951</v>
      </c>
      <c r="EA181" s="72">
        <f t="shared" ca="1" si="181"/>
        <v>0.6129937139485494</v>
      </c>
      <c r="EB181" s="72">
        <f t="shared" ca="1" si="182"/>
        <v>0.6129937139485494</v>
      </c>
      <c r="EC181" s="72">
        <f t="shared" ca="1" si="183"/>
        <v>0.61299371394854951</v>
      </c>
      <c r="ED181" s="53"/>
      <c r="EE181" s="53"/>
      <c r="EF181" s="41"/>
      <c r="EG181" s="43"/>
      <c r="EH181" s="54"/>
    </row>
    <row r="182" spans="1:138" x14ac:dyDescent="0.2">
      <c r="A182" s="6">
        <v>11</v>
      </c>
      <c r="B182">
        <v>6</v>
      </c>
      <c r="C182" s="5">
        <f t="shared" ca="1" si="107"/>
        <v>0.53623254421161448</v>
      </c>
      <c r="D182" s="5">
        <f t="shared" ca="1" si="108"/>
        <v>7.2104733241065519E-2</v>
      </c>
      <c r="E182" s="30">
        <f t="shared" ca="1" si="109"/>
        <v>25303303.713251654</v>
      </c>
      <c r="F182" s="29">
        <f t="shared" ca="1" si="194"/>
        <v>19164168.167442676</v>
      </c>
      <c r="G182" s="29">
        <f t="shared" ca="1" si="194"/>
        <v>29536403.443668697</v>
      </c>
      <c r="H182" s="29">
        <f t="shared" ca="1" si="194"/>
        <v>18204389.168795992</v>
      </c>
      <c r="I182" s="29">
        <f t="shared" ca="1" si="194"/>
        <v>7332114.1102709826</v>
      </c>
      <c r="J182" s="29">
        <f t="shared" ca="1" si="194"/>
        <v>7105387.2765516071</v>
      </c>
      <c r="K182" s="29">
        <f t="shared" ca="1" si="194"/>
        <v>2099946.7589832456</v>
      </c>
      <c r="L182" s="29">
        <f t="shared" ca="1" si="194"/>
        <v>568882.57009793352</v>
      </c>
      <c r="M182" s="29">
        <f t="shared" ca="1" si="194"/>
        <v>272057.62839593564</v>
      </c>
      <c r="N182" s="29">
        <f t="shared" ca="1" si="194"/>
        <v>89922.45915034035</v>
      </c>
      <c r="O182" s="29">
        <f t="shared" ca="1" si="194"/>
        <v>18430.421169801892</v>
      </c>
      <c r="P182" s="29">
        <f t="shared" ca="1" si="195"/>
        <v>9253.0184014145125</v>
      </c>
      <c r="Q182" s="29">
        <f t="shared" ca="1" si="195"/>
        <v>8499.4707479269437</v>
      </c>
      <c r="R182" s="29">
        <f t="shared" ca="1" si="195"/>
        <v>2699.7171836901061</v>
      </c>
      <c r="S182" s="29">
        <f t="shared" ca="1" si="195"/>
        <v>3218.7823698537745</v>
      </c>
      <c r="T182" s="29">
        <f t="shared" ca="1" si="195"/>
        <v>3940.232157708077</v>
      </c>
      <c r="U182" s="29">
        <f t="shared" ca="1" si="195"/>
        <v>1225.1392550973494</v>
      </c>
      <c r="V182" s="29">
        <f t="shared" ca="1" si="195"/>
        <v>1449.1773942555296</v>
      </c>
      <c r="W182" s="31">
        <f t="shared" ca="1" si="110"/>
        <v>35721415.930925772</v>
      </c>
      <c r="X182" s="31">
        <f t="shared" ca="1" si="111"/>
        <v>109725291.25528879</v>
      </c>
      <c r="Y182" s="38">
        <f t="array" aca="1" ref="Y182" ca="1">SUM($E$54:$V$54*E182:V182)/1000000</f>
        <v>1346.6182399441998</v>
      </c>
      <c r="Z182" s="39">
        <f t="array" aca="1" ref="Z182" ca="1">SUM(($E$54:$V$54*E182:V182))/SUM(E182:V182)</f>
        <v>12.272633087034912</v>
      </c>
      <c r="AE182" s="10"/>
      <c r="AF182" s="46"/>
      <c r="AG182" s="53">
        <f t="shared" ca="1" si="116"/>
        <v>494479.73538556177</v>
      </c>
      <c r="AH182" s="53">
        <f t="shared" ca="1" si="117"/>
        <v>762107.32610240113</v>
      </c>
      <c r="AI182" s="53">
        <f t="shared" ca="1" si="118"/>
        <v>1991989.0975706654</v>
      </c>
      <c r="AJ182" s="53">
        <f t="shared" ca="1" si="119"/>
        <v>802306.03918526426</v>
      </c>
      <c r="AK182" s="53">
        <f t="shared" ca="1" si="120"/>
        <v>777496.78155469999</v>
      </c>
      <c r="AL182" s="53">
        <f t="shared" ca="1" si="121"/>
        <v>229783.65330398732</v>
      </c>
      <c r="AM182" s="53">
        <f t="shared" ca="1" si="122"/>
        <v>62249.156888795071</v>
      </c>
      <c r="AN182" s="53">
        <f t="shared" ca="1" si="123"/>
        <v>29769.514629173253</v>
      </c>
      <c r="AO182" s="53">
        <f t="shared" ca="1" si="124"/>
        <v>9839.6357380261688</v>
      </c>
      <c r="AP182" s="53">
        <f t="shared" ca="1" si="125"/>
        <v>2016.7223241310824</v>
      </c>
      <c r="AQ182" s="53">
        <f t="shared" ca="1" si="126"/>
        <v>1012.4982280005562</v>
      </c>
      <c r="AR182" s="53">
        <f t="shared" ca="1" si="127"/>
        <v>930.04236000471315</v>
      </c>
      <c r="AS182" s="53">
        <f t="shared" ca="1" si="128"/>
        <v>295.41266925082732</v>
      </c>
      <c r="AT182" s="53">
        <f t="shared" ca="1" si="129"/>
        <v>352.21063056549968</v>
      </c>
      <c r="AU182" s="53">
        <f t="shared" ca="1" si="130"/>
        <v>431.15423578757424</v>
      </c>
      <c r="AV182" s="53">
        <f t="shared" ca="1" si="131"/>
        <v>134.0591006120078</v>
      </c>
      <c r="AW182" s="53">
        <f t="shared" ca="1" si="132"/>
        <v>158.57415170793152</v>
      </c>
      <c r="AX182" s="53">
        <f t="shared" ca="1" si="112"/>
        <v>3908764.5525706713</v>
      </c>
      <c r="AY182" s="53">
        <f t="shared" ca="1" si="113"/>
        <v>5165351.6140586352</v>
      </c>
      <c r="AZ182" s="41">
        <f t="array" aca="1" ref="AZ182" ca="1">SUM($E$54:$V$54*AF182:AW182)/1000000</f>
        <v>101.86025187382693</v>
      </c>
      <c r="BA182" s="43">
        <f t="array" aca="1" ref="BA182" ca="1">IF(AZ182=0,"",SUM(($E$54:$V$54*AF182:AW182))/SUM(AF182:AW182))</f>
        <v>19.719906694559175</v>
      </c>
      <c r="BB182" s="54">
        <f t="array" aca="1" ref="BB182" ca="1">SUM(AG182:AW182*AG$54:AW$54*AG$55:AW$55)/1000000</f>
        <v>199.78322444637945</v>
      </c>
      <c r="BG182" s="10"/>
      <c r="BH182" s="46"/>
      <c r="BI182" s="53">
        <f t="shared" si="133"/>
        <v>0</v>
      </c>
      <c r="BJ182" s="53">
        <f t="shared" si="134"/>
        <v>0</v>
      </c>
      <c r="BK182" s="53">
        <f t="shared" ca="1" si="135"/>
        <v>14814136.795443626</v>
      </c>
      <c r="BL182" s="53">
        <f t="shared" ca="1" si="136"/>
        <v>5966634.7726481091</v>
      </c>
      <c r="BM182" s="53">
        <f t="shared" ca="1" si="137"/>
        <v>5782131.8871750906</v>
      </c>
      <c r="BN182" s="53">
        <f t="shared" ca="1" si="138"/>
        <v>1708868.0242042851</v>
      </c>
      <c r="BO182" s="53">
        <f t="shared" ca="1" si="139"/>
        <v>462938.03850446449</v>
      </c>
      <c r="BP182" s="53">
        <f t="shared" ca="1" si="140"/>
        <v>221391.60429560937</v>
      </c>
      <c r="BQ182" s="53">
        <f t="shared" ca="1" si="141"/>
        <v>73175.957648676107</v>
      </c>
      <c r="BR182" s="53">
        <f t="shared" ca="1" si="142"/>
        <v>14998.074248768828</v>
      </c>
      <c r="BS182" s="53">
        <f t="shared" ca="1" si="143"/>
        <v>7529.8038895076897</v>
      </c>
      <c r="BT182" s="53">
        <f t="shared" ca="1" si="144"/>
        <v>6916.5914429299655</v>
      </c>
      <c r="BU182" s="53">
        <f t="shared" ca="1" si="145"/>
        <v>2196.9415890508667</v>
      </c>
      <c r="BV182" s="53">
        <f t="shared" ca="1" si="146"/>
        <v>2619.3398690635522</v>
      </c>
      <c r="BW182" s="53">
        <f t="shared" ca="1" si="147"/>
        <v>3206.4321218833861</v>
      </c>
      <c r="BX182" s="53">
        <f t="shared" ca="1" si="148"/>
        <v>996.97827541446759</v>
      </c>
      <c r="BY182" s="53">
        <f t="shared" ca="1" si="149"/>
        <v>1179.293189148287</v>
      </c>
      <c r="BZ182" s="53">
        <f t="shared" ca="1" si="114"/>
        <v>29068920.534545626</v>
      </c>
      <c r="CA182" s="53">
        <f t="shared" ca="1" si="115"/>
        <v>29068920.534545626</v>
      </c>
      <c r="CB182" s="41">
        <f t="array" aca="1" ref="CB182" ca="1">SUM($E$54:$V$54*BH182:BY182)/1000000</f>
        <v>662.38010298187157</v>
      </c>
      <c r="CC182" s="43">
        <f t="array" aca="1" ref="CC182" ca="1">IF(CB182=0,"",SUM(($E$54:$V$54*BH182:BY182))/SUM(BH182:BY182))</f>
        <v>22.786539396765569</v>
      </c>
      <c r="CD182" s="54">
        <f t="array" aca="1" ref="CD182" ca="1">SUM(BI182:BY182*BI$54:BY$54*BI$55:BY$55)/1000000</f>
        <v>3091.1157752127101</v>
      </c>
      <c r="CI182" s="10"/>
      <c r="CJ182" s="71"/>
      <c r="CK182" s="149" t="str">
        <f t="shared" ca="1" si="150"/>
        <v/>
      </c>
      <c r="CL182" s="149" t="str">
        <f t="shared" ca="1" si="151"/>
        <v/>
      </c>
      <c r="CM182" s="149" t="str">
        <f t="shared" ca="1" si="152"/>
        <v/>
      </c>
      <c r="CN182" s="149">
        <f t="shared" ca="1" si="153"/>
        <v>0.54238848830350206</v>
      </c>
      <c r="CO182" s="149">
        <f t="shared" ca="1" si="154"/>
        <v>0.61330981200312562</v>
      </c>
      <c r="CP182" s="149">
        <f t="shared" ca="1" si="155"/>
        <v>0.63497013314427742</v>
      </c>
      <c r="CQ182" s="149">
        <f t="shared" ca="1" si="156"/>
        <v>0.45109131698907279</v>
      </c>
      <c r="CR182" s="149">
        <f t="shared" ca="1" si="157"/>
        <v>0.56701512435038381</v>
      </c>
      <c r="CS182" s="149">
        <f t="shared" ca="1" si="158"/>
        <v>0.54706178015216467</v>
      </c>
      <c r="CT182" s="149">
        <f t="shared" ca="1" si="159"/>
        <v>0.63872679195028714</v>
      </c>
      <c r="CU182" s="149">
        <f t="shared" ca="1" si="160"/>
        <v>0.54202076478001782</v>
      </c>
      <c r="CV182" s="149">
        <f t="shared" ca="1" si="161"/>
        <v>0.54519535248336248</v>
      </c>
      <c r="CW182" s="149">
        <f t="shared" ca="1" si="162"/>
        <v>0.51815325307088667</v>
      </c>
      <c r="CX182" s="149">
        <f t="shared" ca="1" si="163"/>
        <v>0.57299640643423821</v>
      </c>
      <c r="CY182" s="149">
        <f t="shared" ca="1" si="164"/>
        <v>0.61533149119567465</v>
      </c>
      <c r="CZ182" s="149" t="str">
        <f t="shared" ca="1" si="165"/>
        <v/>
      </c>
      <c r="DA182" s="149">
        <f t="shared" ca="1" si="166"/>
        <v>0.64582473324573642</v>
      </c>
      <c r="DB182" s="53"/>
      <c r="DC182" s="53"/>
      <c r="DD182" s="41"/>
      <c r="DE182" s="43"/>
      <c r="DF182" s="54"/>
      <c r="DK182" s="10"/>
      <c r="DL182" s="46"/>
      <c r="DM182" s="72">
        <f t="shared" ca="1" si="167"/>
        <v>7.2104733241065477E-2</v>
      </c>
      <c r="DN182" s="72">
        <f t="shared" ca="1" si="168"/>
        <v>7.2104733241065477E-2</v>
      </c>
      <c r="DO182" s="72">
        <f t="shared" ca="1" si="169"/>
        <v>0.60833727745267996</v>
      </c>
      <c r="DP182" s="72">
        <f t="shared" ca="1" si="170"/>
        <v>0.60833727745267996</v>
      </c>
      <c r="DQ182" s="72">
        <f t="shared" ca="1" si="171"/>
        <v>0.60833727745267996</v>
      </c>
      <c r="DR182" s="72">
        <f t="shared" ca="1" si="172"/>
        <v>0.60833727745268007</v>
      </c>
      <c r="DS182" s="72">
        <f t="shared" ca="1" si="173"/>
        <v>0.60833727745267996</v>
      </c>
      <c r="DT182" s="72">
        <f t="shared" ca="1" si="174"/>
        <v>0.60833727745267996</v>
      </c>
      <c r="DU182" s="72">
        <f t="shared" ca="1" si="175"/>
        <v>0.60833727745267996</v>
      </c>
      <c r="DV182" s="72">
        <f t="shared" ca="1" si="176"/>
        <v>0.60833727745267985</v>
      </c>
      <c r="DW182" s="72">
        <f t="shared" ca="1" si="177"/>
        <v>0.60833727745268007</v>
      </c>
      <c r="DX182" s="72">
        <f t="shared" ca="1" si="178"/>
        <v>0.60833727745267996</v>
      </c>
      <c r="DY182" s="72">
        <f t="shared" ca="1" si="179"/>
        <v>0.60833727745268007</v>
      </c>
      <c r="DZ182" s="72">
        <f t="shared" ca="1" si="180"/>
        <v>0.60833727745267996</v>
      </c>
      <c r="EA182" s="72">
        <f t="shared" ca="1" si="181"/>
        <v>0.60833727745267996</v>
      </c>
      <c r="EB182" s="72">
        <f t="shared" ca="1" si="182"/>
        <v>0.60833727745267996</v>
      </c>
      <c r="EC182" s="72">
        <f t="shared" ca="1" si="183"/>
        <v>0.60833727745267996</v>
      </c>
      <c r="ED182" s="53"/>
      <c r="EE182" s="53"/>
      <c r="EF182" s="41"/>
      <c r="EG182" s="43"/>
      <c r="EH182" s="54"/>
    </row>
    <row r="183" spans="1:138" x14ac:dyDescent="0.2">
      <c r="A183" s="6">
        <v>11</v>
      </c>
      <c r="B183">
        <v>7</v>
      </c>
      <c r="C183" s="5">
        <f t="shared" ca="1" si="107"/>
        <v>0.33859804636858726</v>
      </c>
      <c r="D183" s="5">
        <f t="shared" ca="1" si="108"/>
        <v>7.1835389709417885E-2</v>
      </c>
      <c r="E183" s="30">
        <f t="shared" ca="1" si="109"/>
        <v>10304192.196378572</v>
      </c>
      <c r="F183" s="29">
        <f t="shared" ca="1" si="194"/>
        <v>19768694.073863391</v>
      </c>
      <c r="G183" s="29">
        <f t="shared" ca="1" si="194"/>
        <v>14972376.01759634</v>
      </c>
      <c r="H183" s="29">
        <f t="shared" ca="1" si="194"/>
        <v>16447772.891924163</v>
      </c>
      <c r="I183" s="29">
        <f t="shared" ca="1" si="194"/>
        <v>10137377.059316387</v>
      </c>
      <c r="J183" s="29">
        <f t="shared" ca="1" si="194"/>
        <v>4082993.6499685915</v>
      </c>
      <c r="K183" s="29">
        <f t="shared" ca="1" si="194"/>
        <v>3956737.5376889259</v>
      </c>
      <c r="L183" s="29">
        <f t="shared" ca="1" si="194"/>
        <v>1169385.6851177446</v>
      </c>
      <c r="M183" s="29">
        <f t="shared" ca="1" si="194"/>
        <v>316790.47630122467</v>
      </c>
      <c r="N183" s="29">
        <f t="shared" ca="1" si="194"/>
        <v>151499.22006943048</v>
      </c>
      <c r="O183" s="29">
        <f t="shared" ca="1" si="194"/>
        <v>50074.620249851832</v>
      </c>
      <c r="P183" s="29">
        <f t="shared" ca="1" si="195"/>
        <v>10263.246243963144</v>
      </c>
      <c r="Q183" s="29">
        <f t="shared" ca="1" si="195"/>
        <v>5152.676950716701</v>
      </c>
      <c r="R183" s="29">
        <f t="shared" ca="1" si="195"/>
        <v>4733.0530553618091</v>
      </c>
      <c r="S183" s="29">
        <f t="shared" ca="1" si="195"/>
        <v>1503.376509413109</v>
      </c>
      <c r="T183" s="29">
        <f t="shared" ca="1" si="195"/>
        <v>1792.4254558905247</v>
      </c>
      <c r="U183" s="29">
        <f t="shared" ca="1" si="195"/>
        <v>2194.1751911345441</v>
      </c>
      <c r="V183" s="29">
        <f t="shared" ca="1" si="195"/>
        <v>682.23649054813382</v>
      </c>
      <c r="W183" s="31">
        <f t="shared" ca="1" si="110"/>
        <v>36338952.330533341</v>
      </c>
      <c r="X183" s="31">
        <f t="shared" ca="1" si="111"/>
        <v>81384214.618371651</v>
      </c>
      <c r="Y183" s="38">
        <f t="array" aca="1" ref="Y183" ca="1">SUM($E$54:$V$54*E183:V183)/1000000</f>
        <v>1175.2028665306816</v>
      </c>
      <c r="Z183" s="39">
        <f t="array" aca="1" ref="Z183" ca="1">SUM(($E$54:$V$54*E183:V183))/SUM(E183:V183)</f>
        <v>14.440181944882855</v>
      </c>
      <c r="AE183" s="10"/>
      <c r="AF183" s="46"/>
      <c r="AG183" s="53">
        <f t="shared" ca="1" si="116"/>
        <v>679122.19534037972</v>
      </c>
      <c r="AH183" s="53">
        <f t="shared" ca="1" si="117"/>
        <v>514352.28005147289</v>
      </c>
      <c r="AI183" s="53">
        <f t="shared" ca="1" si="118"/>
        <v>1606035.4918332386</v>
      </c>
      <c r="AJ183" s="53">
        <f t="shared" ca="1" si="119"/>
        <v>989859.68850239448</v>
      </c>
      <c r="AK183" s="53">
        <f t="shared" ca="1" si="120"/>
        <v>398682.10473644052</v>
      </c>
      <c r="AL183" s="53">
        <f t="shared" ca="1" si="121"/>
        <v>386353.88262914313</v>
      </c>
      <c r="AM183" s="53">
        <f t="shared" ca="1" si="122"/>
        <v>114184.14677059156</v>
      </c>
      <c r="AN183" s="53">
        <f t="shared" ca="1" si="123"/>
        <v>30932.865607861841</v>
      </c>
      <c r="AO183" s="53">
        <f t="shared" ca="1" si="124"/>
        <v>14793.074175776481</v>
      </c>
      <c r="AP183" s="53">
        <f t="shared" ca="1" si="125"/>
        <v>4889.514093474646</v>
      </c>
      <c r="AQ183" s="53">
        <f t="shared" ca="1" si="126"/>
        <v>1002.1501292325225</v>
      </c>
      <c r="AR183" s="53">
        <f t="shared" ca="1" si="127"/>
        <v>503.13085638878744</v>
      </c>
      <c r="AS183" s="53">
        <f t="shared" ca="1" si="128"/>
        <v>462.15686716911796</v>
      </c>
      <c r="AT183" s="53">
        <f t="shared" ca="1" si="129"/>
        <v>146.79653273248468</v>
      </c>
      <c r="AU183" s="53">
        <f t="shared" ca="1" si="130"/>
        <v>175.0205889600405</v>
      </c>
      <c r="AV183" s="53">
        <f t="shared" ca="1" si="131"/>
        <v>214.24926374027814</v>
      </c>
      <c r="AW183" s="53">
        <f t="shared" ca="1" si="132"/>
        <v>66.616679646764837</v>
      </c>
      <c r="AX183" s="53">
        <f t="shared" ca="1" si="112"/>
        <v>3548300.8892667904</v>
      </c>
      <c r="AY183" s="53">
        <f t="shared" ca="1" si="113"/>
        <v>4741775.3646586454</v>
      </c>
      <c r="AZ183" s="41">
        <f t="array" aca="1" ref="AZ183" ca="1">SUM($E$54:$V$54*AF183:AW183)/1000000</f>
        <v>93.361733418278476</v>
      </c>
      <c r="BA183" s="43">
        <f t="array" aca="1" ref="BA183" ca="1">IF(AZ183=0,"",SUM(($E$54:$V$54*AF183:AW183))/SUM(AF183:AW183))</f>
        <v>19.689193653946841</v>
      </c>
      <c r="BB183" s="54">
        <f t="array" aca="1" ref="BB183" ca="1">SUM(AG183:AW183*AG$54:AW$54*AG$55:AW$55)/1000000</f>
        <v>186.11340541251639</v>
      </c>
      <c r="BG183" s="10"/>
      <c r="BH183" s="46"/>
      <c r="BI183" s="53">
        <f t="shared" si="133"/>
        <v>0</v>
      </c>
      <c r="BJ183" s="53">
        <f t="shared" si="134"/>
        <v>0</v>
      </c>
      <c r="BK183" s="53">
        <f t="shared" ca="1" si="135"/>
        <v>7570091.5959818829</v>
      </c>
      <c r="BL183" s="53">
        <f t="shared" ca="1" si="136"/>
        <v>4665730.332385011</v>
      </c>
      <c r="BM183" s="53">
        <f t="shared" ca="1" si="137"/>
        <v>1879198.8507605626</v>
      </c>
      <c r="BN183" s="53">
        <f t="shared" ca="1" si="138"/>
        <v>1821089.4434389838</v>
      </c>
      <c r="BO183" s="53">
        <f t="shared" ca="1" si="139"/>
        <v>538210.05467055365</v>
      </c>
      <c r="BP183" s="53">
        <f t="shared" ca="1" si="140"/>
        <v>145802.89611808045</v>
      </c>
      <c r="BQ183" s="53">
        <f t="shared" ca="1" si="141"/>
        <v>69727.554008756619</v>
      </c>
      <c r="BR183" s="53">
        <f t="shared" ca="1" si="142"/>
        <v>23046.856520709269</v>
      </c>
      <c r="BS183" s="53">
        <f t="shared" ca="1" si="143"/>
        <v>4723.6616561665633</v>
      </c>
      <c r="BT183" s="53">
        <f t="shared" ca="1" si="144"/>
        <v>2371.5208580355616</v>
      </c>
      <c r="BU183" s="53">
        <f t="shared" ca="1" si="145"/>
        <v>2178.388855023838</v>
      </c>
      <c r="BV183" s="53">
        <f t="shared" ca="1" si="146"/>
        <v>691.92941526403615</v>
      </c>
      <c r="BW183" s="53">
        <f t="shared" ca="1" si="147"/>
        <v>824.96426532756493</v>
      </c>
      <c r="BX183" s="53">
        <f t="shared" ca="1" si="148"/>
        <v>1009.8696816682758</v>
      </c>
      <c r="BY183" s="53">
        <f t="shared" ca="1" si="149"/>
        <v>313.99951577069805</v>
      </c>
      <c r="BZ183" s="53">
        <f t="shared" ca="1" si="114"/>
        <v>16725011.918131795</v>
      </c>
      <c r="CA183" s="53">
        <f t="shared" ca="1" si="115"/>
        <v>16725011.918131795</v>
      </c>
      <c r="CB183" s="41">
        <f t="array" aca="1" ref="CB183" ca="1">SUM($E$54:$V$54*BH183:BY183)/1000000</f>
        <v>389.08511277849516</v>
      </c>
      <c r="CC183" s="43">
        <f t="array" aca="1" ref="CC183" ca="1">IF(CB183=0,"",SUM(($E$54:$V$54*BH183:BY183))/SUM(BH183:BY183))</f>
        <v>23.26366729560791</v>
      </c>
      <c r="CD183" s="54">
        <f t="array" aca="1" ref="CD183" ca="1">SUM(BI183:BY183*BI$54:BY$54*BI$55:BY$55)/1000000</f>
        <v>1827.430324051963</v>
      </c>
      <c r="CI183" s="10"/>
      <c r="CJ183" s="71"/>
      <c r="CK183" s="149" t="str">
        <f t="shared" ca="1" si="150"/>
        <v/>
      </c>
      <c r="CL183" s="149" t="str">
        <f t="shared" ca="1" si="151"/>
        <v/>
      </c>
      <c r="CM183" s="149" t="str">
        <f t="shared" ca="1" si="152"/>
        <v/>
      </c>
      <c r="CN183" s="149">
        <f t="shared" ca="1" si="153"/>
        <v>0.86116425770316718</v>
      </c>
      <c r="CO183" s="149">
        <f t="shared" ca="1" si="154"/>
        <v>0.88305926059022977</v>
      </c>
      <c r="CP183" s="149">
        <f t="shared" ca="1" si="155"/>
        <v>1.0036338165138294</v>
      </c>
      <c r="CQ183" s="149">
        <f t="shared" ca="1" si="156"/>
        <v>0.92357413853010573</v>
      </c>
      <c r="CR183" s="149">
        <f t="shared" ca="1" si="157"/>
        <v>0.93176637038986287</v>
      </c>
      <c r="CS183" s="149">
        <f t="shared" ca="1" si="158"/>
        <v>0.99824381088244951</v>
      </c>
      <c r="CT183" s="149">
        <f t="shared" ca="1" si="159"/>
        <v>0.83070717668808391</v>
      </c>
      <c r="CU183" s="149">
        <f t="shared" ca="1" si="160"/>
        <v>0.92133494061637722</v>
      </c>
      <c r="CV183" s="149">
        <f t="shared" ca="1" si="161"/>
        <v>1.043832239472229</v>
      </c>
      <c r="CW183" s="149">
        <f t="shared" ca="1" si="162"/>
        <v>0.87748221591507802</v>
      </c>
      <c r="CX183" s="149" t="str">
        <f t="shared" ca="1" si="163"/>
        <v/>
      </c>
      <c r="CY183" s="149" t="str">
        <f t="shared" ca="1" si="164"/>
        <v/>
      </c>
      <c r="CZ183" s="149">
        <f t="shared" ca="1" si="165"/>
        <v>0.96613057637358235</v>
      </c>
      <c r="DA183" s="149" t="str">
        <f t="shared" ca="1" si="166"/>
        <v/>
      </c>
      <c r="DB183" s="53"/>
      <c r="DC183" s="53"/>
      <c r="DD183" s="41"/>
      <c r="DE183" s="43"/>
      <c r="DF183" s="54"/>
      <c r="DK183" s="10"/>
      <c r="DL183" s="46"/>
      <c r="DM183" s="72">
        <f t="shared" ca="1" si="167"/>
        <v>7.1835389709417968E-2</v>
      </c>
      <c r="DN183" s="72">
        <f t="shared" ca="1" si="168"/>
        <v>7.183538970941783E-2</v>
      </c>
      <c r="DO183" s="72">
        <f t="shared" ca="1" si="169"/>
        <v>0.4104334360780052</v>
      </c>
      <c r="DP183" s="72">
        <f t="shared" ca="1" si="170"/>
        <v>0.4104334360780052</v>
      </c>
      <c r="DQ183" s="72">
        <f t="shared" ca="1" si="171"/>
        <v>0.4104334360780052</v>
      </c>
      <c r="DR183" s="72">
        <f t="shared" ca="1" si="172"/>
        <v>0.4104334360780052</v>
      </c>
      <c r="DS183" s="72">
        <f t="shared" ca="1" si="173"/>
        <v>0.4104334360780052</v>
      </c>
      <c r="DT183" s="72">
        <f t="shared" ca="1" si="174"/>
        <v>0.4104334360780052</v>
      </c>
      <c r="DU183" s="72">
        <f t="shared" ca="1" si="175"/>
        <v>0.4104334360780052</v>
      </c>
      <c r="DV183" s="72">
        <f t="shared" ca="1" si="176"/>
        <v>0.4104334360780052</v>
      </c>
      <c r="DW183" s="72">
        <f t="shared" ca="1" si="177"/>
        <v>0.4104334360780052</v>
      </c>
      <c r="DX183" s="72">
        <f t="shared" ca="1" si="178"/>
        <v>0.4104334360780052</v>
      </c>
      <c r="DY183" s="72">
        <f t="shared" ca="1" si="179"/>
        <v>0.4104334360780052</v>
      </c>
      <c r="DZ183" s="72">
        <f t="shared" ca="1" si="180"/>
        <v>0.4104334360780052</v>
      </c>
      <c r="EA183" s="72">
        <f t="shared" ca="1" si="181"/>
        <v>0.4104334360780052</v>
      </c>
      <c r="EB183" s="72">
        <f t="shared" ca="1" si="182"/>
        <v>0.4104334360780052</v>
      </c>
      <c r="EC183" s="72">
        <f t="shared" ca="1" si="183"/>
        <v>0.4104334360780052</v>
      </c>
      <c r="ED183" s="53"/>
      <c r="EE183" s="53"/>
      <c r="EF183" s="41"/>
      <c r="EG183" s="43"/>
      <c r="EH183" s="54"/>
    </row>
    <row r="184" spans="1:138" x14ac:dyDescent="0.2">
      <c r="A184" s="6">
        <v>11</v>
      </c>
      <c r="B184">
        <v>8</v>
      </c>
      <c r="C184" s="5">
        <f t="shared" ca="1" si="107"/>
        <v>0.4903397308026019</v>
      </c>
      <c r="D184" s="5">
        <f t="shared" ca="1" si="108"/>
        <v>9.4238253342462372E-2</v>
      </c>
      <c r="E184" s="30">
        <f t="shared" ca="1" si="109"/>
        <v>19500167.538756788</v>
      </c>
      <c r="F184" s="29">
        <f t="shared" ca="1" si="194"/>
        <v>7872003.2172435857</v>
      </c>
      <c r="G184" s="29">
        <f t="shared" ca="1" si="194"/>
        <v>15102515.596016299</v>
      </c>
      <c r="H184" s="29">
        <f t="shared" ca="1" si="194"/>
        <v>7005033.2073747013</v>
      </c>
      <c r="I184" s="29">
        <f t="shared" ca="1" si="194"/>
        <v>7695318.0416973736</v>
      </c>
      <c r="J184" s="29">
        <f t="shared" ca="1" si="194"/>
        <v>4742912.0703842789</v>
      </c>
      <c r="K184" s="29">
        <f t="shared" ca="1" si="194"/>
        <v>1910285.0522800118</v>
      </c>
      <c r="L184" s="29">
        <f t="shared" ca="1" si="194"/>
        <v>1851214.3838628107</v>
      </c>
      <c r="M184" s="29">
        <f t="shared" ca="1" si="194"/>
        <v>547113.2669157671</v>
      </c>
      <c r="N184" s="29">
        <f t="shared" ca="1" si="194"/>
        <v>148214.80596413615</v>
      </c>
      <c r="O184" s="29">
        <f t="shared" ca="1" si="194"/>
        <v>70881.005541837978</v>
      </c>
      <c r="P184" s="29">
        <f t="shared" ca="1" si="195"/>
        <v>23428.103681382356</v>
      </c>
      <c r="Q184" s="29">
        <f t="shared" ca="1" si="195"/>
        <v>4801.8017093567087</v>
      </c>
      <c r="R184" s="29">
        <f t="shared" ca="1" si="195"/>
        <v>2410.7511796540716</v>
      </c>
      <c r="S184" s="29">
        <f t="shared" ca="1" si="195"/>
        <v>2214.4243362649991</v>
      </c>
      <c r="T184" s="29">
        <f t="shared" ca="1" si="195"/>
        <v>703.37549359227012</v>
      </c>
      <c r="U184" s="29">
        <f t="shared" ca="1" si="195"/>
        <v>838.6110411266975</v>
      </c>
      <c r="V184" s="29">
        <f t="shared" ca="1" si="195"/>
        <v>1026.5752114848869</v>
      </c>
      <c r="W184" s="31">
        <f t="shared" ca="1" si="110"/>
        <v>24006395.476673782</v>
      </c>
      <c r="X184" s="31">
        <f t="shared" ca="1" si="111"/>
        <v>66481081.828690447</v>
      </c>
      <c r="Y184" s="38">
        <f t="array" aca="1" ref="Y184" ca="1">SUM($E$54:$V$54*E184:V184)/1000000</f>
        <v>865.568528268254</v>
      </c>
      <c r="Z184" s="39">
        <f t="array" aca="1" ref="Z184" ca="1">SUM(($E$54:$V$54*E184:V184))/SUM(E184:V184)</f>
        <v>13.019772008203256</v>
      </c>
      <c r="AE184" s="10"/>
      <c r="AF184" s="46"/>
      <c r="AG184" s="53">
        <f t="shared" ca="1" si="116"/>
        <v>301753.40251659282</v>
      </c>
      <c r="AH184" s="53">
        <f t="shared" ca="1" si="117"/>
        <v>578916.87057180365</v>
      </c>
      <c r="AI184" s="53">
        <f t="shared" ca="1" si="118"/>
        <v>988481.08540296974</v>
      </c>
      <c r="AJ184" s="53">
        <f t="shared" ca="1" si="119"/>
        <v>1085887.2620860643</v>
      </c>
      <c r="AK184" s="53">
        <f t="shared" ca="1" si="120"/>
        <v>669272.89743160841</v>
      </c>
      <c r="AL184" s="53">
        <f t="shared" ca="1" si="121"/>
        <v>269560.55539021379</v>
      </c>
      <c r="AM184" s="53">
        <f t="shared" ca="1" si="122"/>
        <v>261225.08620627871</v>
      </c>
      <c r="AN184" s="53">
        <f t="shared" ca="1" si="123"/>
        <v>77203.219443686801</v>
      </c>
      <c r="AO184" s="53">
        <f t="shared" ca="1" si="124"/>
        <v>20914.609243819268</v>
      </c>
      <c r="AP184" s="53">
        <f t="shared" ca="1" si="125"/>
        <v>10002.027287848967</v>
      </c>
      <c r="AQ184" s="53">
        <f t="shared" ca="1" si="126"/>
        <v>3305.9425516392712</v>
      </c>
      <c r="AR184" s="53">
        <f t="shared" ca="1" si="127"/>
        <v>677.58282152863796</v>
      </c>
      <c r="AS184" s="53">
        <f t="shared" ca="1" si="128"/>
        <v>340.18139131620535</v>
      </c>
      <c r="AT184" s="53">
        <f t="shared" ca="1" si="129"/>
        <v>312.47768663673821</v>
      </c>
      <c r="AU184" s="53">
        <f t="shared" ca="1" si="130"/>
        <v>99.253401200150293</v>
      </c>
      <c r="AV184" s="53">
        <f t="shared" ca="1" si="131"/>
        <v>118.33650571294025</v>
      </c>
      <c r="AW184" s="53">
        <f t="shared" ca="1" si="132"/>
        <v>144.86015258686626</v>
      </c>
      <c r="AX184" s="53">
        <f t="shared" ca="1" si="112"/>
        <v>3387545.3770031105</v>
      </c>
      <c r="AY184" s="53">
        <f t="shared" ca="1" si="113"/>
        <v>4268215.6500915084</v>
      </c>
      <c r="AZ184" s="41">
        <f t="array" aca="1" ref="AZ184" ca="1">SUM($E$54:$V$54*AF184:AW184)/1000000</f>
        <v>93.32892370222423</v>
      </c>
      <c r="BA184" s="43">
        <f t="array" aca="1" ref="BA184" ca="1">IF(AZ184=0,"",SUM(($E$54:$V$54*AF184:AW184))/SUM(AF184:AW184))</f>
        <v>21.866028184452979</v>
      </c>
      <c r="BB184" s="54">
        <f t="array" aca="1" ref="BB184" ca="1">SUM(AG184:AW184*AG$54:AW$54*AG$55:AW$55)/1000000</f>
        <v>196.59079590930634</v>
      </c>
      <c r="BG184" s="10"/>
      <c r="BH184" s="46"/>
      <c r="BI184" s="53">
        <f t="shared" si="133"/>
        <v>0</v>
      </c>
      <c r="BJ184" s="53">
        <f t="shared" si="134"/>
        <v>0</v>
      </c>
      <c r="BK184" s="53">
        <f t="shared" ca="1" si="135"/>
        <v>5143256.9272966459</v>
      </c>
      <c r="BL184" s="53">
        <f t="shared" ca="1" si="136"/>
        <v>5650079.9716471331</v>
      </c>
      <c r="BM184" s="53">
        <f t="shared" ca="1" si="137"/>
        <v>3482355.4206540375</v>
      </c>
      <c r="BN184" s="53">
        <f t="shared" ca="1" si="138"/>
        <v>1402575.3393869475</v>
      </c>
      <c r="BO184" s="53">
        <f t="shared" ca="1" si="139"/>
        <v>1359204.2923779248</v>
      </c>
      <c r="BP184" s="53">
        <f t="shared" ca="1" si="140"/>
        <v>401703.17781191639</v>
      </c>
      <c r="BQ184" s="53">
        <f t="shared" ca="1" si="141"/>
        <v>108822.72859184115</v>
      </c>
      <c r="BR184" s="53">
        <f t="shared" ca="1" si="142"/>
        <v>52042.468889799486</v>
      </c>
      <c r="BS184" s="53">
        <f t="shared" ca="1" si="143"/>
        <v>17201.45400964528</v>
      </c>
      <c r="BT184" s="53">
        <f t="shared" ca="1" si="144"/>
        <v>3525.593551669901</v>
      </c>
      <c r="BU184" s="53">
        <f t="shared" ca="1" si="145"/>
        <v>1770.029111595207</v>
      </c>
      <c r="BV184" s="53">
        <f t="shared" ca="1" si="146"/>
        <v>1625.8814155911273</v>
      </c>
      <c r="BW184" s="53">
        <f t="shared" ca="1" si="147"/>
        <v>516.43450827621939</v>
      </c>
      <c r="BX184" s="53">
        <f t="shared" ca="1" si="148"/>
        <v>615.72756600804303</v>
      </c>
      <c r="BY184" s="53">
        <f t="shared" ca="1" si="149"/>
        <v>753.73519461722094</v>
      </c>
      <c r="BZ184" s="53">
        <f t="shared" ca="1" si="114"/>
        <v>17626049.182013642</v>
      </c>
      <c r="CA184" s="53">
        <f t="shared" ca="1" si="115"/>
        <v>17626049.182013642</v>
      </c>
      <c r="CB184" s="41">
        <f t="array" aca="1" ref="CB184" ca="1">SUM($E$54:$V$54*BH184:BY184)/1000000</f>
        <v>437.47114386084598</v>
      </c>
      <c r="CC184" s="43">
        <f t="array" aca="1" ref="CC184" ca="1">IF(CB184=0,"",SUM(($E$54:$V$54*BH184:BY184))/SUM(BH184:BY184))</f>
        <v>24.819580346301304</v>
      </c>
      <c r="CD184" s="54">
        <f t="array" aca="1" ref="CD184" ca="1">SUM(BI184:BY184*BI$54:BY$54*BI$55:BY$55)/1000000</f>
        <v>2091.5461511036706</v>
      </c>
      <c r="CI184" s="10"/>
      <c r="CJ184" s="71"/>
      <c r="CK184" s="149" t="str">
        <f t="shared" ca="1" si="150"/>
        <v/>
      </c>
      <c r="CL184" s="149" t="str">
        <f t="shared" ca="1" si="151"/>
        <v/>
      </c>
      <c r="CM184" s="149" t="str">
        <f t="shared" ca="1" si="152"/>
        <v/>
      </c>
      <c r="CN184" s="149">
        <f t="shared" ca="1" si="153"/>
        <v>0.1347793185690937</v>
      </c>
      <c r="CO184" s="149">
        <f t="shared" ca="1" si="154"/>
        <v>0.12388576205357864</v>
      </c>
      <c r="CP184" s="149">
        <f t="shared" ca="1" si="155"/>
        <v>0.14617346926767258</v>
      </c>
      <c r="CQ184" s="149">
        <f t="shared" ca="1" si="156"/>
        <v>0.11757871069926563</v>
      </c>
      <c r="CR184" s="149">
        <f t="shared" ca="1" si="157"/>
        <v>0.11595308624879458</v>
      </c>
      <c r="CS184" s="149">
        <f t="shared" ca="1" si="158"/>
        <v>0.14061442287578435</v>
      </c>
      <c r="CT184" s="149">
        <f t="shared" ca="1" si="159"/>
        <v>0.1285477384318903</v>
      </c>
      <c r="CU184" s="149">
        <f t="shared" ca="1" si="160"/>
        <v>9.3824445646559521E-2</v>
      </c>
      <c r="CV184" s="149">
        <f t="shared" ca="1" si="161"/>
        <v>0.11155563154975234</v>
      </c>
      <c r="CW184" s="149">
        <f t="shared" ca="1" si="162"/>
        <v>0.10526500979443737</v>
      </c>
      <c r="CX184" s="149">
        <f t="shared" ca="1" si="163"/>
        <v>0.12837643656057476</v>
      </c>
      <c r="CY184" s="149" t="str">
        <f t="shared" ca="1" si="164"/>
        <v/>
      </c>
      <c r="CZ184" s="149" t="str">
        <f t="shared" ca="1" si="165"/>
        <v/>
      </c>
      <c r="DA184" s="149" t="str">
        <f t="shared" ca="1" si="166"/>
        <v/>
      </c>
      <c r="DB184" s="53"/>
      <c r="DC184" s="53"/>
      <c r="DD184" s="41"/>
      <c r="DE184" s="43"/>
      <c r="DF184" s="54"/>
      <c r="DK184" s="10"/>
      <c r="DL184" s="46"/>
      <c r="DM184" s="72">
        <f t="shared" ca="1" si="167"/>
        <v>9.4238253342462358E-2</v>
      </c>
      <c r="DN184" s="72">
        <f t="shared" ca="1" si="168"/>
        <v>9.4238253342462358E-2</v>
      </c>
      <c r="DO184" s="72">
        <f t="shared" ca="1" si="169"/>
        <v>0.58457798414506423</v>
      </c>
      <c r="DP184" s="72">
        <f t="shared" ca="1" si="170"/>
        <v>0.58457798414506423</v>
      </c>
      <c r="DQ184" s="72">
        <f t="shared" ca="1" si="171"/>
        <v>0.58457798414506434</v>
      </c>
      <c r="DR184" s="72">
        <f t="shared" ca="1" si="172"/>
        <v>0.58457798414506423</v>
      </c>
      <c r="DS184" s="72">
        <f t="shared" ca="1" si="173"/>
        <v>0.58457798414506423</v>
      </c>
      <c r="DT184" s="72">
        <f t="shared" ca="1" si="174"/>
        <v>0.58457798414506423</v>
      </c>
      <c r="DU184" s="72">
        <f t="shared" ca="1" si="175"/>
        <v>0.58457798414506423</v>
      </c>
      <c r="DV184" s="72">
        <f t="shared" ca="1" si="176"/>
        <v>0.58457798414506423</v>
      </c>
      <c r="DW184" s="72">
        <f t="shared" ca="1" si="177"/>
        <v>0.58457798414506434</v>
      </c>
      <c r="DX184" s="72">
        <f t="shared" ca="1" si="178"/>
        <v>0.58457798414506423</v>
      </c>
      <c r="DY184" s="72">
        <f t="shared" ca="1" si="179"/>
        <v>0.58457798414506423</v>
      </c>
      <c r="DZ184" s="72">
        <f t="shared" ca="1" si="180"/>
        <v>0.58457798414506412</v>
      </c>
      <c r="EA184" s="72">
        <f t="shared" ca="1" si="181"/>
        <v>0.58457798414506423</v>
      </c>
      <c r="EB184" s="72">
        <f t="shared" ca="1" si="182"/>
        <v>0.58457798414506423</v>
      </c>
      <c r="EC184" s="72">
        <f t="shared" ca="1" si="183"/>
        <v>0.58457798414506423</v>
      </c>
      <c r="ED184" s="53"/>
      <c r="EE184" s="53"/>
      <c r="EF184" s="41"/>
      <c r="EG184" s="43"/>
      <c r="EH184" s="54"/>
    </row>
    <row r="185" spans="1:138" x14ac:dyDescent="0.2">
      <c r="A185" s="6">
        <v>11</v>
      </c>
      <c r="B185">
        <v>9</v>
      </c>
      <c r="C185" s="5">
        <f t="shared" ref="C185:C248" ca="1" si="196">VLOOKUP($A185,$P$20:$R$39,2)*VLOOKUP(B185,$P$3:$S$15,4)*EXP(qIndCV*(0+1*SQRT(-2*LN(RAND()))*SIN(2*PI()*RAND())))</f>
        <v>0.4331368905629282</v>
      </c>
      <c r="D185" s="5">
        <f t="shared" ref="D185:D248" ca="1" si="197">VLOOKUP($A185,$P$20:$R$39,3)*VLOOKUP(B185,$P$3:$S$15,3)*EXP(qArtCV*(0+1*SQRT(-2*LN(RAND()))*SIN(2*PI()*RAND())))</f>
        <v>8.0600965479128581E-2</v>
      </c>
      <c r="E185" s="30">
        <f t="shared" ref="E185:E248" ca="1" si="198">VLOOKUP(B185,$P$4:$Q$15,2)*Rec*EXP(cvRec*(0+1*SQRT(-2*LN(RAND()))*SIN(2*PI()*RAND())))</f>
        <v>32495780.118969563</v>
      </c>
      <c r="F185" s="29">
        <f t="shared" ca="1" si="194"/>
        <v>15101923.07670228</v>
      </c>
      <c r="G185" s="29">
        <f t="shared" ca="1" si="194"/>
        <v>6096480.289724973</v>
      </c>
      <c r="H185" s="29">
        <f t="shared" ca="1" si="194"/>
        <v>7584627.2584834481</v>
      </c>
      <c r="I185" s="29">
        <f t="shared" ca="1" si="194"/>
        <v>3517994.4343345379</v>
      </c>
      <c r="J185" s="29">
        <f t="shared" ca="1" si="194"/>
        <v>3864662.0565088526</v>
      </c>
      <c r="K185" s="29">
        <f t="shared" ca="1" si="194"/>
        <v>2381935.6414447729</v>
      </c>
      <c r="L185" s="29">
        <f t="shared" ca="1" si="194"/>
        <v>959363.35816916975</v>
      </c>
      <c r="M185" s="29">
        <f t="shared" ca="1" si="194"/>
        <v>929697.50554974785</v>
      </c>
      <c r="N185" s="29">
        <f t="shared" ca="1" si="194"/>
        <v>274765.49660520407</v>
      </c>
      <c r="O185" s="29">
        <f t="shared" ca="1" si="194"/>
        <v>74434.888034344985</v>
      </c>
      <c r="P185" s="29">
        <f t="shared" ca="1" si="195"/>
        <v>35597.116475294286</v>
      </c>
      <c r="Q185" s="29">
        <f t="shared" ca="1" si="195"/>
        <v>11765.816937362444</v>
      </c>
      <c r="R185" s="29">
        <f t="shared" ca="1" si="195"/>
        <v>2411.5105793518296</v>
      </c>
      <c r="S185" s="29">
        <f t="shared" ca="1" si="195"/>
        <v>1210.7022167517891</v>
      </c>
      <c r="T185" s="29">
        <f t="shared" ca="1" si="195"/>
        <v>1112.1050050175033</v>
      </c>
      <c r="U185" s="29">
        <f t="shared" ca="1" si="195"/>
        <v>353.24187601278771</v>
      </c>
      <c r="V185" s="29">
        <f t="shared" ca="1" si="195"/>
        <v>421.15845677209586</v>
      </c>
      <c r="W185" s="31">
        <f t="shared" ref="W185:W248" ca="1" si="199">SUM(H185:V185)</f>
        <v>19640352.290676638</v>
      </c>
      <c r="X185" s="31">
        <f t="shared" ref="X185:X248" ca="1" si="200">SUM(E185:V185)</f>
        <v>73334535.776073426</v>
      </c>
      <c r="Y185" s="38">
        <f t="array" aca="1" ref="Y185" ca="1">SUM($E$54:$V$54*E185:V185)/1000000</f>
        <v>705.86540110961198</v>
      </c>
      <c r="Z185" s="39">
        <f t="array" aca="1" ref="Z185" ca="1">SUM(($E$54:$V$54*E185:V185))/SUM(E185:V185)</f>
        <v>9.6252794626663736</v>
      </c>
      <c r="AE185" s="10"/>
      <c r="AF185" s="46"/>
      <c r="AG185" s="53">
        <f t="shared" ca="1" si="116"/>
        <v>514713.61265377665</v>
      </c>
      <c r="AH185" s="53">
        <f t="shared" ca="1" si="117"/>
        <v>207784.22578762719</v>
      </c>
      <c r="AI185" s="53">
        <f t="shared" ca="1" si="118"/>
        <v>879796.35946194781</v>
      </c>
      <c r="AJ185" s="53">
        <f t="shared" ca="1" si="119"/>
        <v>408077.89103584661</v>
      </c>
      <c r="AK185" s="53">
        <f t="shared" ca="1" si="120"/>
        <v>448290.40267788561</v>
      </c>
      <c r="AL185" s="53">
        <f t="shared" ca="1" si="121"/>
        <v>276298.12704003474</v>
      </c>
      <c r="AM185" s="53">
        <f t="shared" ca="1" si="122"/>
        <v>111283.56887602562</v>
      </c>
      <c r="AN185" s="53">
        <f t="shared" ca="1" si="123"/>
        <v>107842.40977282655</v>
      </c>
      <c r="AO185" s="53">
        <f t="shared" ca="1" si="124"/>
        <v>31872.058491553125</v>
      </c>
      <c r="AP185" s="53">
        <f t="shared" ca="1" si="125"/>
        <v>8634.2467833638402</v>
      </c>
      <c r="AQ185" s="53">
        <f t="shared" ca="1" si="126"/>
        <v>4129.1697554783905</v>
      </c>
      <c r="AR185" s="53">
        <f t="shared" ca="1" si="127"/>
        <v>1364.8031148806904</v>
      </c>
      <c r="AS185" s="53">
        <f t="shared" ca="1" si="128"/>
        <v>279.72874028115859</v>
      </c>
      <c r="AT185" s="53">
        <f t="shared" ca="1" si="129"/>
        <v>140.4382003742285</v>
      </c>
      <c r="AU185" s="53">
        <f t="shared" ca="1" si="130"/>
        <v>129.0011890379235</v>
      </c>
      <c r="AV185" s="53">
        <f t="shared" ca="1" si="131"/>
        <v>40.975107402667561</v>
      </c>
      <c r="AW185" s="53">
        <f t="shared" ca="1" si="132"/>
        <v>48.853248076266112</v>
      </c>
      <c r="AX185" s="53">
        <f t="shared" ref="AX185:AX248" ca="1" si="201">SUM(AI185:AW185)</f>
        <v>2278228.0334950141</v>
      </c>
      <c r="AY185" s="53">
        <f t="shared" ref="AY185:AY248" ca="1" si="202">SUM(AF185:AW185)</f>
        <v>3000725.8719364181</v>
      </c>
      <c r="AZ185" s="41">
        <f t="array" aca="1" ref="AZ185" ca="1">SUM($E$54:$V$54*AF185:AW185)/1000000</f>
        <v>62.241524320720231</v>
      </c>
      <c r="BA185" s="43">
        <f t="array" aca="1" ref="BA185" ca="1">IF(AZ185=0,"",SUM(($E$54:$V$54*AF185:AW185))/SUM(AF185:AW185))</f>
        <v>20.742156057245825</v>
      </c>
      <c r="BB185" s="54">
        <f t="array" aca="1" ref="BB185" ca="1">SUM(AG185:AW185*AG$54:AW$54*AG$55:AW$55)/1000000</f>
        <v>131.16272421686665</v>
      </c>
      <c r="BG185" s="10"/>
      <c r="BH185" s="46"/>
      <c r="BI185" s="53">
        <f t="shared" si="133"/>
        <v>0</v>
      </c>
      <c r="BJ185" s="53">
        <f t="shared" si="134"/>
        <v>0</v>
      </c>
      <c r="BK185" s="53">
        <f t="shared" ca="1" si="135"/>
        <v>4727887.0321300309</v>
      </c>
      <c r="BL185" s="53">
        <f t="shared" ca="1" si="136"/>
        <v>2192946.2976037669</v>
      </c>
      <c r="BM185" s="53">
        <f t="shared" ca="1" si="137"/>
        <v>2409042.0000661467</v>
      </c>
      <c r="BN185" s="53">
        <f t="shared" ca="1" si="138"/>
        <v>1484782.6065491869</v>
      </c>
      <c r="BO185" s="53">
        <f t="shared" ca="1" si="139"/>
        <v>598020.36746307614</v>
      </c>
      <c r="BP185" s="53">
        <f t="shared" ca="1" si="140"/>
        <v>579528.12056464516</v>
      </c>
      <c r="BQ185" s="53">
        <f t="shared" ca="1" si="141"/>
        <v>171275.42119139817</v>
      </c>
      <c r="BR185" s="53">
        <f t="shared" ca="1" si="142"/>
        <v>46399.081969652005</v>
      </c>
      <c r="BS185" s="53">
        <f t="shared" ca="1" si="143"/>
        <v>22189.507754190898</v>
      </c>
      <c r="BT185" s="53">
        <f t="shared" ca="1" si="144"/>
        <v>7334.2369275104656</v>
      </c>
      <c r="BU185" s="53">
        <f t="shared" ca="1" si="145"/>
        <v>1503.2181816462266</v>
      </c>
      <c r="BV185" s="53">
        <f t="shared" ca="1" si="146"/>
        <v>754.69276409720305</v>
      </c>
      <c r="BW185" s="53">
        <f t="shared" ca="1" si="147"/>
        <v>693.23206696916566</v>
      </c>
      <c r="BX185" s="53">
        <f t="shared" ca="1" si="148"/>
        <v>220.19377194022826</v>
      </c>
      <c r="BY185" s="53">
        <f t="shared" ca="1" si="149"/>
        <v>262.5296587933878</v>
      </c>
      <c r="BZ185" s="53">
        <f t="shared" ref="BZ185:BZ248" ca="1" si="203">SUM(BK185:BY185)</f>
        <v>12242838.53866305</v>
      </c>
      <c r="CA185" s="53">
        <f t="shared" ref="CA185:CA248" ca="1" si="204">SUM(BH185:BY185)</f>
        <v>12242838.53866305</v>
      </c>
      <c r="CB185" s="41">
        <f t="array" aca="1" ref="CB185" ca="1">SUM($E$54:$V$54*BH185:BY185)/1000000</f>
        <v>302.84060583225119</v>
      </c>
      <c r="CC185" s="43">
        <f t="array" aca="1" ref="CC185" ca="1">IF(CB185=0,"",SUM(($E$54:$V$54*BH185:BY185))/SUM(BH185:BY185))</f>
        <v>24.736143082821556</v>
      </c>
      <c r="CD185" s="54">
        <f t="array" aca="1" ref="CD185" ca="1">SUM(BI185:BY185*BI$54:BY$54*BI$55:BY$55)/1000000</f>
        <v>1450.7504965360322</v>
      </c>
      <c r="CI185" s="10"/>
      <c r="CJ185" s="71"/>
      <c r="CK185" s="149" t="str">
        <f t="shared" ca="1" si="150"/>
        <v/>
      </c>
      <c r="CL185" s="149" t="str">
        <f t="shared" ca="1" si="151"/>
        <v/>
      </c>
      <c r="CM185" s="149" t="str">
        <f t="shared" ca="1" si="152"/>
        <v/>
      </c>
      <c r="CN185" s="149">
        <f t="shared" ca="1" si="153"/>
        <v>0.65978957466882271</v>
      </c>
      <c r="CO185" s="149">
        <f t="shared" ca="1" si="154"/>
        <v>0.73214569472638902</v>
      </c>
      <c r="CP185" s="149">
        <f t="shared" ca="1" si="155"/>
        <v>0.69902745159932655</v>
      </c>
      <c r="CQ185" s="149">
        <f t="shared" ca="1" si="156"/>
        <v>0.72903571884553509</v>
      </c>
      <c r="CR185" s="149">
        <f t="shared" ca="1" si="157"/>
        <v>0.59896260455728145</v>
      </c>
      <c r="CS185" s="149">
        <f t="shared" ca="1" si="158"/>
        <v>0.59474402747884969</v>
      </c>
      <c r="CT185" s="149">
        <f t="shared" ca="1" si="159"/>
        <v>0.65523994550590547</v>
      </c>
      <c r="CU185" s="149">
        <f t="shared" ca="1" si="160"/>
        <v>0.72454285463639512</v>
      </c>
      <c r="CV185" s="149">
        <f t="shared" ca="1" si="161"/>
        <v>0.69219748083798049</v>
      </c>
      <c r="CW185" s="149">
        <f t="shared" ca="1" si="162"/>
        <v>0.56658056505481424</v>
      </c>
      <c r="CX185" s="149" t="str">
        <f t="shared" ca="1" si="163"/>
        <v/>
      </c>
      <c r="CY185" s="149" t="str">
        <f t="shared" ca="1" si="164"/>
        <v/>
      </c>
      <c r="CZ185" s="149" t="str">
        <f t="shared" ca="1" si="165"/>
        <v/>
      </c>
      <c r="DA185" s="149" t="str">
        <f t="shared" ca="1" si="166"/>
        <v/>
      </c>
      <c r="DB185" s="53"/>
      <c r="DC185" s="53"/>
      <c r="DD185" s="41"/>
      <c r="DE185" s="43"/>
      <c r="DF185" s="54"/>
      <c r="DK185" s="10"/>
      <c r="DL185" s="46"/>
      <c r="DM185" s="72">
        <f t="shared" ca="1" si="167"/>
        <v>8.0600965479128567E-2</v>
      </c>
      <c r="DN185" s="72">
        <f t="shared" ca="1" si="168"/>
        <v>8.0600965479128567E-2</v>
      </c>
      <c r="DO185" s="72">
        <f t="shared" ca="1" si="169"/>
        <v>0.51373785604205668</v>
      </c>
      <c r="DP185" s="72">
        <f t="shared" ca="1" si="170"/>
        <v>0.51373785604205668</v>
      </c>
      <c r="DQ185" s="72">
        <f t="shared" ca="1" si="171"/>
        <v>0.51373785604205668</v>
      </c>
      <c r="DR185" s="72">
        <f t="shared" ca="1" si="172"/>
        <v>0.51373785604205668</v>
      </c>
      <c r="DS185" s="72">
        <f t="shared" ca="1" si="173"/>
        <v>0.51373785604205668</v>
      </c>
      <c r="DT185" s="72">
        <f t="shared" ca="1" si="174"/>
        <v>0.51373785604205668</v>
      </c>
      <c r="DU185" s="72">
        <f t="shared" ca="1" si="175"/>
        <v>0.51373785604205668</v>
      </c>
      <c r="DV185" s="72">
        <f t="shared" ca="1" si="176"/>
        <v>0.51373785604205668</v>
      </c>
      <c r="DW185" s="72">
        <f t="shared" ca="1" si="177"/>
        <v>0.51373785604205668</v>
      </c>
      <c r="DX185" s="72">
        <f t="shared" ca="1" si="178"/>
        <v>0.51373785604205668</v>
      </c>
      <c r="DY185" s="72">
        <f t="shared" ca="1" si="179"/>
        <v>0.51373785604205668</v>
      </c>
      <c r="DZ185" s="72">
        <f t="shared" ca="1" si="180"/>
        <v>0.51373785604205668</v>
      </c>
      <c r="EA185" s="72">
        <f t="shared" ca="1" si="181"/>
        <v>0.51373785604205668</v>
      </c>
      <c r="EB185" s="72">
        <f t="shared" ca="1" si="182"/>
        <v>0.51373785604205668</v>
      </c>
      <c r="EC185" s="72">
        <f t="shared" ca="1" si="183"/>
        <v>0.51373785604205668</v>
      </c>
      <c r="ED185" s="53"/>
      <c r="EE185" s="53"/>
      <c r="EF185" s="41"/>
      <c r="EG185" s="43"/>
      <c r="EH185" s="54"/>
    </row>
    <row r="186" spans="1:138" x14ac:dyDescent="0.2">
      <c r="A186" s="6">
        <v>11</v>
      </c>
      <c r="B186">
        <v>10</v>
      </c>
      <c r="C186" s="5">
        <f t="shared" ca="1" si="196"/>
        <v>0.46742401995707455</v>
      </c>
      <c r="D186" s="5">
        <f t="shared" ca="1" si="197"/>
        <v>0.10694323856016441</v>
      </c>
      <c r="E186" s="30">
        <f t="shared" ca="1" si="198"/>
        <v>59598917.615497343</v>
      </c>
      <c r="F186" s="29">
        <f t="shared" ca="1" si="194"/>
        <v>24512103.104891356</v>
      </c>
      <c r="G186" s="29">
        <f t="shared" ca="1" si="194"/>
        <v>11391629.749555392</v>
      </c>
      <c r="H186" s="29">
        <f t="shared" ca="1" si="194"/>
        <v>2881596.1069855457</v>
      </c>
      <c r="I186" s="29">
        <f t="shared" ca="1" si="194"/>
        <v>3584991.8875024077</v>
      </c>
      <c r="J186" s="29">
        <f t="shared" ca="1" si="194"/>
        <v>1662834.7152144318</v>
      </c>
      <c r="K186" s="29">
        <f t="shared" ca="1" si="194"/>
        <v>1826692.551703969</v>
      </c>
      <c r="L186" s="29">
        <f t="shared" ca="1" si="194"/>
        <v>1125858.8800894849</v>
      </c>
      <c r="M186" s="29">
        <f t="shared" ca="1" si="194"/>
        <v>453457.99325295159</v>
      </c>
      <c r="N186" s="29">
        <f t="shared" ca="1" si="194"/>
        <v>439435.96720578964</v>
      </c>
      <c r="O186" s="29">
        <f t="shared" ca="1" si="194"/>
        <v>129872.17996684847</v>
      </c>
      <c r="P186" s="29">
        <f t="shared" ca="1" si="195"/>
        <v>35182.806043870558</v>
      </c>
      <c r="Q186" s="29">
        <f t="shared" ca="1" si="195"/>
        <v>16825.530040341771</v>
      </c>
      <c r="R186" s="29">
        <f t="shared" ca="1" si="195"/>
        <v>5561.296136616842</v>
      </c>
      <c r="S186" s="29">
        <f t="shared" ca="1" si="195"/>
        <v>1139.837933885648</v>
      </c>
      <c r="T186" s="29">
        <f t="shared" ca="1" si="195"/>
        <v>572.25720886700549</v>
      </c>
      <c r="U186" s="29">
        <f t="shared" ca="1" si="195"/>
        <v>525.6537052073611</v>
      </c>
      <c r="V186" s="29">
        <f t="shared" ca="1" si="195"/>
        <v>166.96525968570626</v>
      </c>
      <c r="W186" s="31">
        <f t="shared" ca="1" si="199"/>
        <v>12164714.628249904</v>
      </c>
      <c r="X186" s="31">
        <f t="shared" ca="1" si="200"/>
        <v>107667365.09819399</v>
      </c>
      <c r="Y186" s="38">
        <f t="array" aca="1" ref="Y186" ca="1">SUM($E$54:$V$54*E186:V186)/1000000</f>
        <v>703.73207891342486</v>
      </c>
      <c r="Z186" s="39">
        <f t="array" aca="1" ref="Z186" ca="1">SUM(($E$54:$V$54*E186:V186))/SUM(E186:V186)</f>
        <v>6.5361688592603002</v>
      </c>
      <c r="AE186" s="10"/>
      <c r="AF186" s="46"/>
      <c r="AG186" s="53">
        <f t="shared" ref="AG186:AG249" ca="1" si="205">IF(AG$51=0,0,(E185-F186)*($D186/(SUM($C186:$D186)+M)))</f>
        <v>1139361.5957991916</v>
      </c>
      <c r="AH186" s="53">
        <f t="shared" ref="AH186:AH249" ca="1" si="206">IF(AH$51=0,0,(F185-G186)*($D186/(SUM($C186:$D186)+M)))</f>
        <v>529501.09562883666</v>
      </c>
      <c r="AI186" s="53">
        <f t="shared" ref="AI186:AI249" ca="1" si="207">IF(AI$51=0,0,(G185-H186)*($D186/(SUM($C186:$D186)+M)))</f>
        <v>458800.57100211893</v>
      </c>
      <c r="AJ186" s="53">
        <f t="shared" ref="AJ186:AJ249" ca="1" si="208">IF(AJ$51=0,0,(H185-I186)*($D186/(SUM($C186:$D186)+M)))</f>
        <v>570793.49914332712</v>
      </c>
      <c r="AK186" s="53">
        <f t="shared" ref="AK186:AK249" ca="1" si="209">IF(AK$51=0,0,(I185-J186)*($D186/(SUM($C186:$D186)+M)))</f>
        <v>264752.41098955093</v>
      </c>
      <c r="AL186" s="53">
        <f t="shared" ref="AL186:AL249" ca="1" si="210">IF(AL$51=0,0,(J185-K186)*($D186/(SUM($C186:$D186)+M)))</f>
        <v>290841.44850675372</v>
      </c>
      <c r="AM186" s="53">
        <f t="shared" ref="AM186:AM249" ca="1" si="211">IF(AM$51=0,0,(K185-L186)*($D186/(SUM($C186:$D186)+M)))</f>
        <v>179256.45297779856</v>
      </c>
      <c r="AN186" s="53">
        <f t="shared" ref="AN186:AN249" ca="1" si="212">IF(AN$51=0,0,(L185-M186)*($D186/(SUM($C186:$D186)+M)))</f>
        <v>72198.454781911874</v>
      </c>
      <c r="AO186" s="53">
        <f t="shared" ref="AO186:AO249" ca="1" si="213">IF(AO$51=0,0,(M185-N186)*($D186/(SUM($C186:$D186)+M)))</f>
        <v>69965.902641294771</v>
      </c>
      <c r="AP186" s="53">
        <f t="shared" ref="AP186:AP249" ca="1" si="214">IF(AP$51=0,0,(N185-O186)*($D186/(SUM($C186:$D186)+M)))</f>
        <v>20677.925744566855</v>
      </c>
      <c r="AQ186" s="53">
        <f t="shared" ref="AQ186:AQ249" ca="1" si="215">IF(AQ$51=0,0,(O185-P186)*($D186/(SUM($C186:$D186)+M)))</f>
        <v>5601.7189443217067</v>
      </c>
      <c r="AR186" s="53">
        <f t="shared" ref="AR186:AR249" ca="1" si="216">IF(AR$51=0,0,(P185-Q186)*($D186/(SUM($C186:$D186)+M)))</f>
        <v>2678.9190793284315</v>
      </c>
      <c r="AS186" s="53">
        <f t="shared" ref="AS186:AS249" ca="1" si="217">IF(AS$51=0,0,(Q185-R186)*($D186/(SUM($C186:$D186)+M)))</f>
        <v>885.45575030667669</v>
      </c>
      <c r="AT186" s="53">
        <f t="shared" ref="AT186:AT249" ca="1" si="218">IF(AT$51=0,0,(R185-S186)*($D186/(SUM($C186:$D186)+M)))</f>
        <v>181.48216318340343</v>
      </c>
      <c r="AU186" s="53">
        <f t="shared" ref="AU186:AU249" ca="1" si="219">IF(AU$51=0,0,(S185-T186)*($D186/(SUM($C186:$D186)+M)))</f>
        <v>91.113370660025652</v>
      </c>
      <c r="AV186" s="53">
        <f t="shared" ref="AV186:AV249" ca="1" si="220">IF(AV$51=0,0,(T185-U186)*($D186/(SUM($C186:$D186)+M)))</f>
        <v>83.69327662328304</v>
      </c>
      <c r="AW186" s="53">
        <f t="shared" ref="AW186:AW249" ca="1" si="221">IF(AW$51=0,0,(U185-V186)*($D186/(SUM($C186:$D186)+M)))</f>
        <v>26.583793716134196</v>
      </c>
      <c r="AX186" s="53">
        <f t="shared" ca="1" si="201"/>
        <v>1936835.632165462</v>
      </c>
      <c r="AY186" s="53">
        <f t="shared" ca="1" si="202"/>
        <v>3605698.3235934912</v>
      </c>
      <c r="AZ186" s="41">
        <f t="array" aca="1" ref="AZ186" ca="1">SUM($E$54:$V$54*AF186:AW186)/1000000</f>
        <v>64.483985869184892</v>
      </c>
      <c r="BA186" s="43">
        <f t="array" aca="1" ref="BA186" ca="1">IF(AZ186=0,"",SUM(($E$54:$V$54*AF186:AW186))/SUM(AF186:AW186))</f>
        <v>17.883910433449469</v>
      </c>
      <c r="BB186" s="54">
        <f t="array" aca="1" ref="BB186" ca="1">SUM(AG186:AW186*AG$54:AW$54*AG$55:AW$55)/1000000</f>
        <v>131.76820722401044</v>
      </c>
      <c r="BG186" s="10"/>
      <c r="BH186" s="46"/>
      <c r="BI186" s="53">
        <f t="shared" ref="BI186:BI249" si="222">IF(BI$52=0,0,(E185-F186)*($C186/(SUM($C186:$D186)+M)))</f>
        <v>0</v>
      </c>
      <c r="BJ186" s="53">
        <f t="shared" ref="BJ186:BJ249" si="223">IF(BJ$52=0,0,(F185-G186)*($C186/(SUM($C186:$D186)+M)))</f>
        <v>0</v>
      </c>
      <c r="BK186" s="53">
        <f t="shared" ref="BK186:BK249" ca="1" si="224">IF(BK$52=0,0,(G185-H186)*($C186/(SUM($C186:$D186)+M)))</f>
        <v>2005310.5754391693</v>
      </c>
      <c r="BL186" s="53">
        <f t="shared" ref="BL186:BL249" ca="1" si="225">IF(BL$52=0,0,(H185-I186)*($C186/(SUM($C186:$D186)+M)))</f>
        <v>2494805.6139597874</v>
      </c>
      <c r="BM186" s="53">
        <f t="shared" ref="BM186:BM249" ca="1" si="226">IF(BM$52=0,0,(I185-J186)*($C186/(SUM($C186:$D186)+M)))</f>
        <v>1157171.2050635433</v>
      </c>
      <c r="BN186" s="53">
        <f t="shared" ref="BN186:BN249" ca="1" si="227">IF(BN$52=0,0,(J185-K186)*($C186/(SUM($C186:$D186)+M)))</f>
        <v>1271200.3195478723</v>
      </c>
      <c r="BO186" s="53">
        <f t="shared" ref="BO186:BO249" ca="1" si="228">IF(BO$52=0,0,(K185-L186)*($C186/(SUM($C186:$D186)+M)))</f>
        <v>783488.25958726509</v>
      </c>
      <c r="BP186" s="53">
        <f t="shared" ref="BP186:BP249" ca="1" si="229">IF(BP$52=0,0,(L185-M186)*($C186/(SUM($C186:$D186)+M)))</f>
        <v>315562.65195638972</v>
      </c>
      <c r="BQ186" s="53">
        <f t="shared" ref="BQ186:BQ249" ca="1" si="230">IF(BQ$52=0,0,(M185-N186)*($C186/(SUM($C186:$D186)+M)))</f>
        <v>305804.68585791648</v>
      </c>
      <c r="BR186" s="53">
        <f t="shared" ref="BR186:BR249" ca="1" si="231">IF(BR$52=0,0,(N185-O186)*($C186/(SUM($C186:$D186)+M)))</f>
        <v>90378.403590814763</v>
      </c>
      <c r="BS186" s="53">
        <f t="shared" ref="BS186:BS249" ca="1" si="232">IF(BS$52=0,0,(O185-P186)*($C186/(SUM($C186:$D186)+M)))</f>
        <v>24483.810504312511</v>
      </c>
      <c r="BT186" s="53">
        <f t="shared" ref="BT186:BT249" ca="1" si="233">IF(BT$52=0,0,(P185-Q186)*($C186/(SUM($C186:$D186)+M)))</f>
        <v>11708.932159324309</v>
      </c>
      <c r="BU186" s="53">
        <f t="shared" ref="BU186:BU249" ca="1" si="234">IF(BU$52=0,0,(Q185-R186)*($C186/(SUM($C186:$D186)+M)))</f>
        <v>3870.1211210245042</v>
      </c>
      <c r="BV186" s="53">
        <f t="shared" ref="BV186:BV249" ca="1" si="235">IF(BV$52=0,0,(R185-S186)*($C186/(SUM($C186:$D186)+M)))</f>
        <v>793.21632117928459</v>
      </c>
      <c r="BW186" s="53">
        <f t="shared" ref="BW186:BW249" ca="1" si="236">IF(BW$52=0,0,(S185-T186)*($C186/(SUM($C186:$D186)+M)))</f>
        <v>398.23534951009145</v>
      </c>
      <c r="BX186" s="53">
        <f t="shared" ref="BX186:BX249" ca="1" si="237">IF(BX$52=0,0,(T185-U186)*($C186/(SUM($C186:$D186)+M)))</f>
        <v>365.80384444432212</v>
      </c>
      <c r="BY186" s="53">
        <f t="shared" ref="BY186:BY249" ca="1" si="238">IF(BY$52=0,0,(U185-V186)*($C186/(SUM($C186:$D186)+M)))</f>
        <v>116.19157874590141</v>
      </c>
      <c r="BZ186" s="53">
        <f t="shared" ca="1" si="203"/>
        <v>8465458.0258812979</v>
      </c>
      <c r="CA186" s="53">
        <f t="shared" ca="1" si="204"/>
        <v>8465458.0258812979</v>
      </c>
      <c r="CB186" s="41">
        <f t="array" aca="1" ref="CB186" ca="1">SUM($E$54:$V$54*BH186:BY186)/1000000</f>
        <v>221.03041332431559</v>
      </c>
      <c r="CC186" s="43">
        <f t="array" aca="1" ref="CC186" ca="1">IF(CB186=0,"",SUM(($E$54:$V$54*BH186:BY186))/SUM(BH186:BY186))</f>
        <v>26.109681561064164</v>
      </c>
      <c r="CD186" s="54">
        <f t="array" aca="1" ref="CD186" ca="1">SUM(BI186:BY186*BI$54:BY$54*BI$55:BY$55)/1000000</f>
        <v>1074.2456220329095</v>
      </c>
      <c r="CI186" s="10"/>
      <c r="CJ186" s="71"/>
      <c r="CK186" s="149" t="str">
        <f t="shared" ref="CK186:CK249" ca="1" si="239">IF(OR(BH185&lt;1000,BI186&lt;1000),"",((-LN(BI186/BH185))-M)*EXP(assesserr*(0+1*SQRT(-2*LN(RAND()))*SIN(2*PI()*RAND()))))</f>
        <v/>
      </c>
      <c r="CL186" s="149" t="str">
        <f t="shared" ref="CL186:CL249" ca="1" si="240">IF(OR(BI185&lt;1000,BJ186&lt;1000),"",((-LN(BJ186/BI185))-M)*EXP(assesserr*(0+1*SQRT(-2*LN(RAND()))*SIN(2*PI()*RAND()))))</f>
        <v/>
      </c>
      <c r="CM186" s="149" t="str">
        <f t="shared" ref="CM186:CM249" ca="1" si="241">IF(OR(BJ185&lt;1000,BK186&lt;1000),"",((-LN(BK186/BJ185))-M)*EXP(assesserr*(0+1*SQRT(-2*LN(RAND()))*SIN(2*PI()*RAND()))))</f>
        <v/>
      </c>
      <c r="CN186" s="149">
        <f t="shared" ref="CN186:CN249" ca="1" si="242">IF(OR(BK185&lt;1000,BL186&lt;1000),"",((-LN(BL186/BK185))-M)*EXP(assesserr*(0+1*SQRT(-2*LN(RAND()))*SIN(2*PI()*RAND()))))</f>
        <v>0.4807337530576351</v>
      </c>
      <c r="CO186" s="149">
        <f t="shared" ref="CO186:CO249" ca="1" si="243">IF(OR(BL185&lt;1000,BM186&lt;1000),"",((-LN(BM186/BL185))-M)*EXP(assesserr*(0+1*SQRT(-2*LN(RAND()))*SIN(2*PI()*RAND()))))</f>
        <v>0.40199039077317683</v>
      </c>
      <c r="CP186" s="149">
        <f t="shared" ref="CP186:CP249" ca="1" si="244">IF(OR(BM185&lt;1000,BN186&lt;1000),"",((-LN(BN186/BM185))-M)*EXP(assesserr*(0+1*SQRT(-2*LN(RAND()))*SIN(2*PI()*RAND()))))</f>
        <v>0.37311603198201021</v>
      </c>
      <c r="CQ186" s="149">
        <f t="shared" ref="CQ186:CQ249" ca="1" si="245">IF(OR(BN185&lt;1000,BO186&lt;1000),"",((-LN(BO186/BN185))-M)*EXP(assesserr*(0+1*SQRT(-2*LN(RAND()))*SIN(2*PI()*RAND()))))</f>
        <v>0.53592901611010146</v>
      </c>
      <c r="CR186" s="149">
        <f t="shared" ref="CR186:CR249" ca="1" si="246">IF(OR(BO185&lt;1000,BP186&lt;1000),"",((-LN(BP186/BO185))-M)*EXP(assesserr*(0+1*SQRT(-2*LN(RAND()))*SIN(2*PI()*RAND()))))</f>
        <v>0.4524765656209801</v>
      </c>
      <c r="CS186" s="149">
        <f t="shared" ref="CS186:CS249" ca="1" si="247">IF(OR(BP185&lt;1000,BQ186&lt;1000),"",((-LN(BQ186/BP185))-M)*EXP(assesserr*(0+1*SQRT(-2*LN(RAND()))*SIN(2*PI()*RAND()))))</f>
        <v>0.49307527168539522</v>
      </c>
      <c r="CT186" s="149">
        <f t="shared" ref="CT186:CT249" ca="1" si="248">IF(OR(BQ185&lt;1000,BR186&lt;1000),"",((-LN(BR186/BQ185))-M)*EXP(assesserr*(0+1*SQRT(-2*LN(RAND()))*SIN(2*PI()*RAND()))))</f>
        <v>0.50133501659941759</v>
      </c>
      <c r="CU186" s="149">
        <f t="shared" ref="CU186:CU249" ca="1" si="249">IF(OR(BR185&lt;1000,BS186&lt;1000),"",((-LN(BS186/BR185))-M)*EXP(assesserr*(0+1*SQRT(-2*LN(RAND()))*SIN(2*PI()*RAND()))))</f>
        <v>0.44199467339919507</v>
      </c>
      <c r="CV186" s="149">
        <f t="shared" ref="CV186:CV249" ca="1" si="250">IF(OR(BS185&lt;1000,BT186&lt;1000),"",((-LN(BT186/BS185))-M)*EXP(assesserr*(0+1*SQRT(-2*LN(RAND()))*SIN(2*PI()*RAND()))))</f>
        <v>0.46341331660610879</v>
      </c>
      <c r="CW186" s="149">
        <f t="shared" ref="CW186:CW249" ca="1" si="251">IF(OR(BT185&lt;1000,BU186&lt;1000),"",((-LN(BU186/BT185))-M)*EXP(assesserr*(0+1*SQRT(-2*LN(RAND()))*SIN(2*PI()*RAND()))))</f>
        <v>0.44384345985484669</v>
      </c>
      <c r="CX186" s="149" t="str">
        <f t="shared" ref="CX186:CX249" ca="1" si="252">IF(OR(BU185&lt;1000,BV186&lt;1000),"",((-LN(BV186/BU185))-M)*EXP(assesserr*(0+1*SQRT(-2*LN(RAND()))*SIN(2*PI()*RAND()))))</f>
        <v/>
      </c>
      <c r="CY186" s="149" t="str">
        <f t="shared" ref="CY186:CY249" ca="1" si="253">IF(OR(BV185&lt;1000,BW186&lt;1000),"",((-LN(BW186/BV185))-M)*EXP(assesserr*(0+1*SQRT(-2*LN(RAND()))*SIN(2*PI()*RAND()))))</f>
        <v/>
      </c>
      <c r="CZ186" s="149" t="str">
        <f t="shared" ref="CZ186:CZ249" ca="1" si="254">IF(OR(BW185&lt;1000,BX186&lt;1000),"",((-LN(BX186/BW185))-M)*EXP(assesserr*(0+1*SQRT(-2*LN(RAND()))*SIN(2*PI()*RAND()))))</f>
        <v/>
      </c>
      <c r="DA186" s="149" t="str">
        <f t="shared" ref="DA186:DA249" ca="1" si="255">IF(OR(BX185&lt;1000,BY186&lt;1000),"",((-LN(BY186/BX185))-M)*EXP(assesserr*(0+1*SQRT(-2*LN(RAND()))*SIN(2*PI()*RAND()))))</f>
        <v/>
      </c>
      <c r="DB186" s="53"/>
      <c r="DC186" s="53"/>
      <c r="DD186" s="41"/>
      <c r="DE186" s="43"/>
      <c r="DF186" s="54"/>
      <c r="DK186" s="10"/>
      <c r="DL186" s="46"/>
      <c r="DM186" s="72">
        <f t="shared" ref="DM186:DM249" ca="1" si="256">IF(E185=0,"",(-LN(F186/E185))-M)</f>
        <v>0.10694323856016444</v>
      </c>
      <c r="DN186" s="72">
        <f t="shared" ref="DN186:DN249" ca="1" si="257">IF(F185=0,"",(-LN(G186/F185))-M)</f>
        <v>0.10694323856016444</v>
      </c>
      <c r="DO186" s="72">
        <f t="shared" ref="DO186:DO249" ca="1" si="258">IF(G185=0,"",(-LN(H186/G185))-M)</f>
        <v>0.57436725851723891</v>
      </c>
      <c r="DP186" s="72">
        <f t="shared" ref="DP186:DP249" ca="1" si="259">IF(H185=0,"",(-LN(I186/H185))-M)</f>
        <v>0.57436725851723891</v>
      </c>
      <c r="DQ186" s="72">
        <f t="shared" ref="DQ186:DQ249" ca="1" si="260">IF(I185=0,"",(-LN(J186/I185))-M)</f>
        <v>0.57436725851723891</v>
      </c>
      <c r="DR186" s="72">
        <f t="shared" ref="DR186:DR249" ca="1" si="261">IF(J185=0,"",(-LN(K186/J185))-M)</f>
        <v>0.57436725851723891</v>
      </c>
      <c r="DS186" s="72">
        <f t="shared" ref="DS186:DS249" ca="1" si="262">IF(K185=0,"",(-LN(L186/K185))-M)</f>
        <v>0.57436725851723891</v>
      </c>
      <c r="DT186" s="72">
        <f t="shared" ref="DT186:DT249" ca="1" si="263">IF(L185=0,"",(-LN(M186/L185))-M)</f>
        <v>0.57436725851723891</v>
      </c>
      <c r="DU186" s="72">
        <f t="shared" ref="DU186:DU249" ca="1" si="264">IF(M185=0,"",(-LN(N186/M185))-M)</f>
        <v>0.57436725851723891</v>
      </c>
      <c r="DV186" s="72">
        <f t="shared" ref="DV186:DV249" ca="1" si="265">IF(N185=0,"",(-LN(O186/N185))-M)</f>
        <v>0.57436725851723891</v>
      </c>
      <c r="DW186" s="72">
        <f t="shared" ref="DW186:DW249" ca="1" si="266">IF(O185=0,"",(-LN(P186/O185))-M)</f>
        <v>0.5743672585172388</v>
      </c>
      <c r="DX186" s="72">
        <f t="shared" ref="DX186:DX249" ca="1" si="267">IF(P185=0,"",(-LN(Q186/P185))-M)</f>
        <v>0.57436725851723902</v>
      </c>
      <c r="DY186" s="72">
        <f t="shared" ref="DY186:DY249" ca="1" si="268">IF(Q185=0,"",(-LN(R186/Q185))-M)</f>
        <v>0.57436725851723891</v>
      </c>
      <c r="DZ186" s="72">
        <f t="shared" ref="DZ186:DZ249" ca="1" si="269">IF(R185=0,"",(-LN(S186/R185))-M)</f>
        <v>0.57436725851723891</v>
      </c>
      <c r="EA186" s="72">
        <f t="shared" ref="EA186:EA249" ca="1" si="270">IF(S185=0,"",(-LN(T186/S185))-M)</f>
        <v>0.57436725851723891</v>
      </c>
      <c r="EB186" s="72">
        <f t="shared" ref="EB186:EB249" ca="1" si="271">IF(T185=0,"",(-LN(U186/T185))-M)</f>
        <v>0.57436725851723891</v>
      </c>
      <c r="EC186" s="72">
        <f t="shared" ref="EC186:EC249" ca="1" si="272">IF(U185=0,"",(-LN(V186/U185))-M)</f>
        <v>0.57436725851723902</v>
      </c>
      <c r="ED186" s="53"/>
      <c r="EE186" s="53"/>
      <c r="EF186" s="41"/>
      <c r="EG186" s="43"/>
      <c r="EH186" s="54"/>
    </row>
    <row r="187" spans="1:138" x14ac:dyDescent="0.2">
      <c r="A187" s="6">
        <v>11</v>
      </c>
      <c r="B187">
        <v>11</v>
      </c>
      <c r="C187" s="5">
        <f t="shared" ca="1" si="196"/>
        <v>0.39705598083968208</v>
      </c>
      <c r="D187" s="5">
        <f t="shared" ca="1" si="197"/>
        <v>8.4521768182119539E-2</v>
      </c>
      <c r="E187" s="30">
        <f t="shared" ca="1" si="198"/>
        <v>83969816.263472348</v>
      </c>
      <c r="F187" s="29">
        <f t="shared" ca="1" si="194"/>
        <v>45975821.783807941</v>
      </c>
      <c r="G187" s="29">
        <f t="shared" ca="1" si="194"/>
        <v>18909136.759285185</v>
      </c>
      <c r="H187" s="29">
        <f t="shared" ca="1" si="194"/>
        <v>5907963.0132807679</v>
      </c>
      <c r="I187" s="29">
        <f t="shared" ca="1" si="194"/>
        <v>1494462.4775878889</v>
      </c>
      <c r="J187" s="29">
        <f t="shared" ca="1" si="194"/>
        <v>1859259.8197024858</v>
      </c>
      <c r="K187" s="29">
        <f t="shared" ca="1" si="194"/>
        <v>862384.59383474477</v>
      </c>
      <c r="L187" s="29">
        <f t="shared" ca="1" si="194"/>
        <v>947365.06271402666</v>
      </c>
      <c r="M187" s="29">
        <f t="shared" ca="1" si="194"/>
        <v>583896.48961352429</v>
      </c>
      <c r="N187" s="29">
        <f t="shared" ca="1" si="194"/>
        <v>235173.81718972372</v>
      </c>
      <c r="O187" s="29">
        <f t="shared" ca="1" si="194"/>
        <v>227901.66973767671</v>
      </c>
      <c r="P187" s="29">
        <f t="shared" ca="1" si="195"/>
        <v>67354.720313678627</v>
      </c>
      <c r="Q187" s="29">
        <f t="shared" ca="1" si="195"/>
        <v>18246.618032747327</v>
      </c>
      <c r="R187" s="29">
        <f t="shared" ca="1" si="195"/>
        <v>8726.109550836074</v>
      </c>
      <c r="S187" s="29">
        <f t="shared" ca="1" si="195"/>
        <v>2884.2169736350393</v>
      </c>
      <c r="T187" s="29">
        <f t="shared" ca="1" si="195"/>
        <v>591.14635066098481</v>
      </c>
      <c r="U187" s="29">
        <f t="shared" ca="1" si="195"/>
        <v>296.78584174503294</v>
      </c>
      <c r="V187" s="29">
        <f t="shared" ca="1" si="195"/>
        <v>272.61618543038486</v>
      </c>
      <c r="W187" s="31">
        <f t="shared" ca="1" si="199"/>
        <v>12216779.156909572</v>
      </c>
      <c r="X187" s="31">
        <f t="shared" ca="1" si="200"/>
        <v>161071553.96347502</v>
      </c>
      <c r="Y187" s="38">
        <f t="array" aca="1" ref="Y187" ca="1">SUM($E$54:$V$54*E187:V187)/1000000</f>
        <v>949.19463681300385</v>
      </c>
      <c r="Z187" s="39">
        <f t="array" aca="1" ref="Z187" ca="1">SUM(($E$54:$V$54*E187:V187))/SUM(E187:V187)</f>
        <v>5.892999809440254</v>
      </c>
      <c r="AE187" s="10"/>
      <c r="AF187" s="46"/>
      <c r="AG187" s="53">
        <f t="shared" ca="1" si="205"/>
        <v>1753711.8026377358</v>
      </c>
      <c r="AH187" s="53">
        <f t="shared" ca="1" si="206"/>
        <v>721274.24863405968</v>
      </c>
      <c r="AI187" s="53">
        <f t="shared" ca="1" si="207"/>
        <v>705916.71643142099</v>
      </c>
      <c r="AJ187" s="53">
        <f t="shared" ca="1" si="208"/>
        <v>178566.79918904442</v>
      </c>
      <c r="AK187" s="53">
        <f t="shared" ca="1" si="209"/>
        <v>222154.84151929652</v>
      </c>
      <c r="AL187" s="53">
        <f t="shared" ca="1" si="210"/>
        <v>103042.57142646004</v>
      </c>
      <c r="AM187" s="53">
        <f t="shared" ca="1" si="211"/>
        <v>113196.51677398727</v>
      </c>
      <c r="AN187" s="53">
        <f t="shared" ca="1" si="212"/>
        <v>69767.243254104629</v>
      </c>
      <c r="AO187" s="53">
        <f t="shared" ca="1" si="213"/>
        <v>28099.893050790073</v>
      </c>
      <c r="AP187" s="53">
        <f t="shared" ca="1" si="214"/>
        <v>27230.975889458106</v>
      </c>
      <c r="AQ187" s="53">
        <f t="shared" ca="1" si="215"/>
        <v>8047.9215751869397</v>
      </c>
      <c r="AR187" s="53">
        <f t="shared" ca="1" si="216"/>
        <v>2180.2087553189649</v>
      </c>
      <c r="AS187" s="53">
        <f t="shared" ca="1" si="217"/>
        <v>1042.6447470134697</v>
      </c>
      <c r="AT187" s="53">
        <f t="shared" ca="1" si="218"/>
        <v>344.62249863910205</v>
      </c>
      <c r="AU187" s="53">
        <f t="shared" ca="1" si="219"/>
        <v>70.633497510216728</v>
      </c>
      <c r="AV187" s="53">
        <f t="shared" ca="1" si="220"/>
        <v>35.461644972561793</v>
      </c>
      <c r="AW187" s="53">
        <f t="shared" ca="1" si="221"/>
        <v>32.57371822275676</v>
      </c>
      <c r="AX187" s="53">
        <f t="shared" ca="1" si="201"/>
        <v>1459729.6239714264</v>
      </c>
      <c r="AY187" s="53">
        <f t="shared" ca="1" si="202"/>
        <v>3934715.6752432222</v>
      </c>
      <c r="AZ187" s="41">
        <f t="array" aca="1" ref="AZ187" ca="1">SUM($E$54:$V$54*AF187:AW187)/1000000</f>
        <v>55.673967371742698</v>
      </c>
      <c r="BA187" s="43">
        <f t="array" aca="1" ref="BA187" ca="1">IF(AZ187=0,"",SUM(($E$54:$V$54*AF187:AW187))/SUM(AF187:AW187))</f>
        <v>14.149425769703484</v>
      </c>
      <c r="BB187" s="54">
        <f t="array" aca="1" ref="BB187" ca="1">SUM(AG187:AW187*AG$54:AW$54*AG$55:AW$55)/1000000</f>
        <v>100.67845274129191</v>
      </c>
      <c r="BG187" s="10"/>
      <c r="BH187" s="46"/>
      <c r="BI187" s="53">
        <f t="shared" si="222"/>
        <v>0</v>
      </c>
      <c r="BJ187" s="53">
        <f t="shared" si="223"/>
        <v>0</v>
      </c>
      <c r="BK187" s="53">
        <f t="shared" ca="1" si="224"/>
        <v>3316168.8433903372</v>
      </c>
      <c r="BL187" s="53">
        <f t="shared" ca="1" si="225"/>
        <v>838849.17604465806</v>
      </c>
      <c r="BM187" s="53">
        <f t="shared" ca="1" si="226"/>
        <v>1043611.7274270259</v>
      </c>
      <c r="BN187" s="53">
        <f t="shared" ca="1" si="227"/>
        <v>484060.73542876163</v>
      </c>
      <c r="BO187" s="53">
        <f t="shared" ca="1" si="228"/>
        <v>531760.69268317986</v>
      </c>
      <c r="BP187" s="53">
        <f t="shared" ca="1" si="229"/>
        <v>327743.98591674771</v>
      </c>
      <c r="BQ187" s="53">
        <f t="shared" ca="1" si="230"/>
        <v>132004.22609156815</v>
      </c>
      <c r="BR187" s="53">
        <f t="shared" ca="1" si="231"/>
        <v>127922.33377930956</v>
      </c>
      <c r="BS187" s="53">
        <f t="shared" ca="1" si="232"/>
        <v>37806.537457562175</v>
      </c>
      <c r="BT187" s="53">
        <f t="shared" ca="1" si="233"/>
        <v>10241.916897824249</v>
      </c>
      <c r="BU187" s="53">
        <f t="shared" ca="1" si="234"/>
        <v>4898.0084254833891</v>
      </c>
      <c r="BV187" s="53">
        <f t="shared" ca="1" si="235"/>
        <v>1618.9252444616723</v>
      </c>
      <c r="BW187" s="53">
        <f t="shared" ca="1" si="236"/>
        <v>331.81336875994651</v>
      </c>
      <c r="BX187" s="53">
        <f t="shared" ca="1" si="237"/>
        <v>166.58736003286501</v>
      </c>
      <c r="BY187" s="53">
        <f t="shared" ca="1" si="238"/>
        <v>153.02081246885453</v>
      </c>
      <c r="BZ187" s="53">
        <f t="shared" ca="1" si="203"/>
        <v>6857338.5303281816</v>
      </c>
      <c r="CA187" s="53">
        <f t="shared" ca="1" si="204"/>
        <v>6857338.5303281816</v>
      </c>
      <c r="CB187" s="41">
        <f t="array" aca="1" ref="CB187" ca="1">SUM($E$54:$V$54*BH187:BY187)/1000000</f>
        <v>166.51934302092144</v>
      </c>
      <c r="CC187" s="43">
        <f t="array" aca="1" ref="CC187" ca="1">IF(CB187=0,"",SUM(($E$54:$V$54*BH187:BY187))/SUM(BH187:BY187))</f>
        <v>24.283377914689606</v>
      </c>
      <c r="CD187" s="54">
        <f t="array" aca="1" ref="CD187" ca="1">SUM(BI187:BY187*BI$54:BY$54*BI$55:BY$55)/1000000</f>
        <v>796.05559239458103</v>
      </c>
      <c r="CI187" s="10"/>
      <c r="CJ187" s="71"/>
      <c r="CK187" s="149" t="str">
        <f t="shared" ca="1" si="239"/>
        <v/>
      </c>
      <c r="CL187" s="149" t="str">
        <f t="shared" ca="1" si="240"/>
        <v/>
      </c>
      <c r="CM187" s="149" t="str">
        <f t="shared" ca="1" si="241"/>
        <v/>
      </c>
      <c r="CN187" s="149">
        <f t="shared" ca="1" si="242"/>
        <v>0.73491603387642812</v>
      </c>
      <c r="CO187" s="149">
        <f t="shared" ca="1" si="243"/>
        <v>0.61945912834496542</v>
      </c>
      <c r="CP187" s="149">
        <f t="shared" ca="1" si="244"/>
        <v>0.72127545146172389</v>
      </c>
      <c r="CQ187" s="149">
        <f t="shared" ca="1" si="245"/>
        <v>0.67626148857898583</v>
      </c>
      <c r="CR187" s="149">
        <f t="shared" ca="1" si="246"/>
        <v>0.74104196244994602</v>
      </c>
      <c r="CS187" s="149">
        <f t="shared" ca="1" si="247"/>
        <v>0.61342839473644883</v>
      </c>
      <c r="CT187" s="149">
        <f t="shared" ca="1" si="248"/>
        <v>0.7078859687393243</v>
      </c>
      <c r="CU187" s="149">
        <f t="shared" ca="1" si="249"/>
        <v>0.92568887587360482</v>
      </c>
      <c r="CV187" s="149">
        <f t="shared" ca="1" si="250"/>
        <v>0.6313864036621657</v>
      </c>
      <c r="CW187" s="149">
        <f t="shared" ca="1" si="251"/>
        <v>0.76593446991020042</v>
      </c>
      <c r="CX187" s="149">
        <f t="shared" ca="1" si="252"/>
        <v>0.69949855067426969</v>
      </c>
      <c r="CY187" s="149" t="str">
        <f t="shared" ca="1" si="253"/>
        <v/>
      </c>
      <c r="CZ187" s="149" t="str">
        <f t="shared" ca="1" si="254"/>
        <v/>
      </c>
      <c r="DA187" s="149" t="str">
        <f t="shared" ca="1" si="255"/>
        <v/>
      </c>
      <c r="DB187" s="53"/>
      <c r="DC187" s="53"/>
      <c r="DD187" s="41"/>
      <c r="DE187" s="43"/>
      <c r="DF187" s="54"/>
      <c r="DK187" s="10"/>
      <c r="DL187" s="46"/>
      <c r="DM187" s="72">
        <f t="shared" ca="1" si="256"/>
        <v>8.4521768182119456E-2</v>
      </c>
      <c r="DN187" s="72">
        <f t="shared" ca="1" si="257"/>
        <v>8.4521768182119622E-2</v>
      </c>
      <c r="DO187" s="72">
        <f t="shared" ca="1" si="258"/>
        <v>0.48157774902180162</v>
      </c>
      <c r="DP187" s="72">
        <f t="shared" ca="1" si="259"/>
        <v>0.48157774902180162</v>
      </c>
      <c r="DQ187" s="72">
        <f t="shared" ca="1" si="260"/>
        <v>0.48157774902180162</v>
      </c>
      <c r="DR187" s="72">
        <f t="shared" ca="1" si="261"/>
        <v>0.48157774902180162</v>
      </c>
      <c r="DS187" s="72">
        <f t="shared" ca="1" si="262"/>
        <v>0.48157774902180162</v>
      </c>
      <c r="DT187" s="72">
        <f t="shared" ca="1" si="263"/>
        <v>0.48157774902180162</v>
      </c>
      <c r="DU187" s="72">
        <f t="shared" ca="1" si="264"/>
        <v>0.48157774902180162</v>
      </c>
      <c r="DV187" s="72">
        <f t="shared" ca="1" si="265"/>
        <v>0.48157774902180162</v>
      </c>
      <c r="DW187" s="72">
        <f t="shared" ca="1" si="266"/>
        <v>0.48157774902180162</v>
      </c>
      <c r="DX187" s="72">
        <f t="shared" ca="1" si="267"/>
        <v>0.48157774902180162</v>
      </c>
      <c r="DY187" s="72">
        <f t="shared" ca="1" si="268"/>
        <v>0.48157774902180162</v>
      </c>
      <c r="DZ187" s="72">
        <f t="shared" ca="1" si="269"/>
        <v>0.48157774902180162</v>
      </c>
      <c r="EA187" s="72">
        <f t="shared" ca="1" si="270"/>
        <v>0.48157774902180162</v>
      </c>
      <c r="EB187" s="72">
        <f t="shared" ca="1" si="271"/>
        <v>0.48157774902180162</v>
      </c>
      <c r="EC187" s="72">
        <f t="shared" ca="1" si="272"/>
        <v>0.48157774902180162</v>
      </c>
      <c r="ED187" s="53"/>
      <c r="EE187" s="53"/>
      <c r="EF187" s="41"/>
      <c r="EG187" s="43"/>
      <c r="EH187" s="54"/>
    </row>
    <row r="188" spans="1:138" s="56" customFormat="1" x14ac:dyDescent="0.2">
      <c r="A188" s="59">
        <v>11</v>
      </c>
      <c r="B188" s="56">
        <v>12</v>
      </c>
      <c r="C188" s="60">
        <f t="shared" ca="1" si="196"/>
        <v>0.63759252632737085</v>
      </c>
      <c r="D188" s="60">
        <f t="shared" ca="1" si="197"/>
        <v>8.8841751846876885E-2</v>
      </c>
      <c r="E188" s="61">
        <f t="shared" ca="1" si="198"/>
        <v>93766555.307503089</v>
      </c>
      <c r="F188" s="62">
        <f t="shared" ref="F188:O197" ca="1" si="273">E187*EXP(-M-(F$52*$C188)-(F$51*$D188))</f>
        <v>64496802.712556429</v>
      </c>
      <c r="G188" s="62">
        <f t="shared" ca="1" si="273"/>
        <v>35313802.495812356</v>
      </c>
      <c r="H188" s="62">
        <f t="shared" ca="1" si="273"/>
        <v>7676862.6416570265</v>
      </c>
      <c r="I188" s="62">
        <f t="shared" ca="1" si="273"/>
        <v>2398555.8474886785</v>
      </c>
      <c r="J188" s="62">
        <f t="shared" ca="1" si="273"/>
        <v>606732.25380947359</v>
      </c>
      <c r="K188" s="62">
        <f t="shared" ca="1" si="273"/>
        <v>754835.21181892173</v>
      </c>
      <c r="L188" s="62">
        <f t="shared" ca="1" si="273"/>
        <v>350116.88557911664</v>
      </c>
      <c r="M188" s="62">
        <f t="shared" ca="1" si="273"/>
        <v>384617.8464169777</v>
      </c>
      <c r="N188" s="62">
        <f t="shared" ca="1" si="273"/>
        <v>237054.35127849772</v>
      </c>
      <c r="O188" s="62">
        <f t="shared" ca="1" si="273"/>
        <v>95477.499288440158</v>
      </c>
      <c r="P188" s="62">
        <f t="shared" ref="P188:V197" ca="1" si="274">O187*EXP(-M-(P$52*$C188)-(P$51*$D188))</f>
        <v>92525.102369959597</v>
      </c>
      <c r="Q188" s="62">
        <f t="shared" ca="1" si="274"/>
        <v>27345.137046588465</v>
      </c>
      <c r="R188" s="62">
        <f t="shared" ca="1" si="274"/>
        <v>7407.8886886996443</v>
      </c>
      <c r="S188" s="62">
        <f t="shared" ca="1" si="274"/>
        <v>3542.6865472811987</v>
      </c>
      <c r="T188" s="62">
        <f t="shared" ca="1" si="274"/>
        <v>1170.9544342080762</v>
      </c>
      <c r="U188" s="62">
        <f t="shared" ca="1" si="274"/>
        <v>239.99770020769327</v>
      </c>
      <c r="V188" s="62">
        <f t="shared" ca="1" si="274"/>
        <v>120.49117683526165</v>
      </c>
      <c r="W188" s="57">
        <f t="shared" ca="1" si="199"/>
        <v>12636604.795300916</v>
      </c>
      <c r="X188" s="57">
        <f t="shared" ca="1" si="200"/>
        <v>206213765.31117281</v>
      </c>
      <c r="Y188" s="42">
        <f t="array" aca="1" ref="Y188" ca="1">SUM($E$54:$V$54*E188:V188)/1000000</f>
        <v>1275.3636450862464</v>
      </c>
      <c r="Z188" s="44">
        <f t="array" aca="1" ref="Z188" ca="1">SUM(($E$54:$V$54*E188:V188))/SUM(E188:V188)</f>
        <v>6.1846678526127778</v>
      </c>
      <c r="AE188" s="11"/>
      <c r="AG188" s="57">
        <f t="shared" ca="1" si="205"/>
        <v>1919182.2182592102</v>
      </c>
      <c r="AH188" s="57">
        <f t="shared" ca="1" si="206"/>
        <v>1050805.9153122399</v>
      </c>
      <c r="AI188" s="57">
        <f t="shared" ca="1" si="207"/>
        <v>1107007.9472188933</v>
      </c>
      <c r="AJ188" s="57">
        <f t="shared" ca="1" si="208"/>
        <v>345873.11366107682</v>
      </c>
      <c r="AK188" s="57">
        <f t="shared" ca="1" si="209"/>
        <v>87491.135135920937</v>
      </c>
      <c r="AL188" s="57">
        <f t="shared" ca="1" si="210"/>
        <v>108847.66568440772</v>
      </c>
      <c r="AM188" s="57">
        <f t="shared" ca="1" si="211"/>
        <v>50487.053485686927</v>
      </c>
      <c r="AN188" s="57">
        <f t="shared" ca="1" si="212"/>
        <v>55462.11160734119</v>
      </c>
      <c r="AO188" s="57">
        <f t="shared" ca="1" si="213"/>
        <v>34183.371910829643</v>
      </c>
      <c r="AP188" s="57">
        <f t="shared" ca="1" si="214"/>
        <v>13767.909551925461</v>
      </c>
      <c r="AQ188" s="57">
        <f t="shared" ca="1" si="215"/>
        <v>13342.172241690469</v>
      </c>
      <c r="AR188" s="57">
        <f t="shared" ca="1" si="216"/>
        <v>3943.1842721923763</v>
      </c>
      <c r="AS188" s="57">
        <f t="shared" ca="1" si="217"/>
        <v>1068.2217506412726</v>
      </c>
      <c r="AT188" s="57">
        <f t="shared" ca="1" si="218"/>
        <v>510.85740951843377</v>
      </c>
      <c r="AU188" s="57">
        <f t="shared" ca="1" si="219"/>
        <v>168.85229357441656</v>
      </c>
      <c r="AV188" s="57">
        <f t="shared" ca="1" si="220"/>
        <v>34.607804495877744</v>
      </c>
      <c r="AW188" s="57">
        <f t="shared" ca="1" si="221"/>
        <v>17.374896041855063</v>
      </c>
      <c r="AX188" s="57">
        <f t="shared" ca="1" si="201"/>
        <v>1822205.5789242368</v>
      </c>
      <c r="AY188" s="57">
        <f t="shared" ca="1" si="202"/>
        <v>4792193.7124956865</v>
      </c>
      <c r="AZ188" s="42">
        <f t="array" aca="1" ref="AZ188" ca="1">SUM($E$54:$V$54*AF188:AW188)/1000000</f>
        <v>66.327074206280173</v>
      </c>
      <c r="BA188" s="44">
        <f t="array" aca="1" ref="BA188" ca="1">IF(AZ188=0,"",SUM(($E$54:$V$54*AF188:AW188))/SUM(AF188:AW188))</f>
        <v>13.840649645136789</v>
      </c>
      <c r="BB188" s="55">
        <f t="array" aca="1" ref="BB188" ca="1">SUM(AG188:AW188*AG$54:AW$54*AG$55:AW$55)/1000000</f>
        <v>113.69091387432648</v>
      </c>
      <c r="BG188" s="11"/>
      <c r="BI188" s="57">
        <f t="shared" si="222"/>
        <v>0</v>
      </c>
      <c r="BJ188" s="57">
        <f t="shared" si="223"/>
        <v>0</v>
      </c>
      <c r="BK188" s="57">
        <f t="shared" ca="1" si="224"/>
        <v>7944687.9317315398</v>
      </c>
      <c r="BL188" s="57">
        <f t="shared" ca="1" si="225"/>
        <v>2482235.0724011767</v>
      </c>
      <c r="BM188" s="57">
        <f t="shared" ca="1" si="226"/>
        <v>627899.52610015124</v>
      </c>
      <c r="BN188" s="57">
        <f t="shared" ca="1" si="227"/>
        <v>781169.40183905512</v>
      </c>
      <c r="BO188" s="57">
        <f t="shared" ca="1" si="228"/>
        <v>362331.53117292817</v>
      </c>
      <c r="BP188" s="57">
        <f t="shared" ca="1" si="229"/>
        <v>398036.13864035235</v>
      </c>
      <c r="BQ188" s="57">
        <f t="shared" ca="1" si="230"/>
        <v>245324.54619511348</v>
      </c>
      <c r="BR188" s="57">
        <f t="shared" ca="1" si="231"/>
        <v>98808.454932189459</v>
      </c>
      <c r="BS188" s="57">
        <f t="shared" ca="1" si="232"/>
        <v>95753.056748997391</v>
      </c>
      <c r="BT188" s="57">
        <f t="shared" ca="1" si="233"/>
        <v>28299.136043768522</v>
      </c>
      <c r="BU188" s="57">
        <f t="shared" ca="1" si="234"/>
        <v>7666.3301939735284</v>
      </c>
      <c r="BV188" s="57">
        <f t="shared" ca="1" si="235"/>
        <v>3666.2814448921145</v>
      </c>
      <c r="BW188" s="57">
        <f t="shared" ca="1" si="236"/>
        <v>1211.8059155546441</v>
      </c>
      <c r="BX188" s="57">
        <f t="shared" ca="1" si="237"/>
        <v>248.37058072877389</v>
      </c>
      <c r="BY188" s="57">
        <f t="shared" ca="1" si="238"/>
        <v>124.69479306413793</v>
      </c>
      <c r="BZ188" s="57">
        <f t="shared" ca="1" si="203"/>
        <v>13077462.278733484</v>
      </c>
      <c r="CA188" s="57">
        <f t="shared" ca="1" si="204"/>
        <v>13077462.278733484</v>
      </c>
      <c r="CB188" s="42">
        <f t="array" aca="1" ref="CB188" ca="1">SUM($E$54:$V$54*BH188:BY188)/1000000</f>
        <v>293.34051624686208</v>
      </c>
      <c r="CC188" s="44">
        <f t="array" aca="1" ref="CC188" ca="1">IF(CB188=0,"",SUM(($E$54:$V$54*BH188:BY188))/SUM(BH188:BY188))</f>
        <v>22.430996931559971</v>
      </c>
      <c r="CD188" s="55">
        <f t="array" aca="1" ref="CD188" ca="1">SUM(BI188:BY188*BI$54:BY$54*BI$55:BY$55)/1000000</f>
        <v>1368.72924715922</v>
      </c>
      <c r="CI188" s="11"/>
      <c r="CJ188" s="72"/>
      <c r="CK188" s="149" t="str">
        <f t="shared" ca="1" si="239"/>
        <v/>
      </c>
      <c r="CL188" s="149" t="str">
        <f t="shared" ca="1" si="240"/>
        <v/>
      </c>
      <c r="CM188" s="149" t="str">
        <f t="shared" ca="1" si="241"/>
        <v/>
      </c>
      <c r="CN188" s="149">
        <f t="shared" ca="1" si="242"/>
        <v>0.12428975910933947</v>
      </c>
      <c r="CO188" s="149">
        <f t="shared" ca="1" si="243"/>
        <v>0.12231283479292367</v>
      </c>
      <c r="CP188" s="149">
        <f t="shared" ca="1" si="244"/>
        <v>0.11531898059195173</v>
      </c>
      <c r="CQ188" s="149">
        <f t="shared" ca="1" si="245"/>
        <v>0.10723322882680172</v>
      </c>
      <c r="CR188" s="149">
        <f t="shared" ca="1" si="246"/>
        <v>0.1094463839226068</v>
      </c>
      <c r="CS188" s="149">
        <f t="shared" ca="1" si="247"/>
        <v>0.11496552496542707</v>
      </c>
      <c r="CT188" s="149">
        <f t="shared" ca="1" si="248"/>
        <v>0.11882250848097428</v>
      </c>
      <c r="CU188" s="149">
        <f t="shared" ca="1" si="249"/>
        <v>0.10859137143339778</v>
      </c>
      <c r="CV188" s="149">
        <f t="shared" ca="1" si="250"/>
        <v>0.10863855421049289</v>
      </c>
      <c r="CW188" s="149">
        <f t="shared" ca="1" si="251"/>
        <v>0.10938724736624497</v>
      </c>
      <c r="CX188" s="149">
        <f t="shared" ca="1" si="252"/>
        <v>0.11686697771640922</v>
      </c>
      <c r="CY188" s="149">
        <f t="shared" ca="1" si="253"/>
        <v>0.12830498967278042</v>
      </c>
      <c r="CZ188" s="149" t="str">
        <f t="shared" ca="1" si="254"/>
        <v/>
      </c>
      <c r="DA188" s="149" t="str">
        <f t="shared" ca="1" si="255"/>
        <v/>
      </c>
      <c r="DB188" s="57"/>
      <c r="DC188" s="72">
        <f ca="1">AVERAGE(CJ177:DA188)</f>
        <v>0.54001987633268189</v>
      </c>
      <c r="DD188" s="74">
        <f ca="1">STDEV(CJ177:DA188)</f>
        <v>0.26640894153849959</v>
      </c>
      <c r="DE188" s="44"/>
      <c r="DF188" s="55"/>
      <c r="DK188" s="11"/>
      <c r="DM188" s="72">
        <f t="shared" ca="1" si="256"/>
        <v>8.8841751846876954E-2</v>
      </c>
      <c r="DN188" s="72">
        <f t="shared" ca="1" si="257"/>
        <v>8.8841751846877121E-2</v>
      </c>
      <c r="DO188" s="72">
        <f t="shared" ca="1" si="258"/>
        <v>0.72643427817424777</v>
      </c>
      <c r="DP188" s="72">
        <f t="shared" ca="1" si="259"/>
        <v>0.72643427817424777</v>
      </c>
      <c r="DQ188" s="72">
        <f t="shared" ca="1" si="260"/>
        <v>0.72643427817424766</v>
      </c>
      <c r="DR188" s="72">
        <f t="shared" ca="1" si="261"/>
        <v>0.72643427817424777</v>
      </c>
      <c r="DS188" s="72">
        <f t="shared" ca="1" si="262"/>
        <v>0.72643427817424777</v>
      </c>
      <c r="DT188" s="72">
        <f t="shared" ca="1" si="263"/>
        <v>0.72643427817424777</v>
      </c>
      <c r="DU188" s="72">
        <f t="shared" ca="1" si="264"/>
        <v>0.72643427817424777</v>
      </c>
      <c r="DV188" s="72">
        <f t="shared" ca="1" si="265"/>
        <v>0.72643427817424777</v>
      </c>
      <c r="DW188" s="72">
        <f t="shared" ca="1" si="266"/>
        <v>0.72643427817424777</v>
      </c>
      <c r="DX188" s="72">
        <f t="shared" ca="1" si="267"/>
        <v>0.72643427817424777</v>
      </c>
      <c r="DY188" s="72">
        <f t="shared" ca="1" si="268"/>
        <v>0.72643427817424777</v>
      </c>
      <c r="DZ188" s="72">
        <f t="shared" ca="1" si="269"/>
        <v>0.72643427817424777</v>
      </c>
      <c r="EA188" s="72">
        <f t="shared" ca="1" si="270"/>
        <v>0.72643427817424777</v>
      </c>
      <c r="EB188" s="72">
        <f t="shared" ca="1" si="271"/>
        <v>0.72643427817424777</v>
      </c>
      <c r="EC188" s="72">
        <f t="shared" ca="1" si="272"/>
        <v>0.72643427817424777</v>
      </c>
      <c r="ED188" s="57"/>
      <c r="EE188" s="72">
        <f ca="1">AVERAGE(DL177:EC188)</f>
        <v>0.52737986771787149</v>
      </c>
      <c r="EF188" s="74">
        <f ca="1">STDEV(DL177:EC188)</f>
        <v>0.17984605702796991</v>
      </c>
      <c r="EG188" s="44"/>
      <c r="EH188" s="55"/>
    </row>
    <row r="189" spans="1:138" x14ac:dyDescent="0.2">
      <c r="A189" s="7">
        <v>12</v>
      </c>
      <c r="B189">
        <v>1</v>
      </c>
      <c r="C189" s="5">
        <f t="shared" ca="1" si="196"/>
        <v>0.56480420705572487</v>
      </c>
      <c r="D189" s="5">
        <f t="shared" ca="1" si="197"/>
        <v>0.10560677202364958</v>
      </c>
      <c r="E189" s="30">
        <f t="shared" ca="1" si="198"/>
        <v>131546287.64891355</v>
      </c>
      <c r="F189" s="29">
        <f t="shared" ca="1" si="273"/>
        <v>70824250.779350415</v>
      </c>
      <c r="G189" s="29">
        <f t="shared" ca="1" si="273"/>
        <v>48716066.350097254</v>
      </c>
      <c r="H189" s="29">
        <f t="shared" ca="1" si="273"/>
        <v>15163070.722905168</v>
      </c>
      <c r="I189" s="29">
        <f t="shared" ca="1" si="273"/>
        <v>3296297.8478253032</v>
      </c>
      <c r="J189" s="29">
        <f t="shared" ca="1" si="273"/>
        <v>1029893.9615075835</v>
      </c>
      <c r="K189" s="29">
        <f t="shared" ca="1" si="273"/>
        <v>260519.21413650253</v>
      </c>
      <c r="L189" s="29">
        <f t="shared" ca="1" si="273"/>
        <v>324111.78893314244</v>
      </c>
      <c r="M189" s="29">
        <f t="shared" ca="1" si="273"/>
        <v>150333.4878182259</v>
      </c>
      <c r="N189" s="29">
        <f t="shared" ca="1" si="273"/>
        <v>165147.5398947392</v>
      </c>
      <c r="O189" s="29">
        <f t="shared" ca="1" si="273"/>
        <v>101786.60012708946</v>
      </c>
      <c r="P189" s="29">
        <f t="shared" ca="1" si="274"/>
        <v>40996.210315454518</v>
      </c>
      <c r="Q189" s="29">
        <f t="shared" ca="1" si="274"/>
        <v>39728.50760113151</v>
      </c>
      <c r="R189" s="29">
        <f t="shared" ca="1" si="274"/>
        <v>11741.478335960117</v>
      </c>
      <c r="S189" s="29">
        <f t="shared" ca="1" si="274"/>
        <v>3180.8055818254638</v>
      </c>
      <c r="T189" s="29">
        <f t="shared" ca="1" si="274"/>
        <v>1521.1617800682786</v>
      </c>
      <c r="U189" s="29">
        <f t="shared" ca="1" si="274"/>
        <v>502.78541658893727</v>
      </c>
      <c r="V189" s="29">
        <f t="shared" ca="1" si="274"/>
        <v>103.05041780803367</v>
      </c>
      <c r="W189" s="31">
        <f t="shared" ca="1" si="199"/>
        <v>20588935.162596595</v>
      </c>
      <c r="X189" s="31">
        <f t="shared" ca="1" si="200"/>
        <v>271675539.94095778</v>
      </c>
      <c r="Y189" s="38">
        <f t="array" aca="1" ref="Y189" ca="1">SUM($E$54:$V$54*E189:V189)/1000000</f>
        <v>1686.929444469605</v>
      </c>
      <c r="Z189" s="39">
        <f t="array" aca="1" ref="Z189" ca="1">SUM(($E$54:$V$54*E189:V189))/SUM(E189:V189)</f>
        <v>6.2093534251785014</v>
      </c>
      <c r="AE189" s="10"/>
      <c r="AF189" s="46"/>
      <c r="AG189" s="53">
        <f t="shared" ca="1" si="205"/>
        <v>2865899.2891719756</v>
      </c>
      <c r="AH189" s="53">
        <f t="shared" ca="1" si="206"/>
        <v>1971292.860675131</v>
      </c>
      <c r="AI189" s="53">
        <f t="shared" ca="1" si="207"/>
        <v>2517182.5172752123</v>
      </c>
      <c r="AJ189" s="53">
        <f t="shared" ca="1" si="208"/>
        <v>547209.9593747739</v>
      </c>
      <c r="AK189" s="53">
        <f t="shared" ca="1" si="209"/>
        <v>170970.0575779879</v>
      </c>
      <c r="AL189" s="53">
        <f t="shared" ca="1" si="210"/>
        <v>43248.12719155071</v>
      </c>
      <c r="AM189" s="53">
        <f t="shared" ca="1" si="211"/>
        <v>53804.967585680912</v>
      </c>
      <c r="AN189" s="53">
        <f t="shared" ca="1" si="212"/>
        <v>24956.477102320179</v>
      </c>
      <c r="AO189" s="53">
        <f t="shared" ca="1" si="213"/>
        <v>27415.719928423627</v>
      </c>
      <c r="AP189" s="53">
        <f t="shared" ca="1" si="214"/>
        <v>16897.332671920882</v>
      </c>
      <c r="AQ189" s="53">
        <f t="shared" ca="1" si="215"/>
        <v>6805.6758269098273</v>
      </c>
      <c r="AR189" s="53">
        <f t="shared" ca="1" si="216"/>
        <v>6595.2277476315403</v>
      </c>
      <c r="AS189" s="53">
        <f t="shared" ca="1" si="217"/>
        <v>1949.1727325124405</v>
      </c>
      <c r="AT189" s="53">
        <f t="shared" ca="1" si="218"/>
        <v>528.03738423033815</v>
      </c>
      <c r="AU189" s="53">
        <f t="shared" ca="1" si="219"/>
        <v>252.52416932613809</v>
      </c>
      <c r="AV189" s="53">
        <f t="shared" ca="1" si="220"/>
        <v>83.466118684443089</v>
      </c>
      <c r="AW189" s="53">
        <f t="shared" ca="1" si="221"/>
        <v>17.107135806762855</v>
      </c>
      <c r="AX189" s="53">
        <f t="shared" ca="1" si="201"/>
        <v>3417916.3698229715</v>
      </c>
      <c r="AY189" s="53">
        <f t="shared" ca="1" si="202"/>
        <v>8255108.5196700804</v>
      </c>
      <c r="AZ189" s="41">
        <f t="array" aca="1" ref="AZ189" ca="1">SUM($E$54:$V$54*AF189:AW189)/1000000</f>
        <v>114.49348896416784</v>
      </c>
      <c r="BA189" s="43">
        <f t="array" aca="1" ref="BA189" ca="1">IF(AZ189=0,"",SUM(($E$54:$V$54*AF189:AW189))/SUM(AF189:AW189))</f>
        <v>13.869410522145822</v>
      </c>
      <c r="BB189" s="54">
        <f t="array" aca="1" ref="BB189" ca="1">SUM(AG189:AW189*AG$54:AW$54*AG$55:AW$55)/1000000</f>
        <v>188.62539663385533</v>
      </c>
      <c r="BG189" s="10"/>
      <c r="BH189" s="46"/>
      <c r="BI189" s="53">
        <f t="shared" si="222"/>
        <v>0</v>
      </c>
      <c r="BJ189" s="53">
        <f t="shared" si="223"/>
        <v>0</v>
      </c>
      <c r="BK189" s="53">
        <f t="shared" ca="1" si="224"/>
        <v>13462349.510747103</v>
      </c>
      <c r="BL189" s="53">
        <f t="shared" ca="1" si="225"/>
        <v>2926578.2986762649</v>
      </c>
      <c r="BM189" s="53">
        <f t="shared" ca="1" si="226"/>
        <v>914378.93565180083</v>
      </c>
      <c r="BN189" s="53">
        <f t="shared" ca="1" si="227"/>
        <v>231298.84302872934</v>
      </c>
      <c r="BO189" s="53">
        <f t="shared" ca="1" si="228"/>
        <v>287758.74378665898</v>
      </c>
      <c r="BP189" s="53">
        <f t="shared" ca="1" si="229"/>
        <v>133471.77449495145</v>
      </c>
      <c r="BQ189" s="53">
        <f t="shared" ca="1" si="230"/>
        <v>146624.25200883459</v>
      </c>
      <c r="BR189" s="53">
        <f t="shared" ca="1" si="231"/>
        <v>90370.005618426178</v>
      </c>
      <c r="BS189" s="53">
        <f t="shared" ca="1" si="232"/>
        <v>36397.991011744227</v>
      </c>
      <c r="BT189" s="53">
        <f t="shared" ca="1" si="233"/>
        <v>35272.47644231344</v>
      </c>
      <c r="BU189" s="53">
        <f t="shared" ca="1" si="234"/>
        <v>10424.529966267633</v>
      </c>
      <c r="BV189" s="53">
        <f t="shared" ca="1" si="235"/>
        <v>2824.0398828704647</v>
      </c>
      <c r="BW189" s="53">
        <f t="shared" ca="1" si="236"/>
        <v>1350.5451448389615</v>
      </c>
      <c r="BX189" s="53">
        <f t="shared" ca="1" si="237"/>
        <v>446.39196972168526</v>
      </c>
      <c r="BY189" s="53">
        <f t="shared" ca="1" si="238"/>
        <v>91.492070907815872</v>
      </c>
      <c r="BZ189" s="53">
        <f t="shared" ca="1" si="203"/>
        <v>18279637.830501433</v>
      </c>
      <c r="CA189" s="53">
        <f t="shared" ca="1" si="204"/>
        <v>18279637.830501433</v>
      </c>
      <c r="CB189" s="41">
        <f t="array" aca="1" ref="CB189" ca="1">SUM($E$54:$V$54*BH189:BY189)/1000000</f>
        <v>381.76256215380499</v>
      </c>
      <c r="CC189" s="43">
        <f t="array" aca="1" ref="CC189" ca="1">IF(CB189=0,"",SUM(($E$54:$V$54*BH189:BY189))/SUM(BH189:BY189))</f>
        <v>20.884580192108366</v>
      </c>
      <c r="CD189" s="54">
        <f t="array" aca="1" ref="CD189" ca="1">SUM(BI189:BY189*BI$54:BY$54*BI$55:BY$55)/1000000</f>
        <v>1738.9570712889692</v>
      </c>
      <c r="CI189" s="10"/>
      <c r="CJ189" s="71"/>
      <c r="CK189" s="149" t="str">
        <f t="shared" ca="1" si="239"/>
        <v/>
      </c>
      <c r="CL189" s="149" t="str">
        <f t="shared" ca="1" si="240"/>
        <v/>
      </c>
      <c r="CM189" s="149" t="str">
        <f t="shared" ca="1" si="241"/>
        <v/>
      </c>
      <c r="CN189" s="149">
        <f t="shared" ca="1" si="242"/>
        <v>0.7309474242940478</v>
      </c>
      <c r="CO189" s="149">
        <f t="shared" ca="1" si="243"/>
        <v>0.73017196649586424</v>
      </c>
      <c r="CP189" s="149">
        <f t="shared" ca="1" si="244"/>
        <v>0.91903897969253168</v>
      </c>
      <c r="CQ189" s="149">
        <f t="shared" ca="1" si="245"/>
        <v>0.82755726996082335</v>
      </c>
      <c r="CR189" s="149">
        <f t="shared" ca="1" si="246"/>
        <v>0.98505512016746155</v>
      </c>
      <c r="CS189" s="149">
        <f t="shared" ca="1" si="247"/>
        <v>0.84230814623084638</v>
      </c>
      <c r="CT189" s="149">
        <f t="shared" ca="1" si="248"/>
        <v>0.72696065437841551</v>
      </c>
      <c r="CU189" s="149">
        <f t="shared" ca="1" si="249"/>
        <v>0.77543905636433463</v>
      </c>
      <c r="CV189" s="149">
        <f t="shared" ca="1" si="250"/>
        <v>0.84769267316997665</v>
      </c>
      <c r="CW189" s="149">
        <f t="shared" ca="1" si="251"/>
        <v>0.93124110501190771</v>
      </c>
      <c r="CX189" s="149">
        <f t="shared" ca="1" si="252"/>
        <v>0.8560835482271314</v>
      </c>
      <c r="CY189" s="149">
        <f t="shared" ca="1" si="253"/>
        <v>0.87065593273091069</v>
      </c>
      <c r="CZ189" s="149" t="str">
        <f t="shared" ca="1" si="254"/>
        <v/>
      </c>
      <c r="DA189" s="149" t="str">
        <f t="shared" ca="1" si="255"/>
        <v/>
      </c>
      <c r="DB189" s="53"/>
      <c r="DC189" s="53"/>
      <c r="DD189" s="41"/>
      <c r="DE189" s="43"/>
      <c r="DF189" s="54"/>
      <c r="DK189" s="10"/>
      <c r="DL189" s="46"/>
      <c r="DM189" s="72">
        <f t="shared" ca="1" si="256"/>
        <v>0.10560677202364951</v>
      </c>
      <c r="DN189" s="72">
        <f t="shared" ca="1" si="257"/>
        <v>0.10560677202364951</v>
      </c>
      <c r="DO189" s="72">
        <f t="shared" ca="1" si="258"/>
        <v>0.67041097907937441</v>
      </c>
      <c r="DP189" s="72">
        <f t="shared" ca="1" si="259"/>
        <v>0.67041097907937441</v>
      </c>
      <c r="DQ189" s="72">
        <f t="shared" ca="1" si="260"/>
        <v>0.67041097907937441</v>
      </c>
      <c r="DR189" s="72">
        <f t="shared" ca="1" si="261"/>
        <v>0.67041097907937441</v>
      </c>
      <c r="DS189" s="72">
        <f t="shared" ca="1" si="262"/>
        <v>0.67041097907937441</v>
      </c>
      <c r="DT189" s="72">
        <f t="shared" ca="1" si="263"/>
        <v>0.67041097907937441</v>
      </c>
      <c r="DU189" s="72">
        <f t="shared" ca="1" si="264"/>
        <v>0.6704109790793743</v>
      </c>
      <c r="DV189" s="72">
        <f t="shared" ca="1" si="265"/>
        <v>0.67041097907937441</v>
      </c>
      <c r="DW189" s="72">
        <f t="shared" ca="1" si="266"/>
        <v>0.67041097907937441</v>
      </c>
      <c r="DX189" s="72">
        <f t="shared" ca="1" si="267"/>
        <v>0.6704109790793743</v>
      </c>
      <c r="DY189" s="72">
        <f t="shared" ca="1" si="268"/>
        <v>0.6704109790793743</v>
      </c>
      <c r="DZ189" s="72">
        <f t="shared" ca="1" si="269"/>
        <v>0.67041097907937441</v>
      </c>
      <c r="EA189" s="72">
        <f t="shared" ca="1" si="270"/>
        <v>0.67041097907937441</v>
      </c>
      <c r="EB189" s="72">
        <f t="shared" ca="1" si="271"/>
        <v>0.67041097907937441</v>
      </c>
      <c r="EC189" s="72">
        <f t="shared" ca="1" si="272"/>
        <v>0.67041097907937441</v>
      </c>
      <c r="ED189" s="53"/>
      <c r="EE189" s="53"/>
      <c r="EF189" s="41"/>
      <c r="EG189" s="43"/>
      <c r="EH189" s="54"/>
    </row>
    <row r="190" spans="1:138" x14ac:dyDescent="0.2">
      <c r="A190" s="7">
        <v>12</v>
      </c>
      <c r="B190">
        <v>2</v>
      </c>
      <c r="C190" s="5">
        <f t="shared" ca="1" si="196"/>
        <v>0.52745391663579699</v>
      </c>
      <c r="D190" s="5">
        <f t="shared" ca="1" si="197"/>
        <v>9.6507030323013845E-2</v>
      </c>
      <c r="E190" s="30">
        <f t="shared" ca="1" si="198"/>
        <v>87583286.369644061</v>
      </c>
      <c r="F190" s="29">
        <f t="shared" ca="1" si="273"/>
        <v>100268516.93269774</v>
      </c>
      <c r="G190" s="29">
        <f t="shared" ca="1" si="273"/>
        <v>53984363.340363562</v>
      </c>
      <c r="H190" s="29">
        <f t="shared" ca="1" si="273"/>
        <v>21912295.8420856</v>
      </c>
      <c r="I190" s="29">
        <f t="shared" ca="1" si="273"/>
        <v>6820289.8232176648</v>
      </c>
      <c r="J190" s="29">
        <f t="shared" ca="1" si="273"/>
        <v>1482661.8616146522</v>
      </c>
      <c r="K190" s="29">
        <f t="shared" ca="1" si="273"/>
        <v>463242.27018560661</v>
      </c>
      <c r="L190" s="29">
        <f t="shared" ca="1" si="273"/>
        <v>117180.52216453836</v>
      </c>
      <c r="M190" s="29">
        <f t="shared" ca="1" si="273"/>
        <v>145784.21324028855</v>
      </c>
      <c r="N190" s="29">
        <f t="shared" ca="1" si="273"/>
        <v>67619.414021899196</v>
      </c>
      <c r="O190" s="29">
        <f t="shared" ca="1" si="273"/>
        <v>74282.716624942259</v>
      </c>
      <c r="P190" s="29">
        <f t="shared" ca="1" si="274"/>
        <v>45783.214078006109</v>
      </c>
      <c r="Q190" s="29">
        <f t="shared" ca="1" si="274"/>
        <v>18439.934833424981</v>
      </c>
      <c r="R190" s="29">
        <f t="shared" ca="1" si="274"/>
        <v>17869.72711762887</v>
      </c>
      <c r="S190" s="29">
        <f t="shared" ca="1" si="274"/>
        <v>5281.2709686377093</v>
      </c>
      <c r="T190" s="29">
        <f t="shared" ca="1" si="274"/>
        <v>1430.7138927069311</v>
      </c>
      <c r="U190" s="29">
        <f t="shared" ca="1" si="274"/>
        <v>684.2126108661713</v>
      </c>
      <c r="V190" s="29">
        <f t="shared" ca="1" si="274"/>
        <v>226.15091116364434</v>
      </c>
      <c r="W190" s="31">
        <f t="shared" ca="1" si="199"/>
        <v>31173071.887567624</v>
      </c>
      <c r="X190" s="31">
        <f t="shared" ca="1" si="200"/>
        <v>273009238.5302729</v>
      </c>
      <c r="Y190" s="38">
        <f t="array" aca="1" ref="Y190" ca="1">SUM($E$54:$V$54*E190:V190)/1000000</f>
        <v>2094.3021980552212</v>
      </c>
      <c r="Z190" s="39">
        <f t="array" aca="1" ref="Z190" ca="1">SUM(($E$54:$V$54*E190:V190))/SUM(E190:V190)</f>
        <v>7.6711770243738204</v>
      </c>
      <c r="AE190" s="10"/>
      <c r="AF190" s="46"/>
      <c r="AG190" s="53">
        <f t="shared" ca="1" si="205"/>
        <v>3778062.9684541114</v>
      </c>
      <c r="AH190" s="53">
        <f t="shared" ca="1" si="206"/>
        <v>2034101.3336090217</v>
      </c>
      <c r="AI190" s="53">
        <f t="shared" ca="1" si="207"/>
        <v>3237645.4732037615</v>
      </c>
      <c r="AJ190" s="53">
        <f t="shared" ca="1" si="208"/>
        <v>1007730.1178851112</v>
      </c>
      <c r="AK190" s="53">
        <f t="shared" ca="1" si="209"/>
        <v>219070.31098625617</v>
      </c>
      <c r="AL190" s="53">
        <f t="shared" ca="1" si="210"/>
        <v>68446.239037283449</v>
      </c>
      <c r="AM190" s="53">
        <f t="shared" ca="1" si="211"/>
        <v>17313.977041374255</v>
      </c>
      <c r="AN190" s="53">
        <f t="shared" ca="1" si="212"/>
        <v>21540.307846494808</v>
      </c>
      <c r="AO190" s="53">
        <f t="shared" ca="1" si="213"/>
        <v>9991.0886237767882</v>
      </c>
      <c r="AP190" s="53">
        <f t="shared" ca="1" si="214"/>
        <v>10975.623136490629</v>
      </c>
      <c r="AQ190" s="53">
        <f t="shared" ca="1" si="215"/>
        <v>6764.6866798721876</v>
      </c>
      <c r="AR190" s="53">
        <f t="shared" ca="1" si="216"/>
        <v>2724.5876913063958</v>
      </c>
      <c r="AS190" s="53">
        <f t="shared" ca="1" si="217"/>
        <v>2640.3368011606276</v>
      </c>
      <c r="AT190" s="53">
        <f t="shared" ca="1" si="218"/>
        <v>780.33279431777066</v>
      </c>
      <c r="AU190" s="53">
        <f t="shared" ca="1" si="219"/>
        <v>211.39475258798089</v>
      </c>
      <c r="AV190" s="53">
        <f t="shared" ca="1" si="220"/>
        <v>101.09565324620685</v>
      </c>
      <c r="AW190" s="53">
        <f t="shared" ca="1" si="221"/>
        <v>33.414868029647273</v>
      </c>
      <c r="AX190" s="53">
        <f t="shared" ca="1" si="201"/>
        <v>4605968.9870010698</v>
      </c>
      <c r="AY190" s="53">
        <f t="shared" ca="1" si="202"/>
        <v>10418133.289064202</v>
      </c>
      <c r="AZ190" s="41">
        <f t="array" aca="1" ref="AZ190" ca="1">SUM($E$54:$V$54*AF190:AW190)/1000000</f>
        <v>145.50061252245271</v>
      </c>
      <c r="BA190" s="43">
        <f t="array" aca="1" ref="BA190" ca="1">IF(AZ190=0,"",SUM(($E$54:$V$54*AF190:AW190))/SUM(AF190:AW190))</f>
        <v>13.966092435694124</v>
      </c>
      <c r="BB190" s="54">
        <f t="array" aca="1" ref="BB190" ca="1">SUM(AG190:AW190*AG$54:AW$54*AG$55:AW$55)/1000000</f>
        <v>240.66853358239425</v>
      </c>
      <c r="BG190" s="10"/>
      <c r="BH190" s="46"/>
      <c r="BI190" s="53">
        <f t="shared" si="222"/>
        <v>0</v>
      </c>
      <c r="BJ190" s="53">
        <f t="shared" si="223"/>
        <v>0</v>
      </c>
      <c r="BK190" s="53">
        <f t="shared" ca="1" si="224"/>
        <v>17695174.950505633</v>
      </c>
      <c r="BL190" s="53">
        <f t="shared" ca="1" si="225"/>
        <v>5507694.0592959272</v>
      </c>
      <c r="BM190" s="53">
        <f t="shared" ca="1" si="226"/>
        <v>1197316.849990855</v>
      </c>
      <c r="BN190" s="53">
        <f t="shared" ca="1" si="227"/>
        <v>374089.1905840346</v>
      </c>
      <c r="BO190" s="53">
        <f t="shared" ca="1" si="228"/>
        <v>94628.598273605268</v>
      </c>
      <c r="BP190" s="53">
        <f t="shared" ca="1" si="229"/>
        <v>117727.37904323553</v>
      </c>
      <c r="BQ190" s="53">
        <f t="shared" ca="1" si="230"/>
        <v>54605.75056996374</v>
      </c>
      <c r="BR190" s="53">
        <f t="shared" ca="1" si="231"/>
        <v>59986.670312866612</v>
      </c>
      <c r="BS190" s="53">
        <f t="shared" ca="1" si="232"/>
        <v>36972.026516307822</v>
      </c>
      <c r="BT190" s="53">
        <f t="shared" ca="1" si="233"/>
        <v>14891.085594357379</v>
      </c>
      <c r="BU190" s="53">
        <f t="shared" ca="1" si="234"/>
        <v>14430.616944159563</v>
      </c>
      <c r="BV190" s="53">
        <f t="shared" ca="1" si="235"/>
        <v>4264.8663756894493</v>
      </c>
      <c r="BW190" s="53">
        <f t="shared" ca="1" si="236"/>
        <v>1155.3665037208834</v>
      </c>
      <c r="BX190" s="53">
        <f t="shared" ca="1" si="237"/>
        <v>552.5327852394845</v>
      </c>
      <c r="BY190" s="53">
        <f t="shared" ca="1" si="238"/>
        <v>182.62714081155158</v>
      </c>
      <c r="BZ190" s="53">
        <f t="shared" ca="1" si="203"/>
        <v>25173672.570436403</v>
      </c>
      <c r="CA190" s="53">
        <f t="shared" ca="1" si="204"/>
        <v>25173672.570436403</v>
      </c>
      <c r="CB190" s="41">
        <f t="array" aca="1" ref="CB190" ca="1">SUM($E$54:$V$54*BH190:BY190)/1000000</f>
        <v>523.76284513117184</v>
      </c>
      <c r="CC190" s="43">
        <f t="array" aca="1" ref="CC190" ca="1">IF(CB190=0,"",SUM(($E$54:$V$54*BH190:BY190))/SUM(BH190:BY190))</f>
        <v>20.805976707040806</v>
      </c>
      <c r="CD190" s="54">
        <f t="array" aca="1" ref="CD190" ca="1">SUM(BI190:BY190*BI$54:BY$54*BI$55:BY$55)/1000000</f>
        <v>2378.1391776108085</v>
      </c>
      <c r="CI190" s="10"/>
      <c r="CJ190" s="71"/>
      <c r="CK190" s="149" t="str">
        <f t="shared" ca="1" si="239"/>
        <v/>
      </c>
      <c r="CL190" s="149" t="str">
        <f t="shared" ca="1" si="240"/>
        <v/>
      </c>
      <c r="CM190" s="149" t="str">
        <f t="shared" ca="1" si="241"/>
        <v/>
      </c>
      <c r="CN190" s="149">
        <f t="shared" ca="1" si="242"/>
        <v>0.71739034628928666</v>
      </c>
      <c r="CO190" s="149">
        <f t="shared" ca="1" si="243"/>
        <v>0.675428127794789</v>
      </c>
      <c r="CP190" s="149">
        <f t="shared" ca="1" si="244"/>
        <v>0.70162291346847705</v>
      </c>
      <c r="CQ190" s="149">
        <f t="shared" ca="1" si="245"/>
        <v>0.77250701510911046</v>
      </c>
      <c r="CR190" s="149">
        <f t="shared" ca="1" si="246"/>
        <v>0.72952727726358069</v>
      </c>
      <c r="CS190" s="149">
        <f t="shared" ca="1" si="247"/>
        <v>0.79865328487925247</v>
      </c>
      <c r="CT190" s="149">
        <f t="shared" ca="1" si="248"/>
        <v>0.70401185827543999</v>
      </c>
      <c r="CU190" s="149">
        <f t="shared" ca="1" si="249"/>
        <v>0.69121828103708394</v>
      </c>
      <c r="CV190" s="149">
        <f t="shared" ca="1" si="250"/>
        <v>0.84397935829033832</v>
      </c>
      <c r="CW190" s="149">
        <f t="shared" ca="1" si="251"/>
        <v>0.66512180093417705</v>
      </c>
      <c r="CX190" s="149">
        <f t="shared" ca="1" si="252"/>
        <v>0.77520362404088161</v>
      </c>
      <c r="CY190" s="149">
        <f t="shared" ca="1" si="253"/>
        <v>0.67458043314435567</v>
      </c>
      <c r="CZ190" s="149" t="str">
        <f t="shared" ca="1" si="254"/>
        <v/>
      </c>
      <c r="DA190" s="149" t="str">
        <f t="shared" ca="1" si="255"/>
        <v/>
      </c>
      <c r="DB190" s="53"/>
      <c r="DC190" s="53"/>
      <c r="DD190" s="41"/>
      <c r="DE190" s="43"/>
      <c r="DF190" s="54"/>
      <c r="DK190" s="10"/>
      <c r="DL190" s="46"/>
      <c r="DM190" s="72">
        <f t="shared" ca="1" si="256"/>
        <v>9.6507030323013859E-2</v>
      </c>
      <c r="DN190" s="72">
        <f t="shared" ca="1" si="257"/>
        <v>9.6507030323013859E-2</v>
      </c>
      <c r="DO190" s="72">
        <f t="shared" ca="1" si="258"/>
        <v>0.62396094695881088</v>
      </c>
      <c r="DP190" s="72">
        <f t="shared" ca="1" si="259"/>
        <v>0.62396094695881088</v>
      </c>
      <c r="DQ190" s="72">
        <f t="shared" ca="1" si="260"/>
        <v>0.62396094695881088</v>
      </c>
      <c r="DR190" s="72">
        <f t="shared" ca="1" si="261"/>
        <v>0.62396094695881088</v>
      </c>
      <c r="DS190" s="72">
        <f t="shared" ca="1" si="262"/>
        <v>0.62396094695881088</v>
      </c>
      <c r="DT190" s="72">
        <f t="shared" ca="1" si="263"/>
        <v>0.62396094695881066</v>
      </c>
      <c r="DU190" s="72">
        <f t="shared" ca="1" si="264"/>
        <v>0.62396094695881088</v>
      </c>
      <c r="DV190" s="72">
        <f t="shared" ca="1" si="265"/>
        <v>0.62396094695881088</v>
      </c>
      <c r="DW190" s="72">
        <f t="shared" ca="1" si="266"/>
        <v>0.62396094695881066</v>
      </c>
      <c r="DX190" s="72">
        <f t="shared" ca="1" si="267"/>
        <v>0.62396094695881066</v>
      </c>
      <c r="DY190" s="72">
        <f t="shared" ca="1" si="268"/>
        <v>0.62396094695881088</v>
      </c>
      <c r="DZ190" s="72">
        <f t="shared" ca="1" si="269"/>
        <v>0.62396094695881088</v>
      </c>
      <c r="EA190" s="72">
        <f t="shared" ca="1" si="270"/>
        <v>0.62396094695881088</v>
      </c>
      <c r="EB190" s="72">
        <f t="shared" ca="1" si="271"/>
        <v>0.62396094695881088</v>
      </c>
      <c r="EC190" s="72">
        <f t="shared" ca="1" si="272"/>
        <v>0.62396094695881088</v>
      </c>
      <c r="ED190" s="53"/>
      <c r="EE190" s="53"/>
      <c r="EF190" s="41"/>
      <c r="EG190" s="43"/>
      <c r="EH190" s="54"/>
    </row>
    <row r="191" spans="1:138" x14ac:dyDescent="0.2">
      <c r="A191" s="7">
        <v>12</v>
      </c>
      <c r="B191">
        <v>3</v>
      </c>
      <c r="C191" s="5">
        <f t="shared" ca="1" si="196"/>
        <v>0.51996932915837502</v>
      </c>
      <c r="D191" s="5">
        <f t="shared" ca="1" si="197"/>
        <v>9.1266703715925115E-2</v>
      </c>
      <c r="E191" s="30">
        <f t="shared" ca="1" si="198"/>
        <v>82442909.197639987</v>
      </c>
      <c r="F191" s="29">
        <f t="shared" ca="1" si="273"/>
        <v>67109356.886981055</v>
      </c>
      <c r="G191" s="29">
        <f t="shared" ca="1" si="273"/>
        <v>76829221.262208074</v>
      </c>
      <c r="H191" s="29">
        <f t="shared" ca="1" si="273"/>
        <v>24592915.262164351</v>
      </c>
      <c r="I191" s="29">
        <f t="shared" ca="1" si="273"/>
        <v>9982283.7855154779</v>
      </c>
      <c r="J191" s="29">
        <f t="shared" ca="1" si="273"/>
        <v>3107025.7998279156</v>
      </c>
      <c r="K191" s="29">
        <f t="shared" ca="1" si="273"/>
        <v>675435.9090101372</v>
      </c>
      <c r="L191" s="29">
        <f t="shared" ca="1" si="273"/>
        <v>211032.92123127118</v>
      </c>
      <c r="M191" s="29">
        <f t="shared" ca="1" si="273"/>
        <v>53382.321725260816</v>
      </c>
      <c r="N191" s="29">
        <f t="shared" ca="1" si="273"/>
        <v>66412.912572019763</v>
      </c>
      <c r="O191" s="29">
        <f t="shared" ca="1" si="273"/>
        <v>30804.44810718732</v>
      </c>
      <c r="P191" s="29">
        <f t="shared" ca="1" si="274"/>
        <v>33839.957394378878</v>
      </c>
      <c r="Q191" s="29">
        <f t="shared" ca="1" si="274"/>
        <v>20856.830285300006</v>
      </c>
      <c r="R191" s="29">
        <f t="shared" ca="1" si="274"/>
        <v>8400.4279524249214</v>
      </c>
      <c r="S191" s="29">
        <f t="shared" ca="1" si="274"/>
        <v>8140.6662516525585</v>
      </c>
      <c r="T191" s="29">
        <f t="shared" ca="1" si="274"/>
        <v>2405.9161092509262</v>
      </c>
      <c r="U191" s="29">
        <f t="shared" ca="1" si="274"/>
        <v>651.77068600223856</v>
      </c>
      <c r="V191" s="29">
        <f t="shared" ca="1" si="274"/>
        <v>311.69734565999346</v>
      </c>
      <c r="W191" s="31">
        <f t="shared" ca="1" si="199"/>
        <v>38793900.626178287</v>
      </c>
      <c r="X191" s="31">
        <f t="shared" ca="1" si="200"/>
        <v>265175387.97300747</v>
      </c>
      <c r="Y191" s="38">
        <f t="array" aca="1" ref="Y191" ca="1">SUM($E$54:$V$54*E191:V191)/1000000</f>
        <v>2343.0365739630874</v>
      </c>
      <c r="Z191" s="39">
        <f t="array" aca="1" ref="Z191" ca="1">SUM(($E$54:$V$54*E191:V191))/SUM(E191:V191)</f>
        <v>8.8357995509054863</v>
      </c>
      <c r="AE191" s="10"/>
      <c r="AF191" s="46"/>
      <c r="AG191" s="53">
        <f t="shared" ca="1" si="205"/>
        <v>2376624.8020506199</v>
      </c>
      <c r="AH191" s="53">
        <f t="shared" ca="1" si="206"/>
        <v>2720846.1121376213</v>
      </c>
      <c r="AI191" s="53">
        <f t="shared" ca="1" si="207"/>
        <v>3411775.1812118529</v>
      </c>
      <c r="AJ191" s="53">
        <f t="shared" ca="1" si="208"/>
        <v>1384842.2485979781</v>
      </c>
      <c r="AK191" s="53">
        <f t="shared" ca="1" si="209"/>
        <v>431037.69513435365</v>
      </c>
      <c r="AL191" s="53">
        <f t="shared" ca="1" si="210"/>
        <v>93703.224944843183</v>
      </c>
      <c r="AM191" s="53">
        <f t="shared" ca="1" si="211"/>
        <v>29276.597564794847</v>
      </c>
      <c r="AN191" s="53">
        <f t="shared" ca="1" si="212"/>
        <v>7405.7295947305502</v>
      </c>
      <c r="AO191" s="53">
        <f t="shared" ca="1" si="213"/>
        <v>9213.4634877471035</v>
      </c>
      <c r="AP191" s="53">
        <f t="shared" ca="1" si="214"/>
        <v>4273.501144645541</v>
      </c>
      <c r="AQ191" s="53">
        <f t="shared" ca="1" si="215"/>
        <v>4694.6173538454905</v>
      </c>
      <c r="AR191" s="53">
        <f t="shared" ca="1" si="216"/>
        <v>2893.4681052477963</v>
      </c>
      <c r="AS191" s="53">
        <f t="shared" ca="1" si="217"/>
        <v>1165.3913858571696</v>
      </c>
      <c r="AT191" s="53">
        <f t="shared" ca="1" si="218"/>
        <v>1129.354644613727</v>
      </c>
      <c r="AU191" s="53">
        <f t="shared" ca="1" si="219"/>
        <v>333.77274642378825</v>
      </c>
      <c r="AV191" s="53">
        <f t="shared" ca="1" si="220"/>
        <v>90.420148511834455</v>
      </c>
      <c r="AW191" s="53">
        <f t="shared" ca="1" si="221"/>
        <v>43.241773357730324</v>
      </c>
      <c r="AX191" s="53">
        <f t="shared" ca="1" si="201"/>
        <v>5381877.9078388037</v>
      </c>
      <c r="AY191" s="53">
        <f t="shared" ca="1" si="202"/>
        <v>10479348.822027041</v>
      </c>
      <c r="AZ191" s="41">
        <f t="array" aca="1" ref="AZ191" ca="1">SUM($E$54:$V$54*AF191:AW191)/1000000</f>
        <v>163.89115883331607</v>
      </c>
      <c r="BA191" s="43">
        <f t="array" aca="1" ref="BA191" ca="1">IF(AZ191=0,"",SUM(($E$54:$V$54*AF191:AW191))/SUM(AF191:AW191))</f>
        <v>15.639441115732826</v>
      </c>
      <c r="BB191" s="54">
        <f t="array" aca="1" ref="BB191" ca="1">SUM(AG191:AW191*AG$54:AW$54*AG$55:AW$55)/1000000</f>
        <v>283.04770611227895</v>
      </c>
      <c r="BG191" s="10"/>
      <c r="BH191" s="46"/>
      <c r="BI191" s="53">
        <f t="shared" si="222"/>
        <v>0</v>
      </c>
      <c r="BJ191" s="53">
        <f t="shared" si="223"/>
        <v>0</v>
      </c>
      <c r="BK191" s="53">
        <f t="shared" ca="1" si="224"/>
        <v>19437739.942221366</v>
      </c>
      <c r="BL191" s="53">
        <f t="shared" ca="1" si="225"/>
        <v>7889794.0396199543</v>
      </c>
      <c r="BM191" s="53">
        <f t="shared" ca="1" si="226"/>
        <v>2455729.9875603402</v>
      </c>
      <c r="BN191" s="53">
        <f t="shared" ca="1" si="227"/>
        <v>533850.80243721779</v>
      </c>
      <c r="BO191" s="53">
        <f t="shared" ca="1" si="228"/>
        <v>166796.12800730357</v>
      </c>
      <c r="BP191" s="53">
        <f t="shared" ca="1" si="229"/>
        <v>42192.301162602977</v>
      </c>
      <c r="BQ191" s="53">
        <f t="shared" ca="1" si="230"/>
        <v>52491.415093291158</v>
      </c>
      <c r="BR191" s="53">
        <f t="shared" ca="1" si="231"/>
        <v>24347.209144917961</v>
      </c>
      <c r="BS191" s="53">
        <f t="shared" ca="1" si="232"/>
        <v>26746.413935714059</v>
      </c>
      <c r="BT191" s="53">
        <f t="shared" ca="1" si="233"/>
        <v>16484.814377757884</v>
      </c>
      <c r="BU191" s="53">
        <f t="shared" ca="1" si="234"/>
        <v>6639.5273680226737</v>
      </c>
      <c r="BV191" s="53">
        <f t="shared" ca="1" si="235"/>
        <v>6434.2170039305265</v>
      </c>
      <c r="BW191" s="53">
        <f t="shared" ca="1" si="236"/>
        <v>1901.5871504411812</v>
      </c>
      <c r="BX191" s="53">
        <f t="shared" ca="1" si="237"/>
        <v>515.14629158120283</v>
      </c>
      <c r="BY191" s="53">
        <f t="shared" ca="1" si="238"/>
        <v>246.35924131128922</v>
      </c>
      <c r="BZ191" s="53">
        <f t="shared" ca="1" si="203"/>
        <v>30661909.890615746</v>
      </c>
      <c r="CA191" s="53">
        <f t="shared" ca="1" si="204"/>
        <v>30661909.890615746</v>
      </c>
      <c r="CB191" s="41">
        <f t="array" aca="1" ref="CB191" ca="1">SUM($E$54:$V$54*BH191:BY191)/1000000</f>
        <v>651.5261030783555</v>
      </c>
      <c r="CC191" s="43">
        <f t="array" aca="1" ref="CC191" ca="1">IF(CB191=0,"",SUM(($E$54:$V$54*BH191:BY191))/SUM(BH191:BY191))</f>
        <v>21.248712340575981</v>
      </c>
      <c r="CD191" s="54">
        <f t="array" aca="1" ref="CD191" ca="1">SUM(BI191:BY191*BI$54:BY$54*BI$55:BY$55)/1000000</f>
        <v>2974.8272999265032</v>
      </c>
      <c r="CI191" s="10"/>
      <c r="CJ191" s="71"/>
      <c r="CK191" s="149" t="str">
        <f t="shared" ca="1" si="239"/>
        <v/>
      </c>
      <c r="CL191" s="149" t="str">
        <f t="shared" ca="1" si="240"/>
        <v/>
      </c>
      <c r="CM191" s="149" t="str">
        <f t="shared" ca="1" si="241"/>
        <v/>
      </c>
      <c r="CN191" s="149">
        <f t="shared" ca="1" si="242"/>
        <v>0.67125091102762224</v>
      </c>
      <c r="CO191" s="149">
        <f t="shared" ca="1" si="243"/>
        <v>0.58603464939805383</v>
      </c>
      <c r="CP191" s="149">
        <f t="shared" ca="1" si="244"/>
        <v>0.54939902563903698</v>
      </c>
      <c r="CQ191" s="149">
        <f t="shared" ca="1" si="245"/>
        <v>0.71921353564540413</v>
      </c>
      <c r="CR191" s="149">
        <f t="shared" ca="1" si="246"/>
        <v>0.62763606219820978</v>
      </c>
      <c r="CS191" s="149">
        <f t="shared" ca="1" si="247"/>
        <v>0.63149095847147818</v>
      </c>
      <c r="CT191" s="149">
        <f t="shared" ca="1" si="248"/>
        <v>0.68033826894464311</v>
      </c>
      <c r="CU191" s="149">
        <f t="shared" ca="1" si="249"/>
        <v>0.62689141476720167</v>
      </c>
      <c r="CV191" s="149">
        <f t="shared" ca="1" si="250"/>
        <v>0.62859186896148778</v>
      </c>
      <c r="CW191" s="149">
        <f t="shared" ca="1" si="251"/>
        <v>0.61626196619516838</v>
      </c>
      <c r="CX191" s="149">
        <f t="shared" ca="1" si="252"/>
        <v>0.55799686141983584</v>
      </c>
      <c r="CY191" s="149">
        <f t="shared" ca="1" si="253"/>
        <v>0.57175192043908651</v>
      </c>
      <c r="CZ191" s="149" t="str">
        <f t="shared" ca="1" si="254"/>
        <v/>
      </c>
      <c r="DA191" s="149" t="str">
        <f t="shared" ca="1" si="255"/>
        <v/>
      </c>
      <c r="DB191" s="53"/>
      <c r="DC191" s="53"/>
      <c r="DD191" s="41"/>
      <c r="DE191" s="43"/>
      <c r="DF191" s="54"/>
      <c r="DK191" s="10"/>
      <c r="DL191" s="46"/>
      <c r="DM191" s="72">
        <f t="shared" ca="1" si="256"/>
        <v>9.1266703715925074E-2</v>
      </c>
      <c r="DN191" s="72">
        <f t="shared" ca="1" si="257"/>
        <v>9.1266703715924963E-2</v>
      </c>
      <c r="DO191" s="72">
        <f t="shared" ca="1" si="258"/>
        <v>0.61123603287430017</v>
      </c>
      <c r="DP191" s="72">
        <f t="shared" ca="1" si="259"/>
        <v>0.61123603287430017</v>
      </c>
      <c r="DQ191" s="72">
        <f t="shared" ca="1" si="260"/>
        <v>0.61123603287430017</v>
      </c>
      <c r="DR191" s="72">
        <f t="shared" ca="1" si="261"/>
        <v>0.61123603287430017</v>
      </c>
      <c r="DS191" s="72">
        <f t="shared" ca="1" si="262"/>
        <v>0.61123603287430017</v>
      </c>
      <c r="DT191" s="72">
        <f t="shared" ca="1" si="263"/>
        <v>0.61123603287430017</v>
      </c>
      <c r="DU191" s="72">
        <f t="shared" ca="1" si="264"/>
        <v>0.61123603287430028</v>
      </c>
      <c r="DV191" s="72">
        <f t="shared" ca="1" si="265"/>
        <v>0.61123603287430017</v>
      </c>
      <c r="DW191" s="72">
        <f t="shared" ca="1" si="266"/>
        <v>0.61123603287430017</v>
      </c>
      <c r="DX191" s="72">
        <f t="shared" ca="1" si="267"/>
        <v>0.61123603287430017</v>
      </c>
      <c r="DY191" s="72">
        <f t="shared" ca="1" si="268"/>
        <v>0.61123603287430017</v>
      </c>
      <c r="DZ191" s="72">
        <f t="shared" ca="1" si="269"/>
        <v>0.61123603287430017</v>
      </c>
      <c r="EA191" s="72">
        <f t="shared" ca="1" si="270"/>
        <v>0.61123603287430006</v>
      </c>
      <c r="EB191" s="72">
        <f t="shared" ca="1" si="271"/>
        <v>0.61123603287430006</v>
      </c>
      <c r="EC191" s="72">
        <f t="shared" ca="1" si="272"/>
        <v>0.61123603287430028</v>
      </c>
      <c r="ED191" s="53"/>
      <c r="EE191" s="53"/>
      <c r="EF191" s="41"/>
      <c r="EG191" s="43"/>
      <c r="EH191" s="54"/>
    </row>
    <row r="192" spans="1:138" x14ac:dyDescent="0.2">
      <c r="A192" s="7">
        <v>12</v>
      </c>
      <c r="B192">
        <v>4</v>
      </c>
      <c r="C192" s="5">
        <f t="shared" ca="1" si="196"/>
        <v>0.33069877006659548</v>
      </c>
      <c r="D192" s="5">
        <f t="shared" ca="1" si="197"/>
        <v>0.11235994103609653</v>
      </c>
      <c r="E192" s="30">
        <f t="shared" ca="1" si="198"/>
        <v>40199564.034296662</v>
      </c>
      <c r="F192" s="29">
        <f t="shared" ca="1" si="273"/>
        <v>61852103.194985218</v>
      </c>
      <c r="G192" s="29">
        <f t="shared" ca="1" si="273"/>
        <v>50348233.801063716</v>
      </c>
      <c r="H192" s="29">
        <f t="shared" ca="1" si="273"/>
        <v>41410163.334295586</v>
      </c>
      <c r="I192" s="29">
        <f t="shared" ca="1" si="273"/>
        <v>13255329.432496289</v>
      </c>
      <c r="J192" s="29">
        <f t="shared" ca="1" si="273"/>
        <v>5380348.7164957132</v>
      </c>
      <c r="K192" s="29">
        <f t="shared" ca="1" si="273"/>
        <v>1674655.0822848545</v>
      </c>
      <c r="L192" s="29">
        <f t="shared" ca="1" si="273"/>
        <v>364053.03678011452</v>
      </c>
      <c r="M192" s="29">
        <f t="shared" ca="1" si="273"/>
        <v>113744.58303144484</v>
      </c>
      <c r="N192" s="29">
        <f t="shared" ca="1" si="273"/>
        <v>28772.52463958443</v>
      </c>
      <c r="O192" s="29">
        <f t="shared" ca="1" si="273"/>
        <v>35795.879639696752</v>
      </c>
      <c r="P192" s="29">
        <f t="shared" ca="1" si="274"/>
        <v>16603.282014117322</v>
      </c>
      <c r="Q192" s="29">
        <f t="shared" ca="1" si="274"/>
        <v>18239.390428601604</v>
      </c>
      <c r="R192" s="29">
        <f t="shared" ca="1" si="274"/>
        <v>11241.617896949821</v>
      </c>
      <c r="S192" s="29">
        <f t="shared" ca="1" si="274"/>
        <v>4527.7446246746013</v>
      </c>
      <c r="T192" s="29">
        <f t="shared" ca="1" si="274"/>
        <v>4387.7357285767675</v>
      </c>
      <c r="U192" s="29">
        <f t="shared" ca="1" si="274"/>
        <v>1296.7641402048287</v>
      </c>
      <c r="V192" s="29">
        <f t="shared" ca="1" si="274"/>
        <v>351.29772397074646</v>
      </c>
      <c r="W192" s="31">
        <f t="shared" ca="1" si="199"/>
        <v>62319510.422220379</v>
      </c>
      <c r="X192" s="31">
        <f t="shared" ca="1" si="200"/>
        <v>214719411.452566</v>
      </c>
      <c r="Y192" s="38">
        <f t="array" aca="1" ref="Y192" ca="1">SUM($E$54:$V$54*E192:V192)/1000000</f>
        <v>2406.6910212120724</v>
      </c>
      <c r="Z192" s="39">
        <f t="array" aca="1" ref="Z192" ca="1">SUM(($E$54:$V$54*E192:V192))/SUM(E192:V192)</f>
        <v>11.208539576980623</v>
      </c>
      <c r="AE192" s="10"/>
      <c r="AF192" s="46"/>
      <c r="AG192" s="53">
        <f t="shared" ca="1" si="205"/>
        <v>3743304.1663894369</v>
      </c>
      <c r="AH192" s="53">
        <f t="shared" ca="1" si="206"/>
        <v>3047087.2229475253</v>
      </c>
      <c r="AI192" s="53">
        <f t="shared" ca="1" si="207"/>
        <v>6439005.2091234103</v>
      </c>
      <c r="AJ192" s="53">
        <f t="shared" ca="1" si="208"/>
        <v>2061115.639063498</v>
      </c>
      <c r="AK192" s="53">
        <f t="shared" ca="1" si="209"/>
        <v>836608.47055206797</v>
      </c>
      <c r="AL192" s="53">
        <f t="shared" ca="1" si="210"/>
        <v>260397.73645100984</v>
      </c>
      <c r="AM192" s="53">
        <f t="shared" ca="1" si="211"/>
        <v>56607.827921387485</v>
      </c>
      <c r="AN192" s="53">
        <f t="shared" ca="1" si="212"/>
        <v>17686.526776929513</v>
      </c>
      <c r="AO192" s="53">
        <f t="shared" ca="1" si="213"/>
        <v>4473.9363749497597</v>
      </c>
      <c r="AP192" s="53">
        <f t="shared" ca="1" si="214"/>
        <v>5566.0214040805795</v>
      </c>
      <c r="AQ192" s="53">
        <f t="shared" ca="1" si="215"/>
        <v>2581.7000168387535</v>
      </c>
      <c r="AR192" s="53">
        <f t="shared" ca="1" si="216"/>
        <v>2836.1040026069054</v>
      </c>
      <c r="AS192" s="53">
        <f t="shared" ca="1" si="217"/>
        <v>1747.9968773145667</v>
      </c>
      <c r="AT192" s="53">
        <f t="shared" ca="1" si="218"/>
        <v>704.03420021565137</v>
      </c>
      <c r="AU192" s="53">
        <f t="shared" ca="1" si="219"/>
        <v>682.26374729519785</v>
      </c>
      <c r="AV192" s="53">
        <f t="shared" ca="1" si="220"/>
        <v>201.63820621465726</v>
      </c>
      <c r="AW192" s="53">
        <f t="shared" ca="1" si="221"/>
        <v>54.624461544382683</v>
      </c>
      <c r="AX192" s="53">
        <f t="shared" ca="1" si="201"/>
        <v>9690269.7291793637</v>
      </c>
      <c r="AY192" s="53">
        <f t="shared" ca="1" si="202"/>
        <v>16480661.118516326</v>
      </c>
      <c r="AZ192" s="41">
        <f t="array" aca="1" ref="AZ192" ca="1">SUM($E$54:$V$54*AF192:AW192)/1000000</f>
        <v>267.35224025745185</v>
      </c>
      <c r="BA192" s="43">
        <f t="array" aca="1" ref="BA192" ca="1">IF(AZ192=0,"",SUM(($E$54:$V$54*AF192:AW192))/SUM(AF192:AW192))</f>
        <v>16.222179337033797</v>
      </c>
      <c r="BB192" s="54">
        <f t="array" aca="1" ref="BB192" ca="1">SUM(AG192:AW192*AG$54:AW$54*AG$55:AW$55)/1000000</f>
        <v>472.27269737337065</v>
      </c>
      <c r="BG192" s="10"/>
      <c r="BH192" s="46"/>
      <c r="BI192" s="53">
        <f t="shared" si="222"/>
        <v>0</v>
      </c>
      <c r="BJ192" s="53">
        <f t="shared" si="223"/>
        <v>0</v>
      </c>
      <c r="BK192" s="53">
        <f t="shared" ca="1" si="224"/>
        <v>18951336.957585581</v>
      </c>
      <c r="BL192" s="53">
        <f t="shared" ca="1" si="225"/>
        <v>6066293.7388366153</v>
      </c>
      <c r="BM192" s="53">
        <f t="shared" ca="1" si="226"/>
        <v>2462313.4338419014</v>
      </c>
      <c r="BN192" s="53">
        <f t="shared" ca="1" si="227"/>
        <v>766404.91600836511</v>
      </c>
      <c r="BO192" s="53">
        <f t="shared" ca="1" si="228"/>
        <v>166608.65871877171</v>
      </c>
      <c r="BP192" s="53">
        <f t="shared" ca="1" si="229"/>
        <v>52055.141698601343</v>
      </c>
      <c r="BQ192" s="53">
        <f t="shared" ca="1" si="230"/>
        <v>13167.729022541751</v>
      </c>
      <c r="BR192" s="53">
        <f t="shared" ca="1" si="231"/>
        <v>16381.963318247561</v>
      </c>
      <c r="BS192" s="53">
        <f t="shared" ca="1" si="232"/>
        <v>7598.4822738132771</v>
      </c>
      <c r="BT192" s="53">
        <f t="shared" ca="1" si="233"/>
        <v>8347.2463299152623</v>
      </c>
      <c r="BU192" s="53">
        <f t="shared" ca="1" si="234"/>
        <v>5144.7198358930273</v>
      </c>
      <c r="BV192" s="53">
        <f t="shared" ca="1" si="235"/>
        <v>2072.1196713812687</v>
      </c>
      <c r="BW192" s="53">
        <f t="shared" ca="1" si="236"/>
        <v>2008.0446822152119</v>
      </c>
      <c r="BX192" s="53">
        <f t="shared" ca="1" si="237"/>
        <v>593.46334804678941</v>
      </c>
      <c r="BY192" s="53">
        <f t="shared" ca="1" si="238"/>
        <v>160.77119729418609</v>
      </c>
      <c r="BZ192" s="53">
        <f t="shared" ca="1" si="203"/>
        <v>28520487.386369184</v>
      </c>
      <c r="CA192" s="53">
        <f t="shared" ca="1" si="204"/>
        <v>28520487.386369184</v>
      </c>
      <c r="CB192" s="41">
        <f t="array" aca="1" ref="CB192" ca="1">SUM($E$54:$V$54*BH192:BY192)/1000000</f>
        <v>603.50183025226761</v>
      </c>
      <c r="CC192" s="43">
        <f t="array" aca="1" ref="CC192" ca="1">IF(CB192=0,"",SUM(($E$54:$V$54*BH192:BY192))/SUM(BH192:BY192))</f>
        <v>21.160291620426502</v>
      </c>
      <c r="CD192" s="54">
        <f t="array" aca="1" ref="CD192" ca="1">SUM(BI192:BY192*BI$54:BY$54*BI$55:BY$55)/1000000</f>
        <v>2753.614962150607</v>
      </c>
      <c r="CI192" s="10"/>
      <c r="CJ192" s="71"/>
      <c r="CK192" s="149" t="str">
        <f t="shared" ca="1" si="239"/>
        <v/>
      </c>
      <c r="CL192" s="149" t="str">
        <f t="shared" ca="1" si="240"/>
        <v/>
      </c>
      <c r="CM192" s="149" t="str">
        <f t="shared" ca="1" si="241"/>
        <v/>
      </c>
      <c r="CN192" s="149">
        <f t="shared" ca="1" si="242"/>
        <v>0.85036093549654779</v>
      </c>
      <c r="CO192" s="149">
        <f t="shared" ca="1" si="243"/>
        <v>0.96530660556682213</v>
      </c>
      <c r="CP192" s="149">
        <f t="shared" ca="1" si="244"/>
        <v>0.90109733012720639</v>
      </c>
      <c r="CQ192" s="149">
        <f t="shared" ca="1" si="245"/>
        <v>0.9943561730161935</v>
      </c>
      <c r="CR192" s="149">
        <f t="shared" ca="1" si="246"/>
        <v>0.88679188622532512</v>
      </c>
      <c r="CS192" s="149">
        <f t="shared" ca="1" si="247"/>
        <v>1.152953352892282</v>
      </c>
      <c r="CT192" s="149">
        <f t="shared" ca="1" si="248"/>
        <v>0.88302396426220986</v>
      </c>
      <c r="CU192" s="149">
        <f t="shared" ca="1" si="249"/>
        <v>0.84996987290406301</v>
      </c>
      <c r="CV192" s="149">
        <f t="shared" ca="1" si="250"/>
        <v>0.90961387421458251</v>
      </c>
      <c r="CW192" s="149">
        <f t="shared" ca="1" si="251"/>
        <v>0.87644319434253126</v>
      </c>
      <c r="CX192" s="149">
        <f t="shared" ca="1" si="252"/>
        <v>1.0365888211683714</v>
      </c>
      <c r="CY192" s="149">
        <f t="shared" ca="1" si="253"/>
        <v>0.93465126110843022</v>
      </c>
      <c r="CZ192" s="149" t="str">
        <f t="shared" ca="1" si="254"/>
        <v/>
      </c>
      <c r="DA192" s="149" t="str">
        <f t="shared" ca="1" si="255"/>
        <v/>
      </c>
      <c r="DB192" s="53"/>
      <c r="DC192" s="53"/>
      <c r="DD192" s="41"/>
      <c r="DE192" s="43"/>
      <c r="DF192" s="54"/>
      <c r="DK192" s="10"/>
      <c r="DL192" s="46"/>
      <c r="DM192" s="72">
        <f t="shared" ca="1" si="256"/>
        <v>0.11235994103609656</v>
      </c>
      <c r="DN192" s="72">
        <f t="shared" ca="1" si="257"/>
        <v>0.11235994103609656</v>
      </c>
      <c r="DO192" s="72">
        <f t="shared" ca="1" si="258"/>
        <v>0.44305871110269213</v>
      </c>
      <c r="DP192" s="72">
        <f t="shared" ca="1" si="259"/>
        <v>0.44305871110269213</v>
      </c>
      <c r="DQ192" s="72">
        <f t="shared" ca="1" si="260"/>
        <v>0.44305871110269213</v>
      </c>
      <c r="DR192" s="72">
        <f t="shared" ca="1" si="261"/>
        <v>0.44305871110269213</v>
      </c>
      <c r="DS192" s="72">
        <f t="shared" ca="1" si="262"/>
        <v>0.44305871110269213</v>
      </c>
      <c r="DT192" s="72">
        <f t="shared" ca="1" si="263"/>
        <v>0.44305871110269213</v>
      </c>
      <c r="DU192" s="72">
        <f t="shared" ca="1" si="264"/>
        <v>0.44305871110269213</v>
      </c>
      <c r="DV192" s="72">
        <f t="shared" ca="1" si="265"/>
        <v>0.44305871110269213</v>
      </c>
      <c r="DW192" s="72">
        <f t="shared" ca="1" si="266"/>
        <v>0.44305871110269213</v>
      </c>
      <c r="DX192" s="72">
        <f t="shared" ca="1" si="267"/>
        <v>0.44305871110269213</v>
      </c>
      <c r="DY192" s="72">
        <f t="shared" ca="1" si="268"/>
        <v>0.44305871110269213</v>
      </c>
      <c r="DZ192" s="72">
        <f t="shared" ca="1" si="269"/>
        <v>0.44305871110269213</v>
      </c>
      <c r="EA192" s="72">
        <f t="shared" ca="1" si="270"/>
        <v>0.44305871110269213</v>
      </c>
      <c r="EB192" s="72">
        <f t="shared" ca="1" si="271"/>
        <v>0.44305871110269213</v>
      </c>
      <c r="EC192" s="72">
        <f t="shared" ca="1" si="272"/>
        <v>0.44305871110269213</v>
      </c>
      <c r="ED192" s="53"/>
      <c r="EE192" s="53"/>
      <c r="EF192" s="41"/>
      <c r="EG192" s="43"/>
      <c r="EH192" s="54"/>
    </row>
    <row r="193" spans="1:138" x14ac:dyDescent="0.2">
      <c r="A193" s="7">
        <v>12</v>
      </c>
      <c r="B193">
        <v>5</v>
      </c>
      <c r="C193" s="5">
        <f t="shared" ca="1" si="196"/>
        <v>0.42804711539749157</v>
      </c>
      <c r="D193" s="5">
        <f t="shared" ca="1" si="197"/>
        <v>0.10583309594971896</v>
      </c>
      <c r="E193" s="30">
        <f t="shared" ca="1" si="198"/>
        <v>21106073.811925352</v>
      </c>
      <c r="F193" s="29">
        <f t="shared" ca="1" si="273"/>
        <v>30356876.182632152</v>
      </c>
      <c r="G193" s="29">
        <f t="shared" ca="1" si="273"/>
        <v>46707885.606013745</v>
      </c>
      <c r="H193" s="29">
        <f t="shared" ca="1" si="273"/>
        <v>24781151.121454969</v>
      </c>
      <c r="I193" s="29">
        <f t="shared" ca="1" si="273"/>
        <v>20381877.14004045</v>
      </c>
      <c r="J193" s="29">
        <f t="shared" ca="1" si="273"/>
        <v>6524207.4454738973</v>
      </c>
      <c r="K193" s="29">
        <f t="shared" ca="1" si="273"/>
        <v>2648180.9700897518</v>
      </c>
      <c r="L193" s="29">
        <f t="shared" ca="1" si="273"/>
        <v>824256.93092608161</v>
      </c>
      <c r="M193" s="29">
        <f t="shared" ca="1" si="273"/>
        <v>179185.10024242438</v>
      </c>
      <c r="N193" s="29">
        <f t="shared" ca="1" si="273"/>
        <v>55984.519983093538</v>
      </c>
      <c r="O193" s="29">
        <f t="shared" ca="1" si="273"/>
        <v>14161.694014066177</v>
      </c>
      <c r="P193" s="29">
        <f t="shared" ca="1" si="274"/>
        <v>17618.554533247541</v>
      </c>
      <c r="Q193" s="29">
        <f t="shared" ca="1" si="274"/>
        <v>8172.0531117277014</v>
      </c>
      <c r="R193" s="29">
        <f t="shared" ca="1" si="274"/>
        <v>8977.3375638222751</v>
      </c>
      <c r="S193" s="29">
        <f t="shared" ca="1" si="274"/>
        <v>5533.0686088154434</v>
      </c>
      <c r="T193" s="29">
        <f t="shared" ca="1" si="274"/>
        <v>2228.533462102223</v>
      </c>
      <c r="U193" s="29">
        <f t="shared" ca="1" si="274"/>
        <v>2159.6217774092202</v>
      </c>
      <c r="V193" s="29">
        <f t="shared" ca="1" si="274"/>
        <v>638.26088228382991</v>
      </c>
      <c r="W193" s="31">
        <f t="shared" ca="1" si="199"/>
        <v>55454332.352164119</v>
      </c>
      <c r="X193" s="31">
        <f t="shared" ca="1" si="200"/>
        <v>153625167.95273542</v>
      </c>
      <c r="Y193" s="38">
        <f t="array" aca="1" ref="Y193" ca="1">SUM($E$54:$V$54*E193:V193)/1000000</f>
        <v>2070.3697689338887</v>
      </c>
      <c r="Z193" s="39">
        <f t="array" aca="1" ref="Z193" ca="1">SUM(($E$54:$V$54*E193:V193))/SUM(E193:V193)</f>
        <v>13.476761630430648</v>
      </c>
      <c r="AE193" s="10"/>
      <c r="AF193" s="46"/>
      <c r="AG193" s="53">
        <f t="shared" ca="1" si="205"/>
        <v>1469475.5349830547</v>
      </c>
      <c r="AH193" s="53">
        <f t="shared" ca="1" si="206"/>
        <v>2260973.5855526733</v>
      </c>
      <c r="AI193" s="53">
        <f t="shared" ca="1" si="207"/>
        <v>3817067.3564762613</v>
      </c>
      <c r="AJ193" s="53">
        <f t="shared" ca="1" si="208"/>
        <v>3139442.4542127708</v>
      </c>
      <c r="AK193" s="53">
        <f t="shared" ca="1" si="209"/>
        <v>1004930.6888507304</v>
      </c>
      <c r="AL193" s="53">
        <f t="shared" ca="1" si="210"/>
        <v>407902.16263278027</v>
      </c>
      <c r="AM193" s="53">
        <f t="shared" ca="1" si="211"/>
        <v>126961.18146276532</v>
      </c>
      <c r="AN193" s="53">
        <f t="shared" ca="1" si="212"/>
        <v>27600.073683022983</v>
      </c>
      <c r="AO193" s="53">
        <f t="shared" ca="1" si="213"/>
        <v>8623.3558178193525</v>
      </c>
      <c r="AP193" s="53">
        <f t="shared" ca="1" si="214"/>
        <v>2181.3409582372738</v>
      </c>
      <c r="AQ193" s="53">
        <f t="shared" ca="1" si="215"/>
        <v>2713.8049014571984</v>
      </c>
      <c r="AR193" s="53">
        <f t="shared" ca="1" si="216"/>
        <v>1258.750128889679</v>
      </c>
      <c r="AS193" s="53">
        <f t="shared" ca="1" si="217"/>
        <v>1382.7889590353386</v>
      </c>
      <c r="AT193" s="53">
        <f t="shared" ca="1" si="218"/>
        <v>852.26450798597659</v>
      </c>
      <c r="AU193" s="53">
        <f t="shared" ca="1" si="219"/>
        <v>343.26340569549728</v>
      </c>
      <c r="AV193" s="53">
        <f t="shared" ca="1" si="220"/>
        <v>332.64886479575216</v>
      </c>
      <c r="AW193" s="53">
        <f t="shared" ca="1" si="221"/>
        <v>98.312010073336111</v>
      </c>
      <c r="AX193" s="53">
        <f t="shared" ca="1" si="201"/>
        <v>8541690.4468723219</v>
      </c>
      <c r="AY193" s="53">
        <f t="shared" ca="1" si="202"/>
        <v>12272139.567408049</v>
      </c>
      <c r="AZ193" s="41">
        <f t="array" aca="1" ref="AZ193" ca="1">SUM($E$54:$V$54*AF193:AW193)/1000000</f>
        <v>231.31814441194254</v>
      </c>
      <c r="BA193" s="43">
        <f t="array" aca="1" ref="BA193" ca="1">IF(AZ193=0,"",SUM(($E$54:$V$54*AF193:AW193))/SUM(AF193:AW193))</f>
        <v>18.849047726467337</v>
      </c>
      <c r="BB193" s="54">
        <f t="array" aca="1" ref="BB193" ca="1">SUM(AG193:AW193*AG$54:AW$54*AG$55:AW$55)/1000000</f>
        <v>442.08574236117062</v>
      </c>
      <c r="BG193" s="10"/>
      <c r="BH193" s="46"/>
      <c r="BI193" s="53">
        <f t="shared" si="222"/>
        <v>0</v>
      </c>
      <c r="BJ193" s="53">
        <f t="shared" si="223"/>
        <v>0</v>
      </c>
      <c r="BK193" s="53">
        <f t="shared" ca="1" si="224"/>
        <v>15438314.98602145</v>
      </c>
      <c r="BL193" s="53">
        <f t="shared" ca="1" si="225"/>
        <v>12697628.038025534</v>
      </c>
      <c r="BM193" s="53">
        <f t="shared" ca="1" si="226"/>
        <v>4064491.156351848</v>
      </c>
      <c r="BN193" s="53">
        <f t="shared" ca="1" si="227"/>
        <v>1649780.1799383506</v>
      </c>
      <c r="BO193" s="53">
        <f t="shared" ca="1" si="228"/>
        <v>513500.68714245613</v>
      </c>
      <c r="BP193" s="53">
        <f t="shared" ca="1" si="229"/>
        <v>111629.84337516756</v>
      </c>
      <c r="BQ193" s="53">
        <f t="shared" ca="1" si="230"/>
        <v>34877.582950208991</v>
      </c>
      <c r="BR193" s="53">
        <f t="shared" ca="1" si="231"/>
        <v>8822.5398349441803</v>
      </c>
      <c r="BS193" s="53">
        <f t="shared" ca="1" si="232"/>
        <v>10976.116208224865</v>
      </c>
      <c r="BT193" s="53">
        <f t="shared" ca="1" si="233"/>
        <v>5091.0762540050082</v>
      </c>
      <c r="BU193" s="53">
        <f t="shared" ca="1" si="234"/>
        <v>5592.7573487955642</v>
      </c>
      <c r="BV193" s="53">
        <f t="shared" ca="1" si="235"/>
        <v>3447.0253461391671</v>
      </c>
      <c r="BW193" s="53">
        <f t="shared" ca="1" si="236"/>
        <v>1388.3455766926061</v>
      </c>
      <c r="BX193" s="53">
        <f t="shared" ca="1" si="237"/>
        <v>1345.4145486183334</v>
      </c>
      <c r="BY193" s="53">
        <f t="shared" ca="1" si="238"/>
        <v>397.62771695551447</v>
      </c>
      <c r="BZ193" s="53">
        <f t="shared" ca="1" si="203"/>
        <v>34547283.376639403</v>
      </c>
      <c r="CA193" s="53">
        <f t="shared" ca="1" si="204"/>
        <v>34547283.376639403</v>
      </c>
      <c r="CB193" s="41">
        <f t="array" aca="1" ref="CB193" ca="1">SUM($E$54:$V$54*BH193:BY193)/1000000</f>
        <v>782.0089227490148</v>
      </c>
      <c r="CC193" s="43">
        <f t="array" aca="1" ref="CC193" ca="1">IF(CB193=0,"",SUM(($E$54:$V$54*BH193:BY193))/SUM(BH193:BY193))</f>
        <v>22.635902054104868</v>
      </c>
      <c r="CD193" s="54">
        <f t="array" aca="1" ref="CD193" ca="1">SUM(BI193:BY193*BI$54:BY$54*BI$55:BY$55)/1000000</f>
        <v>3634.5285933403425</v>
      </c>
      <c r="CI193" s="10"/>
      <c r="CJ193" s="71"/>
      <c r="CK193" s="149" t="str">
        <f t="shared" ca="1" si="239"/>
        <v/>
      </c>
      <c r="CL193" s="149" t="str">
        <f t="shared" ca="1" si="240"/>
        <v/>
      </c>
      <c r="CM193" s="149" t="str">
        <f t="shared" ca="1" si="241"/>
        <v/>
      </c>
      <c r="CN193" s="149">
        <f t="shared" ca="1" si="242"/>
        <v>0.26350740112978283</v>
      </c>
      <c r="CO193" s="149">
        <f t="shared" ca="1" si="243"/>
        <v>0.19842330897795402</v>
      </c>
      <c r="CP193" s="149">
        <f t="shared" ca="1" si="244"/>
        <v>0.23150163168923771</v>
      </c>
      <c r="CQ193" s="149">
        <f t="shared" ca="1" si="245"/>
        <v>0.23605268847467178</v>
      </c>
      <c r="CR193" s="149">
        <f t="shared" ca="1" si="246"/>
        <v>0.20383905021630758</v>
      </c>
      <c r="CS193" s="149">
        <f t="shared" ca="1" si="247"/>
        <v>0.21976635063866709</v>
      </c>
      <c r="CT193" s="149">
        <f t="shared" ca="1" si="248"/>
        <v>0.23676067104826035</v>
      </c>
      <c r="CU193" s="149">
        <f t="shared" ca="1" si="249"/>
        <v>0.25884377542978737</v>
      </c>
      <c r="CV193" s="149">
        <f t="shared" ca="1" si="250"/>
        <v>0.22961447557559547</v>
      </c>
      <c r="CW193" s="149">
        <f t="shared" ca="1" si="251"/>
        <v>0.25199075700458323</v>
      </c>
      <c r="CX193" s="149">
        <f t="shared" ca="1" si="252"/>
        <v>0.22688837067097195</v>
      </c>
      <c r="CY193" s="149">
        <f t="shared" ca="1" si="253"/>
        <v>0.19542839769109099</v>
      </c>
      <c r="CZ193" s="149">
        <f t="shared" ca="1" si="254"/>
        <v>0.1931087857177492</v>
      </c>
      <c r="DA193" s="149" t="str">
        <f t="shared" ca="1" si="255"/>
        <v/>
      </c>
      <c r="DB193" s="53"/>
      <c r="DC193" s="53"/>
      <c r="DD193" s="41"/>
      <c r="DE193" s="43"/>
      <c r="DF193" s="54"/>
      <c r="DK193" s="10"/>
      <c r="DL193" s="46"/>
      <c r="DM193" s="72">
        <f t="shared" ca="1" si="256"/>
        <v>0.10583309594971899</v>
      </c>
      <c r="DN193" s="72">
        <f t="shared" ca="1" si="257"/>
        <v>0.10583309594971899</v>
      </c>
      <c r="DO193" s="72">
        <f t="shared" ca="1" si="258"/>
        <v>0.53388021134721053</v>
      </c>
      <c r="DP193" s="72">
        <f t="shared" ca="1" si="259"/>
        <v>0.53388021134721053</v>
      </c>
      <c r="DQ193" s="72">
        <f t="shared" ca="1" si="260"/>
        <v>0.53388021134721064</v>
      </c>
      <c r="DR193" s="72">
        <f t="shared" ca="1" si="261"/>
        <v>0.53388021134721053</v>
      </c>
      <c r="DS193" s="72">
        <f t="shared" ca="1" si="262"/>
        <v>0.53388021134721053</v>
      </c>
      <c r="DT193" s="72">
        <f t="shared" ca="1" si="263"/>
        <v>0.53388021134721053</v>
      </c>
      <c r="DU193" s="72">
        <f t="shared" ca="1" si="264"/>
        <v>0.53388021134721053</v>
      </c>
      <c r="DV193" s="72">
        <f t="shared" ca="1" si="265"/>
        <v>0.53388021134721053</v>
      </c>
      <c r="DW193" s="72">
        <f t="shared" ca="1" si="266"/>
        <v>0.53388021134721053</v>
      </c>
      <c r="DX193" s="72">
        <f t="shared" ca="1" si="267"/>
        <v>0.53388021134721053</v>
      </c>
      <c r="DY193" s="72">
        <f t="shared" ca="1" si="268"/>
        <v>0.53388021134721053</v>
      </c>
      <c r="DZ193" s="72">
        <f t="shared" ca="1" si="269"/>
        <v>0.53388021134721053</v>
      </c>
      <c r="EA193" s="72">
        <f t="shared" ca="1" si="270"/>
        <v>0.53388021134721064</v>
      </c>
      <c r="EB193" s="72">
        <f t="shared" ca="1" si="271"/>
        <v>0.53388021134721053</v>
      </c>
      <c r="EC193" s="72">
        <f t="shared" ca="1" si="272"/>
        <v>0.53388021134721064</v>
      </c>
      <c r="ED193" s="53"/>
      <c r="EE193" s="53"/>
      <c r="EF193" s="41"/>
      <c r="EG193" s="43"/>
      <c r="EH193" s="54"/>
    </row>
    <row r="194" spans="1:138" x14ac:dyDescent="0.2">
      <c r="A194" s="7">
        <v>12</v>
      </c>
      <c r="B194">
        <v>6</v>
      </c>
      <c r="C194" s="5">
        <f t="shared" ca="1" si="196"/>
        <v>0.44772494962248544</v>
      </c>
      <c r="D194" s="5">
        <f t="shared" ca="1" si="197"/>
        <v>0.10355471327876981</v>
      </c>
      <c r="E194" s="30">
        <f t="shared" ca="1" si="198"/>
        <v>13870031.216211574</v>
      </c>
      <c r="F194" s="29">
        <f t="shared" ca="1" si="273"/>
        <v>15974698.776665851</v>
      </c>
      <c r="G194" s="29">
        <f t="shared" ca="1" si="273"/>
        <v>22976416.984957606</v>
      </c>
      <c r="H194" s="29">
        <f t="shared" ca="1" si="273"/>
        <v>22592846.828822438</v>
      </c>
      <c r="I194" s="29">
        <f t="shared" ca="1" si="273"/>
        <v>11986771.489755642</v>
      </c>
      <c r="J194" s="29">
        <f t="shared" ca="1" si="273"/>
        <v>9858819.8188428171</v>
      </c>
      <c r="K194" s="29">
        <f t="shared" ca="1" si="273"/>
        <v>3155793.0225828192</v>
      </c>
      <c r="L194" s="29">
        <f t="shared" ca="1" si="273"/>
        <v>1280938.887641211</v>
      </c>
      <c r="M194" s="29">
        <f t="shared" ca="1" si="273"/>
        <v>398697.35798125219</v>
      </c>
      <c r="N194" s="29">
        <f t="shared" ca="1" si="273"/>
        <v>86672.763522891313</v>
      </c>
      <c r="O194" s="29">
        <f t="shared" ca="1" si="273"/>
        <v>27080.00305199705</v>
      </c>
      <c r="P194" s="29">
        <f t="shared" ca="1" si="274"/>
        <v>6850.0849384467547</v>
      </c>
      <c r="Q194" s="29">
        <f t="shared" ca="1" si="274"/>
        <v>8522.1863235801593</v>
      </c>
      <c r="R194" s="29">
        <f t="shared" ca="1" si="274"/>
        <v>3952.8645288643556</v>
      </c>
      <c r="S194" s="29">
        <f t="shared" ca="1" si="274"/>
        <v>4342.3848003078228</v>
      </c>
      <c r="T194" s="29">
        <f t="shared" ca="1" si="274"/>
        <v>2676.3740201555588</v>
      </c>
      <c r="U194" s="29">
        <f t="shared" ca="1" si="274"/>
        <v>1077.9532087339521</v>
      </c>
      <c r="V194" s="29">
        <f t="shared" ca="1" si="274"/>
        <v>1044.6202689790287</v>
      </c>
      <c r="W194" s="31">
        <f t="shared" ca="1" si="199"/>
        <v>49416086.640290141</v>
      </c>
      <c r="X194" s="31">
        <f t="shared" ca="1" si="200"/>
        <v>102237233.61812517</v>
      </c>
      <c r="Y194" s="38">
        <f t="array" aca="1" ref="Y194" ca="1">SUM($E$54:$V$54*E194:V194)/1000000</f>
        <v>1557.7803818961429</v>
      </c>
      <c r="Z194" s="39">
        <f t="array" aca="1" ref="Z194" ca="1">SUM(($E$54:$V$54*E194:V194))/SUM(E194:V194)</f>
        <v>15.236918359066117</v>
      </c>
      <c r="AE194" s="10"/>
      <c r="AF194" s="46"/>
      <c r="AG194" s="53">
        <f t="shared" ca="1" si="205"/>
        <v>731643.87996140379</v>
      </c>
      <c r="AH194" s="53">
        <f t="shared" ca="1" si="206"/>
        <v>1052323.746788926</v>
      </c>
      <c r="AI194" s="53">
        <f t="shared" ca="1" si="207"/>
        <v>3438380.6319219256</v>
      </c>
      <c r="AJ194" s="53">
        <f t="shared" ca="1" si="208"/>
        <v>1824253.6339895993</v>
      </c>
      <c r="AK194" s="53">
        <f t="shared" ca="1" si="209"/>
        <v>1500402.9981503654</v>
      </c>
      <c r="AL194" s="53">
        <f t="shared" ca="1" si="210"/>
        <v>480276.68621912546</v>
      </c>
      <c r="AM194" s="53">
        <f t="shared" ca="1" si="211"/>
        <v>194944.68737434072</v>
      </c>
      <c r="AN194" s="53">
        <f t="shared" ca="1" si="212"/>
        <v>60677.314553043041</v>
      </c>
      <c r="AO194" s="53">
        <f t="shared" ca="1" si="213"/>
        <v>13190.633020716647</v>
      </c>
      <c r="AP194" s="53">
        <f t="shared" ca="1" si="214"/>
        <v>4121.2760265159704</v>
      </c>
      <c r="AQ194" s="53">
        <f t="shared" ca="1" si="215"/>
        <v>1042.5069296414574</v>
      </c>
      <c r="AR194" s="53">
        <f t="shared" ca="1" si="216"/>
        <v>1296.9822093976111</v>
      </c>
      <c r="AS194" s="53">
        <f t="shared" ca="1" si="217"/>
        <v>601.58212639760484</v>
      </c>
      <c r="AT194" s="53">
        <f t="shared" ca="1" si="218"/>
        <v>660.86279019441236</v>
      </c>
      <c r="AU194" s="53">
        <f t="shared" ca="1" si="219"/>
        <v>407.3144329444176</v>
      </c>
      <c r="AV194" s="53">
        <f t="shared" ca="1" si="220"/>
        <v>164.05251906105613</v>
      </c>
      <c r="AW194" s="53">
        <f t="shared" ca="1" si="221"/>
        <v>158.97961544130791</v>
      </c>
      <c r="AX194" s="53">
        <f t="shared" ca="1" si="201"/>
        <v>7520580.1418787092</v>
      </c>
      <c r="AY194" s="53">
        <f t="shared" ca="1" si="202"/>
        <v>9304547.7686290387</v>
      </c>
      <c r="AZ194" s="41">
        <f t="array" aca="1" ref="AZ194" ca="1">SUM($E$54:$V$54*AF194:AW194)/1000000</f>
        <v>192.25356584745438</v>
      </c>
      <c r="BA194" s="43">
        <f t="array" aca="1" ref="BA194" ca="1">IF(AZ194=0,"",SUM(($E$54:$V$54*AF194:AW194))/SUM(AF194:AW194))</f>
        <v>20.662322407076172</v>
      </c>
      <c r="BB194" s="54">
        <f t="array" aca="1" ref="BB194" ca="1">SUM(AG194:AW194*AG$54:AW$54*AG$55:AW$55)/1000000</f>
        <v>386.36101538832179</v>
      </c>
      <c r="BG194" s="10"/>
      <c r="BH194" s="46"/>
      <c r="BI194" s="53">
        <f t="shared" si="222"/>
        <v>0</v>
      </c>
      <c r="BJ194" s="53">
        <f t="shared" si="223"/>
        <v>0</v>
      </c>
      <c r="BK194" s="53">
        <f t="shared" ca="1" si="224"/>
        <v>14866042.75621883</v>
      </c>
      <c r="BL194" s="53">
        <f t="shared" ca="1" si="225"/>
        <v>7887268.8699151427</v>
      </c>
      <c r="BM194" s="53">
        <f t="shared" ca="1" si="226"/>
        <v>6487081.4228599723</v>
      </c>
      <c r="BN194" s="53">
        <f t="shared" ca="1" si="227"/>
        <v>2076504.760951299</v>
      </c>
      <c r="BO194" s="53">
        <f t="shared" ca="1" si="228"/>
        <v>842854.92731639708</v>
      </c>
      <c r="BP194" s="53">
        <f t="shared" ca="1" si="229"/>
        <v>262341.97113129823</v>
      </c>
      <c r="BQ194" s="53">
        <f t="shared" ca="1" si="230"/>
        <v>57030.484829702305</v>
      </c>
      <c r="BR194" s="53">
        <f t="shared" ca="1" si="231"/>
        <v>17818.581529794181</v>
      </c>
      <c r="BS194" s="53">
        <f t="shared" ca="1" si="232"/>
        <v>4507.3405910390866</v>
      </c>
      <c r="BT194" s="53">
        <f t="shared" ca="1" si="233"/>
        <v>5607.5795681127656</v>
      </c>
      <c r="BU194" s="53">
        <f t="shared" ca="1" si="234"/>
        <v>2600.9760319656502</v>
      </c>
      <c r="BV194" s="53">
        <f t="shared" ca="1" si="235"/>
        <v>2857.2795006504934</v>
      </c>
      <c r="BW194" s="53">
        <f t="shared" ca="1" si="236"/>
        <v>1761.0481280521105</v>
      </c>
      <c r="BX194" s="53">
        <f t="shared" ca="1" si="237"/>
        <v>709.29080392820288</v>
      </c>
      <c r="BY194" s="53">
        <f t="shared" ca="1" si="238"/>
        <v>687.35780401271631</v>
      </c>
      <c r="BZ194" s="53">
        <f t="shared" ca="1" si="203"/>
        <v>32515674.6471802</v>
      </c>
      <c r="CA194" s="53">
        <f t="shared" ca="1" si="204"/>
        <v>32515674.6471802</v>
      </c>
      <c r="CB194" s="41">
        <f t="array" aca="1" ref="CB194" ca="1">SUM($E$54:$V$54*BH194:BY194)/1000000</f>
        <v>753.51115171971719</v>
      </c>
      <c r="CC194" s="43">
        <f t="array" aca="1" ref="CC194" ca="1">IF(CB194=0,"",SUM(($E$54:$V$54*BH194:BY194))/SUM(BH194:BY194))</f>
        <v>23.173781872770171</v>
      </c>
      <c r="CD194" s="54">
        <f t="array" aca="1" ref="CD194" ca="1">SUM(BI194:BY194*BI$54:BY$54*BI$55:BY$55)/1000000</f>
        <v>3532.3112507094293</v>
      </c>
      <c r="CI194" s="10"/>
      <c r="CJ194" s="71"/>
      <c r="CK194" s="149" t="str">
        <f t="shared" ca="1" si="239"/>
        <v/>
      </c>
      <c r="CL194" s="149" t="str">
        <f t="shared" ca="1" si="240"/>
        <v/>
      </c>
      <c r="CM194" s="149" t="str">
        <f t="shared" ca="1" si="241"/>
        <v/>
      </c>
      <c r="CN194" s="149">
        <f t="shared" ca="1" si="242"/>
        <v>0.51964946109978272</v>
      </c>
      <c r="CO194" s="149">
        <f t="shared" ca="1" si="243"/>
        <v>0.56161568571490628</v>
      </c>
      <c r="CP194" s="149">
        <f t="shared" ca="1" si="244"/>
        <v>0.62171785821362058</v>
      </c>
      <c r="CQ194" s="149">
        <f t="shared" ca="1" si="245"/>
        <v>0.50396074440234551</v>
      </c>
      <c r="CR194" s="149">
        <f t="shared" ca="1" si="246"/>
        <v>0.56224258531104432</v>
      </c>
      <c r="CS194" s="149">
        <f t="shared" ca="1" si="247"/>
        <v>0.49007756952740705</v>
      </c>
      <c r="CT194" s="149">
        <f t="shared" ca="1" si="248"/>
        <v>0.58176251386090949</v>
      </c>
      <c r="CU194" s="149">
        <f t="shared" ca="1" si="249"/>
        <v>0.46088551522755966</v>
      </c>
      <c r="CV194" s="149">
        <f t="shared" ca="1" si="250"/>
        <v>0.45228409447496454</v>
      </c>
      <c r="CW194" s="149">
        <f t="shared" ca="1" si="251"/>
        <v>0.45323666426950415</v>
      </c>
      <c r="CX194" s="149">
        <f t="shared" ca="1" si="252"/>
        <v>0.4412206633855083</v>
      </c>
      <c r="CY194" s="149">
        <f t="shared" ca="1" si="253"/>
        <v>0.48944720213288512</v>
      </c>
      <c r="CZ194" s="149" t="str">
        <f t="shared" ca="1" si="254"/>
        <v/>
      </c>
      <c r="DA194" s="149" t="str">
        <f t="shared" ca="1" si="255"/>
        <v/>
      </c>
      <c r="DB194" s="53"/>
      <c r="DC194" s="53"/>
      <c r="DD194" s="41"/>
      <c r="DE194" s="43"/>
      <c r="DF194" s="54"/>
      <c r="DK194" s="10"/>
      <c r="DL194" s="46"/>
      <c r="DM194" s="72">
        <f t="shared" ca="1" si="256"/>
        <v>0.10355471327876983</v>
      </c>
      <c r="DN194" s="72">
        <f t="shared" ca="1" si="257"/>
        <v>0.10355471327876983</v>
      </c>
      <c r="DO194" s="72">
        <f t="shared" ca="1" si="258"/>
        <v>0.5512796629012553</v>
      </c>
      <c r="DP194" s="72">
        <f t="shared" ca="1" si="259"/>
        <v>0.5512796629012553</v>
      </c>
      <c r="DQ194" s="72">
        <f t="shared" ca="1" si="260"/>
        <v>0.55127966290125519</v>
      </c>
      <c r="DR194" s="72">
        <f t="shared" ca="1" si="261"/>
        <v>0.5512796629012553</v>
      </c>
      <c r="DS194" s="72">
        <f t="shared" ca="1" si="262"/>
        <v>0.5512796629012553</v>
      </c>
      <c r="DT194" s="72">
        <f t="shared" ca="1" si="263"/>
        <v>0.5512796629012553</v>
      </c>
      <c r="DU194" s="72">
        <f t="shared" ca="1" si="264"/>
        <v>0.5512796629012553</v>
      </c>
      <c r="DV194" s="72">
        <f t="shared" ca="1" si="265"/>
        <v>0.5512796629012553</v>
      </c>
      <c r="DW194" s="72">
        <f t="shared" ca="1" si="266"/>
        <v>0.5512796629012553</v>
      </c>
      <c r="DX194" s="72">
        <f t="shared" ca="1" si="267"/>
        <v>0.5512796629012553</v>
      </c>
      <c r="DY194" s="72">
        <f t="shared" ca="1" si="268"/>
        <v>0.5512796629012553</v>
      </c>
      <c r="DZ194" s="72">
        <f t="shared" ca="1" si="269"/>
        <v>0.5512796629012553</v>
      </c>
      <c r="EA194" s="72">
        <f t="shared" ca="1" si="270"/>
        <v>0.5512796629012553</v>
      </c>
      <c r="EB194" s="72">
        <f t="shared" ca="1" si="271"/>
        <v>0.55127966290125541</v>
      </c>
      <c r="EC194" s="72">
        <f t="shared" ca="1" si="272"/>
        <v>0.5512796629012553</v>
      </c>
      <c r="ED194" s="53"/>
      <c r="EE194" s="53"/>
      <c r="EF194" s="41"/>
      <c r="EG194" s="43"/>
      <c r="EH194" s="54"/>
    </row>
    <row r="195" spans="1:138" x14ac:dyDescent="0.2">
      <c r="A195" s="7">
        <v>12</v>
      </c>
      <c r="B195">
        <v>7</v>
      </c>
      <c r="C195" s="5">
        <f t="shared" ca="1" si="196"/>
        <v>0.55505351978697204</v>
      </c>
      <c r="D195" s="5">
        <f t="shared" ca="1" si="197"/>
        <v>0.13829059520004039</v>
      </c>
      <c r="E195" s="30">
        <f t="shared" ca="1" si="198"/>
        <v>14300013.882443687</v>
      </c>
      <c r="F195" s="29">
        <f t="shared" ca="1" si="273"/>
        <v>10139512.192448584</v>
      </c>
      <c r="G195" s="29">
        <f t="shared" ca="1" si="273"/>
        <v>11678102.989946876</v>
      </c>
      <c r="H195" s="29">
        <f t="shared" ca="1" si="273"/>
        <v>9641958.2545619756</v>
      </c>
      <c r="I195" s="29">
        <f t="shared" ca="1" si="273"/>
        <v>9480994.6267007478</v>
      </c>
      <c r="J195" s="29">
        <f t="shared" ca="1" si="273"/>
        <v>5030199.0248028571</v>
      </c>
      <c r="K195" s="29">
        <f t="shared" ca="1" si="273"/>
        <v>4137212.9168252945</v>
      </c>
      <c r="L195" s="29">
        <f t="shared" ca="1" si="273"/>
        <v>1324315.4754591358</v>
      </c>
      <c r="M195" s="29">
        <f t="shared" ca="1" si="273"/>
        <v>537540.70050902665</v>
      </c>
      <c r="N195" s="29">
        <f t="shared" ca="1" si="273"/>
        <v>167311.69548220481</v>
      </c>
      <c r="O195" s="29">
        <f t="shared" ca="1" si="273"/>
        <v>36371.866346365488</v>
      </c>
      <c r="P195" s="29">
        <f t="shared" ca="1" si="274"/>
        <v>11364.011156818244</v>
      </c>
      <c r="Q195" s="29">
        <f t="shared" ca="1" si="274"/>
        <v>2874.6097818449393</v>
      </c>
      <c r="R195" s="29">
        <f t="shared" ca="1" si="274"/>
        <v>3576.3002048298044</v>
      </c>
      <c r="S195" s="29">
        <f t="shared" ca="1" si="274"/>
        <v>1658.8032328191675</v>
      </c>
      <c r="T195" s="29">
        <f t="shared" ca="1" si="274"/>
        <v>1822.2638019332464</v>
      </c>
      <c r="U195" s="29">
        <f t="shared" ca="1" si="274"/>
        <v>1123.129276110747</v>
      </c>
      <c r="V195" s="29">
        <f t="shared" ca="1" si="274"/>
        <v>452.35860081179993</v>
      </c>
      <c r="W195" s="31">
        <f t="shared" ca="1" si="199"/>
        <v>30378776.036742777</v>
      </c>
      <c r="X195" s="31">
        <f t="shared" ca="1" si="200"/>
        <v>66496405.101581924</v>
      </c>
      <c r="Y195" s="38">
        <f t="array" aca="1" ref="Y195" ca="1">SUM($E$54:$V$54*E195:V195)/1000000</f>
        <v>979.14722177242891</v>
      </c>
      <c r="Z195" s="39">
        <f t="array" aca="1" ref="Z195" ca="1">SUM(($E$54:$V$54*E195:V195))/SUM(E195:V195)</f>
        <v>14.724814375704279</v>
      </c>
      <c r="AE195" s="10"/>
      <c r="AF195" s="46"/>
      <c r="AG195" s="53">
        <f t="shared" ca="1" si="205"/>
        <v>594114.34625657997</v>
      </c>
      <c r="AH195" s="53">
        <f t="shared" ca="1" si="206"/>
        <v>684266.50037035125</v>
      </c>
      <c r="AI195" s="53">
        <f t="shared" ca="1" si="207"/>
        <v>2123616.8964240253</v>
      </c>
      <c r="AJ195" s="53">
        <f t="shared" ca="1" si="208"/>
        <v>2088165.0648757939</v>
      </c>
      <c r="AK195" s="53">
        <f t="shared" ca="1" si="209"/>
        <v>1107888.6009896218</v>
      </c>
      <c r="AL195" s="53">
        <f t="shared" ca="1" si="210"/>
        <v>911210.67135060474</v>
      </c>
      <c r="AM195" s="53">
        <f t="shared" ca="1" si="211"/>
        <v>291677.1308930128</v>
      </c>
      <c r="AN195" s="53">
        <f t="shared" ca="1" si="212"/>
        <v>118391.9784735092</v>
      </c>
      <c r="AO195" s="53">
        <f t="shared" ca="1" si="213"/>
        <v>36849.977371272347</v>
      </c>
      <c r="AP195" s="53">
        <f t="shared" ca="1" si="214"/>
        <v>8010.8114854234118</v>
      </c>
      <c r="AQ195" s="53">
        <f t="shared" ca="1" si="215"/>
        <v>2502.894688675116</v>
      </c>
      <c r="AR195" s="53">
        <f t="shared" ca="1" si="216"/>
        <v>633.12552721988743</v>
      </c>
      <c r="AS195" s="53">
        <f t="shared" ca="1" si="217"/>
        <v>787.67106651472398</v>
      </c>
      <c r="AT195" s="53">
        <f t="shared" ca="1" si="218"/>
        <v>365.34721267755708</v>
      </c>
      <c r="AU195" s="53">
        <f t="shared" ca="1" si="219"/>
        <v>401.34898921558619</v>
      </c>
      <c r="AV195" s="53">
        <f t="shared" ca="1" si="220"/>
        <v>247.36637980036758</v>
      </c>
      <c r="AW195" s="53">
        <f t="shared" ca="1" si="221"/>
        <v>99.630836658326714</v>
      </c>
      <c r="AX195" s="53">
        <f t="shared" ca="1" si="201"/>
        <v>6690848.5165640265</v>
      </c>
      <c r="AY195" s="53">
        <f t="shared" ca="1" si="202"/>
        <v>7969229.3631909583</v>
      </c>
      <c r="AZ195" s="41">
        <f t="array" aca="1" ref="AZ195" ca="1">SUM($E$54:$V$54*AF195:AW195)/1000000</f>
        <v>176.76383425897612</v>
      </c>
      <c r="BA195" s="43">
        <f t="array" aca="1" ref="BA195" ca="1">IF(AZ195=0,"",SUM(($E$54:$V$54*AF195:AW195))/SUM(AF195:AW195))</f>
        <v>22.180793926628578</v>
      </c>
      <c r="BB195" s="54">
        <f t="array" aca="1" ref="BB195" ca="1">SUM(AG195:AW195*AG$54:AW$54*AG$55:AW$55)/1000000</f>
        <v>373.74339578049592</v>
      </c>
      <c r="BG195" s="10"/>
      <c r="BH195" s="46"/>
      <c r="BI195" s="53">
        <f t="shared" si="222"/>
        <v>0</v>
      </c>
      <c r="BJ195" s="53">
        <f t="shared" si="223"/>
        <v>0</v>
      </c>
      <c r="BK195" s="53">
        <f t="shared" ca="1" si="224"/>
        <v>8523508.2785940357</v>
      </c>
      <c r="BL195" s="53">
        <f t="shared" ca="1" si="225"/>
        <v>8381216.1447343435</v>
      </c>
      <c r="BM195" s="53">
        <f t="shared" ca="1" si="226"/>
        <v>4446704.901527348</v>
      </c>
      <c r="BN195" s="53">
        <f t="shared" ca="1" si="227"/>
        <v>3657303.5908117578</v>
      </c>
      <c r="BO195" s="53">
        <f t="shared" ca="1" si="228"/>
        <v>1170697.2401799657</v>
      </c>
      <c r="BP195" s="53">
        <f t="shared" ca="1" si="229"/>
        <v>475186.93712474179</v>
      </c>
      <c r="BQ195" s="53">
        <f t="shared" ca="1" si="230"/>
        <v>147903.83694862438</v>
      </c>
      <c r="BR195" s="53">
        <f t="shared" ca="1" si="231"/>
        <v>32152.794663312492</v>
      </c>
      <c r="BS195" s="53">
        <f t="shared" ca="1" si="232"/>
        <v>10045.806112813918</v>
      </c>
      <c r="BT195" s="53">
        <f t="shared" ca="1" si="233"/>
        <v>2541.1601695838117</v>
      </c>
      <c r="BU195" s="53">
        <f t="shared" ca="1" si="234"/>
        <v>3161.4557538850486</v>
      </c>
      <c r="BV195" s="53">
        <f t="shared" ca="1" si="235"/>
        <v>1466.3850137292509</v>
      </c>
      <c r="BW195" s="53">
        <f t="shared" ca="1" si="236"/>
        <v>1610.8844481059082</v>
      </c>
      <c r="BX195" s="53">
        <f t="shared" ca="1" si="237"/>
        <v>992.84828145070333</v>
      </c>
      <c r="BY195" s="53">
        <f t="shared" ca="1" si="238"/>
        <v>399.88580920149934</v>
      </c>
      <c r="BZ195" s="53">
        <f t="shared" ca="1" si="203"/>
        <v>26854892.150172904</v>
      </c>
      <c r="CA195" s="53">
        <f t="shared" ca="1" si="204"/>
        <v>26854892.150172904</v>
      </c>
      <c r="CB195" s="41">
        <f t="array" aca="1" ref="CB195" ca="1">SUM($E$54:$V$54*BH195:BY195)/1000000</f>
        <v>659.56461698309715</v>
      </c>
      <c r="CC195" s="43">
        <f t="array" aca="1" ref="CC195" ca="1">IF(CB195=0,"",SUM(($E$54:$V$54*BH195:BY195))/SUM(BH195:BY195))</f>
        <v>24.560315241439188</v>
      </c>
      <c r="CD195" s="54">
        <f t="array" aca="1" ref="CD195" ca="1">SUM(BI195:BY195*BI$54:BY$54*BI$55:BY$55)/1000000</f>
        <v>3143.7091557558861</v>
      </c>
      <c r="CI195" s="10"/>
      <c r="CJ195" s="71"/>
      <c r="CK195" s="149" t="str">
        <f t="shared" ca="1" si="239"/>
        <v/>
      </c>
      <c r="CL195" s="149" t="str">
        <f t="shared" ca="1" si="240"/>
        <v/>
      </c>
      <c r="CM195" s="149" t="str">
        <f t="shared" ca="1" si="241"/>
        <v/>
      </c>
      <c r="CN195" s="149">
        <f t="shared" ca="1" si="242"/>
        <v>0.42298016133911559</v>
      </c>
      <c r="CO195" s="149">
        <f t="shared" ca="1" si="243"/>
        <v>0.36938058687086051</v>
      </c>
      <c r="CP195" s="149">
        <f t="shared" ca="1" si="244"/>
        <v>0.44985712964050883</v>
      </c>
      <c r="CQ195" s="149">
        <f t="shared" ca="1" si="245"/>
        <v>0.34833139942258046</v>
      </c>
      <c r="CR195" s="149">
        <f t="shared" ca="1" si="246"/>
        <v>0.3721958485249286</v>
      </c>
      <c r="CS195" s="149">
        <f t="shared" ca="1" si="247"/>
        <v>0.41454261393030367</v>
      </c>
      <c r="CT195" s="149">
        <f t="shared" ca="1" si="248"/>
        <v>0.40881467897757734</v>
      </c>
      <c r="CU195" s="149">
        <f t="shared" ca="1" si="249"/>
        <v>0.47599684296021894</v>
      </c>
      <c r="CV195" s="149">
        <f t="shared" ca="1" si="250"/>
        <v>0.38592703518022337</v>
      </c>
      <c r="CW195" s="149">
        <f t="shared" ca="1" si="251"/>
        <v>0.4274426992694319</v>
      </c>
      <c r="CX195" s="149">
        <f t="shared" ca="1" si="252"/>
        <v>0.34092610605463208</v>
      </c>
      <c r="CY195" s="149">
        <f t="shared" ca="1" si="253"/>
        <v>0.4456044752818743</v>
      </c>
      <c r="CZ195" s="149" t="str">
        <f t="shared" ca="1" si="254"/>
        <v/>
      </c>
      <c r="DA195" s="149" t="str">
        <f t="shared" ca="1" si="255"/>
        <v/>
      </c>
      <c r="DB195" s="53"/>
      <c r="DC195" s="53"/>
      <c r="DD195" s="41"/>
      <c r="DE195" s="43"/>
      <c r="DF195" s="54"/>
      <c r="DK195" s="10"/>
      <c r="DL195" s="46"/>
      <c r="DM195" s="72">
        <f t="shared" ca="1" si="256"/>
        <v>0.13829059520004036</v>
      </c>
      <c r="DN195" s="72">
        <f t="shared" ca="1" si="257"/>
        <v>0.13829059520004036</v>
      </c>
      <c r="DO195" s="72">
        <f t="shared" ca="1" si="258"/>
        <v>0.69334411498701232</v>
      </c>
      <c r="DP195" s="72">
        <f t="shared" ca="1" si="259"/>
        <v>0.69334411498701232</v>
      </c>
      <c r="DQ195" s="72">
        <f t="shared" ca="1" si="260"/>
        <v>0.69334411498701243</v>
      </c>
      <c r="DR195" s="72">
        <f t="shared" ca="1" si="261"/>
        <v>0.69334411498701243</v>
      </c>
      <c r="DS195" s="72">
        <f t="shared" ca="1" si="262"/>
        <v>0.69334411498701254</v>
      </c>
      <c r="DT195" s="72">
        <f t="shared" ca="1" si="263"/>
        <v>0.69334411498701243</v>
      </c>
      <c r="DU195" s="72">
        <f t="shared" ca="1" si="264"/>
        <v>0.69334411498701243</v>
      </c>
      <c r="DV195" s="72">
        <f t="shared" ca="1" si="265"/>
        <v>0.69334411498701243</v>
      </c>
      <c r="DW195" s="72">
        <f t="shared" ca="1" si="266"/>
        <v>0.69334411498701243</v>
      </c>
      <c r="DX195" s="72">
        <f t="shared" ca="1" si="267"/>
        <v>0.69334411498701243</v>
      </c>
      <c r="DY195" s="72">
        <f t="shared" ca="1" si="268"/>
        <v>0.69334411498701243</v>
      </c>
      <c r="DZ195" s="72">
        <f t="shared" ca="1" si="269"/>
        <v>0.69334411498701243</v>
      </c>
      <c r="EA195" s="72">
        <f t="shared" ca="1" si="270"/>
        <v>0.69334411498701243</v>
      </c>
      <c r="EB195" s="72">
        <f t="shared" ca="1" si="271"/>
        <v>0.69334411498701243</v>
      </c>
      <c r="EC195" s="72">
        <f t="shared" ca="1" si="272"/>
        <v>0.69334411498701243</v>
      </c>
      <c r="ED195" s="53"/>
      <c r="EE195" s="53"/>
      <c r="EF195" s="41"/>
      <c r="EG195" s="43"/>
      <c r="EH195" s="54"/>
    </row>
    <row r="196" spans="1:138" x14ac:dyDescent="0.2">
      <c r="A196" s="7">
        <v>12</v>
      </c>
      <c r="B196">
        <v>8</v>
      </c>
      <c r="C196" s="5">
        <f t="shared" ca="1" si="196"/>
        <v>0.49580705551738458</v>
      </c>
      <c r="D196" s="5">
        <f t="shared" ca="1" si="197"/>
        <v>9.2096844052245483E-2</v>
      </c>
      <c r="E196" s="30">
        <f t="shared" ca="1" si="198"/>
        <v>9130957.8296878431</v>
      </c>
      <c r="F196" s="29">
        <f t="shared" ca="1" si="273"/>
        <v>10948075.244055821</v>
      </c>
      <c r="G196" s="29">
        <f t="shared" ca="1" si="273"/>
        <v>7762799.6261762129</v>
      </c>
      <c r="H196" s="29">
        <f t="shared" ca="1" si="273"/>
        <v>5445620.1827585725</v>
      </c>
      <c r="I196" s="29">
        <f t="shared" ca="1" si="273"/>
        <v>4496144.837698264</v>
      </c>
      <c r="J196" s="29">
        <f t="shared" ca="1" si="273"/>
        <v>4421085.8335667094</v>
      </c>
      <c r="K196" s="29">
        <f t="shared" ca="1" si="273"/>
        <v>2345633.8205220383</v>
      </c>
      <c r="L196" s="29">
        <f t="shared" ca="1" si="273"/>
        <v>1929225.1643634266</v>
      </c>
      <c r="M196" s="29">
        <f t="shared" ca="1" si="273"/>
        <v>617542.00041804835</v>
      </c>
      <c r="N196" s="29">
        <f t="shared" ca="1" si="273"/>
        <v>250660.7871386355</v>
      </c>
      <c r="O196" s="29">
        <f t="shared" ca="1" si="273"/>
        <v>78019.173706019486</v>
      </c>
      <c r="P196" s="29">
        <f t="shared" ca="1" si="274"/>
        <v>16960.577384089862</v>
      </c>
      <c r="Q196" s="29">
        <f t="shared" ca="1" si="274"/>
        <v>5299.1559130739033</v>
      </c>
      <c r="R196" s="29">
        <f t="shared" ca="1" si="274"/>
        <v>1340.4602664530216</v>
      </c>
      <c r="S196" s="29">
        <f t="shared" ca="1" si="274"/>
        <v>1667.6657665881223</v>
      </c>
      <c r="T196" s="29">
        <f t="shared" ca="1" si="274"/>
        <v>773.51710047783354</v>
      </c>
      <c r="U196" s="29">
        <f t="shared" ca="1" si="274"/>
        <v>849.74045413545355</v>
      </c>
      <c r="V196" s="29">
        <f t="shared" ca="1" si="274"/>
        <v>523.72679527666435</v>
      </c>
      <c r="W196" s="31">
        <f t="shared" ca="1" si="199"/>
        <v>19611346.643851813</v>
      </c>
      <c r="X196" s="31">
        <f t="shared" ca="1" si="200"/>
        <v>47453179.343771704</v>
      </c>
      <c r="Y196" s="38">
        <f t="array" aca="1" ref="Y196" ca="1">SUM($E$54:$V$54*E196:V196)/1000000</f>
        <v>683.80914041536789</v>
      </c>
      <c r="Z196" s="39">
        <f t="array" aca="1" ref="Z196" ca="1">SUM(($E$54:$V$54*E196:V196))/SUM(E196:V196)</f>
        <v>14.410185995369323</v>
      </c>
      <c r="AE196" s="10"/>
      <c r="AF196" s="46"/>
      <c r="AG196" s="53">
        <f t="shared" ca="1" si="205"/>
        <v>404642.01353073318</v>
      </c>
      <c r="AH196" s="53">
        <f t="shared" ca="1" si="206"/>
        <v>286913.89137803315</v>
      </c>
      <c r="AI196" s="53">
        <f t="shared" ca="1" si="207"/>
        <v>752377.85188373411</v>
      </c>
      <c r="AJ196" s="53">
        <f t="shared" ca="1" si="208"/>
        <v>621196.4259747446</v>
      </c>
      <c r="AK196" s="53">
        <f t="shared" ca="1" si="209"/>
        <v>610826.12279571826</v>
      </c>
      <c r="AL196" s="53">
        <f t="shared" ca="1" si="210"/>
        <v>324077.49273035344</v>
      </c>
      <c r="AM196" s="53">
        <f t="shared" ca="1" si="211"/>
        <v>266545.63415190543</v>
      </c>
      <c r="AN196" s="53">
        <f t="shared" ca="1" si="212"/>
        <v>85320.8465022163</v>
      </c>
      <c r="AO196" s="53">
        <f t="shared" ca="1" si="213"/>
        <v>34631.799179816866</v>
      </c>
      <c r="AP196" s="53">
        <f t="shared" ca="1" si="214"/>
        <v>10779.286169191368</v>
      </c>
      <c r="AQ196" s="53">
        <f t="shared" ca="1" si="215"/>
        <v>2343.3075298478111</v>
      </c>
      <c r="AR196" s="53">
        <f t="shared" ca="1" si="216"/>
        <v>732.14205340627791</v>
      </c>
      <c r="AS196" s="53">
        <f t="shared" ca="1" si="217"/>
        <v>185.20069008899054</v>
      </c>
      <c r="AT196" s="53">
        <f t="shared" ca="1" si="218"/>
        <v>230.40806097681511</v>
      </c>
      <c r="AU196" s="53">
        <f t="shared" ca="1" si="219"/>
        <v>106.87068045903202</v>
      </c>
      <c r="AV196" s="53">
        <f t="shared" ca="1" si="220"/>
        <v>117.40185251356986</v>
      </c>
      <c r="AW196" s="53">
        <f t="shared" ca="1" si="221"/>
        <v>72.359148816838882</v>
      </c>
      <c r="AX196" s="53">
        <f t="shared" ca="1" si="201"/>
        <v>2709543.1494037891</v>
      </c>
      <c r="AY196" s="53">
        <f t="shared" ca="1" si="202"/>
        <v>3401099.0543125551</v>
      </c>
      <c r="AZ196" s="41">
        <f t="array" aca="1" ref="AZ196" ca="1">SUM($E$54:$V$54*AF196:AW196)/1000000</f>
        <v>75.674298533158591</v>
      </c>
      <c r="BA196" s="43">
        <f t="array" aca="1" ref="BA196" ca="1">IF(AZ196=0,"",SUM(($E$54:$V$54*AF196:AW196))/SUM(AF196:AW196))</f>
        <v>22.249954301449829</v>
      </c>
      <c r="BB196" s="54">
        <f t="array" aca="1" ref="BB196" ca="1">SUM(AG196:AW196*AG$54:AW$54*AG$55:AW$55)/1000000</f>
        <v>164.26058525396857</v>
      </c>
      <c r="BG196" s="10"/>
      <c r="BH196" s="46"/>
      <c r="BI196" s="53">
        <f t="shared" si="222"/>
        <v>0</v>
      </c>
      <c r="BJ196" s="53">
        <f t="shared" si="223"/>
        <v>0</v>
      </c>
      <c r="BK196" s="53">
        <f t="shared" ca="1" si="224"/>
        <v>4050456.3562172777</v>
      </c>
      <c r="BL196" s="53">
        <f t="shared" ca="1" si="225"/>
        <v>3344235.8859304655</v>
      </c>
      <c r="BM196" s="53">
        <f t="shared" ca="1" si="226"/>
        <v>3288406.9426379153</v>
      </c>
      <c r="BN196" s="53">
        <f t="shared" ca="1" si="227"/>
        <v>1744684.1863434678</v>
      </c>
      <c r="BO196" s="53">
        <f t="shared" ca="1" si="228"/>
        <v>1434959.117110464</v>
      </c>
      <c r="BP196" s="53">
        <f t="shared" ca="1" si="229"/>
        <v>459328.20080693299</v>
      </c>
      <c r="BQ196" s="53">
        <f t="shared" ca="1" si="230"/>
        <v>186441.68055176397</v>
      </c>
      <c r="BR196" s="53">
        <f t="shared" ca="1" si="231"/>
        <v>58030.719631328488</v>
      </c>
      <c r="BS196" s="53">
        <f t="shared" ca="1" si="232"/>
        <v>12615.290116634909</v>
      </c>
      <c r="BT196" s="53">
        <f t="shared" ca="1" si="233"/>
        <v>3941.5161231137513</v>
      </c>
      <c r="BU196" s="53">
        <f t="shared" ca="1" si="234"/>
        <v>997.03534662620439</v>
      </c>
      <c r="BV196" s="53">
        <f t="shared" ca="1" si="235"/>
        <v>1240.411041833082</v>
      </c>
      <c r="BW196" s="53">
        <f t="shared" ca="1" si="236"/>
        <v>575.34259664177966</v>
      </c>
      <c r="BX196" s="53">
        <f t="shared" ca="1" si="237"/>
        <v>632.0375839808172</v>
      </c>
      <c r="BY196" s="53">
        <f t="shared" ca="1" si="238"/>
        <v>389.5483812047782</v>
      </c>
      <c r="BZ196" s="53">
        <f t="shared" ca="1" si="203"/>
        <v>14586934.270419652</v>
      </c>
      <c r="CA196" s="53">
        <f t="shared" ca="1" si="204"/>
        <v>14586934.270419652</v>
      </c>
      <c r="CB196" s="41">
        <f t="array" aca="1" ref="CB196" ca="1">SUM($E$54:$V$54*BH196:BY196)/1000000</f>
        <v>374.03950678684782</v>
      </c>
      <c r="CC196" s="43">
        <f t="array" aca="1" ref="CC196" ca="1">IF(CB196=0,"",SUM(($E$54:$V$54*BH196:BY196))/SUM(BH196:BY196))</f>
        <v>25.642091741329761</v>
      </c>
      <c r="CD196" s="54">
        <f t="array" aca="1" ref="CD196" ca="1">SUM(BI196:BY196*BI$54:BY$54*BI$55:BY$55)/1000000</f>
        <v>1807.2224842988928</v>
      </c>
      <c r="CI196" s="10"/>
      <c r="CJ196" s="71"/>
      <c r="CK196" s="149" t="str">
        <f t="shared" ca="1" si="239"/>
        <v/>
      </c>
      <c r="CL196" s="149" t="str">
        <f t="shared" ca="1" si="240"/>
        <v/>
      </c>
      <c r="CM196" s="149" t="str">
        <f t="shared" ca="1" si="241"/>
        <v/>
      </c>
      <c r="CN196" s="149">
        <f t="shared" ca="1" si="242"/>
        <v>0.75118045517746002</v>
      </c>
      <c r="CO196" s="149">
        <f t="shared" ca="1" si="243"/>
        <v>0.71790058241218568</v>
      </c>
      <c r="CP196" s="149">
        <f t="shared" ca="1" si="244"/>
        <v>0.62002473295440352</v>
      </c>
      <c r="CQ196" s="149">
        <f t="shared" ca="1" si="245"/>
        <v>0.77587762944977279</v>
      </c>
      <c r="CR196" s="149">
        <f t="shared" ca="1" si="246"/>
        <v>0.78830760034675151</v>
      </c>
      <c r="CS196" s="149">
        <f t="shared" ca="1" si="247"/>
        <v>0.6912312931217679</v>
      </c>
      <c r="CT196" s="149">
        <f t="shared" ca="1" si="248"/>
        <v>0.6466156882056302</v>
      </c>
      <c r="CU196" s="149">
        <f t="shared" ca="1" si="249"/>
        <v>0.79147065086434409</v>
      </c>
      <c r="CV196" s="149">
        <f t="shared" ca="1" si="250"/>
        <v>0.7724874298716311</v>
      </c>
      <c r="CW196" s="149" t="str">
        <f t="shared" ca="1" si="251"/>
        <v/>
      </c>
      <c r="CX196" s="149">
        <f t="shared" ca="1" si="252"/>
        <v>0.87578001514723114</v>
      </c>
      <c r="CY196" s="149" t="str">
        <f t="shared" ca="1" si="253"/>
        <v/>
      </c>
      <c r="CZ196" s="149" t="str">
        <f t="shared" ca="1" si="254"/>
        <v/>
      </c>
      <c r="DA196" s="149" t="str">
        <f t="shared" ca="1" si="255"/>
        <v/>
      </c>
      <c r="DB196" s="53"/>
      <c r="DC196" s="53"/>
      <c r="DD196" s="41"/>
      <c r="DE196" s="43"/>
      <c r="DF196" s="54"/>
      <c r="DK196" s="10"/>
      <c r="DL196" s="46"/>
      <c r="DM196" s="72">
        <f t="shared" ca="1" si="256"/>
        <v>9.2096844052245525E-2</v>
      </c>
      <c r="DN196" s="72">
        <f t="shared" ca="1" si="257"/>
        <v>9.2096844052245525E-2</v>
      </c>
      <c r="DO196" s="72">
        <f t="shared" ca="1" si="258"/>
        <v>0.58790389956962996</v>
      </c>
      <c r="DP196" s="72">
        <f t="shared" ca="1" si="259"/>
        <v>0.58790389956963007</v>
      </c>
      <c r="DQ196" s="72">
        <f t="shared" ca="1" si="260"/>
        <v>0.58790389956963007</v>
      </c>
      <c r="DR196" s="72">
        <f t="shared" ca="1" si="261"/>
        <v>0.58790389956962996</v>
      </c>
      <c r="DS196" s="72">
        <f t="shared" ca="1" si="262"/>
        <v>0.58790389956963007</v>
      </c>
      <c r="DT196" s="72">
        <f t="shared" ca="1" si="263"/>
        <v>0.58790389956962996</v>
      </c>
      <c r="DU196" s="72">
        <f t="shared" ca="1" si="264"/>
        <v>0.58790389956963007</v>
      </c>
      <c r="DV196" s="72">
        <f t="shared" ca="1" si="265"/>
        <v>0.58790389956962996</v>
      </c>
      <c r="DW196" s="72">
        <f t="shared" ca="1" si="266"/>
        <v>0.58790389956963018</v>
      </c>
      <c r="DX196" s="72">
        <f t="shared" ca="1" si="267"/>
        <v>0.58790389956963007</v>
      </c>
      <c r="DY196" s="72">
        <f t="shared" ca="1" si="268"/>
        <v>0.58790389956963007</v>
      </c>
      <c r="DZ196" s="72">
        <f t="shared" ca="1" si="269"/>
        <v>0.58790389956963007</v>
      </c>
      <c r="EA196" s="72">
        <f t="shared" ca="1" si="270"/>
        <v>0.58790389956963007</v>
      </c>
      <c r="EB196" s="72">
        <f t="shared" ca="1" si="271"/>
        <v>0.58790389956963007</v>
      </c>
      <c r="EC196" s="72">
        <f t="shared" ca="1" si="272"/>
        <v>0.58790389956963007</v>
      </c>
      <c r="ED196" s="53"/>
      <c r="EE196" s="53"/>
      <c r="EF196" s="41"/>
      <c r="EG196" s="43"/>
      <c r="EH196" s="54"/>
    </row>
    <row r="197" spans="1:138" x14ac:dyDescent="0.2">
      <c r="A197" s="7">
        <v>12</v>
      </c>
      <c r="B197">
        <v>9</v>
      </c>
      <c r="C197" s="5">
        <f t="shared" ca="1" si="196"/>
        <v>0.53158010958642621</v>
      </c>
      <c r="D197" s="5">
        <f t="shared" ca="1" si="197"/>
        <v>0.10602007543621454</v>
      </c>
      <c r="E197" s="30">
        <f t="shared" ca="1" si="198"/>
        <v>42395948.812433511</v>
      </c>
      <c r="F197" s="29">
        <f t="shared" ca="1" si="273"/>
        <v>6893993.4901733799</v>
      </c>
      <c r="G197" s="29">
        <f t="shared" ca="1" si="273"/>
        <v>8265941.0841928553</v>
      </c>
      <c r="H197" s="29">
        <f t="shared" ca="1" si="273"/>
        <v>3444376.3606041898</v>
      </c>
      <c r="I197" s="29">
        <f t="shared" ca="1" si="273"/>
        <v>2416237.2249149331</v>
      </c>
      <c r="J197" s="29">
        <f t="shared" ca="1" si="273"/>
        <v>1994952.3031098426</v>
      </c>
      <c r="K197" s="29">
        <f t="shared" ca="1" si="273"/>
        <v>1961648.4086476632</v>
      </c>
      <c r="L197" s="29">
        <f t="shared" ca="1" si="273"/>
        <v>1040764.4240612019</v>
      </c>
      <c r="M197" s="29">
        <f t="shared" ca="1" si="273"/>
        <v>856002.71427967947</v>
      </c>
      <c r="N197" s="29">
        <f t="shared" ca="1" si="273"/>
        <v>274005.14896039973</v>
      </c>
      <c r="O197" s="29">
        <f t="shared" ca="1" si="273"/>
        <v>111218.90700868602</v>
      </c>
      <c r="P197" s="29">
        <f t="shared" ca="1" si="274"/>
        <v>34617.330155055774</v>
      </c>
      <c r="Q197" s="29">
        <f t="shared" ca="1" si="274"/>
        <v>7525.4566158025273</v>
      </c>
      <c r="R197" s="29">
        <f t="shared" ca="1" si="274"/>
        <v>2351.2506102309826</v>
      </c>
      <c r="S197" s="29">
        <f t="shared" ca="1" si="274"/>
        <v>594.76604787417909</v>
      </c>
      <c r="T197" s="29">
        <f t="shared" ca="1" si="274"/>
        <v>739.94806261080794</v>
      </c>
      <c r="U197" s="29">
        <f t="shared" ca="1" si="274"/>
        <v>343.21174623971507</v>
      </c>
      <c r="V197" s="29">
        <f t="shared" ca="1" si="274"/>
        <v>377.03226591137917</v>
      </c>
      <c r="W197" s="31">
        <f t="shared" ca="1" si="199"/>
        <v>12145754.487090319</v>
      </c>
      <c r="X197" s="31">
        <f t="shared" ca="1" si="200"/>
        <v>69701637.873890102</v>
      </c>
      <c r="Y197" s="38">
        <f t="array" aca="1" ref="Y197" ca="1">SUM($E$54:$V$54*E197:V197)/1000000</f>
        <v>527.80205183989835</v>
      </c>
      <c r="Z197" s="39">
        <f t="array" aca="1" ref="Z197" ca="1">SUM(($E$54:$V$54*E197:V197))/SUM(E197:V197)</f>
        <v>7.5723048688589056</v>
      </c>
      <c r="AE197" s="10"/>
      <c r="AF197" s="46"/>
      <c r="AG197" s="53">
        <f t="shared" ca="1" si="205"/>
        <v>291857.09330946975</v>
      </c>
      <c r="AH197" s="53">
        <f t="shared" ca="1" si="206"/>
        <v>349938.47060322366</v>
      </c>
      <c r="AI197" s="53">
        <f t="shared" ca="1" si="207"/>
        <v>563425.37058208208</v>
      </c>
      <c r="AJ197" s="53">
        <f t="shared" ca="1" si="208"/>
        <v>395244.07652801205</v>
      </c>
      <c r="AK197" s="53">
        <f t="shared" ca="1" si="209"/>
        <v>326330.98796325369</v>
      </c>
      <c r="AL197" s="53">
        <f t="shared" ca="1" si="210"/>
        <v>320883.19216085522</v>
      </c>
      <c r="AM197" s="53">
        <f t="shared" ca="1" si="211"/>
        <v>170246.51777962749</v>
      </c>
      <c r="AN197" s="53">
        <f t="shared" ca="1" si="212"/>
        <v>140023.50382746666</v>
      </c>
      <c r="AO197" s="53">
        <f t="shared" ca="1" si="213"/>
        <v>44821.307671305476</v>
      </c>
      <c r="AP197" s="53">
        <f t="shared" ca="1" si="214"/>
        <v>18193.004287751824</v>
      </c>
      <c r="AQ197" s="53">
        <f t="shared" ca="1" si="215"/>
        <v>5662.6454339482434</v>
      </c>
      <c r="AR197" s="53">
        <f t="shared" ca="1" si="216"/>
        <v>1231.0017079010966</v>
      </c>
      <c r="AS197" s="53">
        <f t="shared" ca="1" si="217"/>
        <v>384.61367391580814</v>
      </c>
      <c r="AT197" s="53">
        <f t="shared" ca="1" si="218"/>
        <v>97.290843348596084</v>
      </c>
      <c r="AU197" s="53">
        <f t="shared" ca="1" si="219"/>
        <v>121.03947645107439</v>
      </c>
      <c r="AV197" s="53">
        <f t="shared" ca="1" si="220"/>
        <v>56.142008035183061</v>
      </c>
      <c r="AW197" s="53">
        <f t="shared" ca="1" si="221"/>
        <v>61.674312532228029</v>
      </c>
      <c r="AX197" s="53">
        <f t="shared" ca="1" si="201"/>
        <v>1986782.3682564865</v>
      </c>
      <c r="AY197" s="53">
        <f t="shared" ca="1" si="202"/>
        <v>2628577.9321691794</v>
      </c>
      <c r="AZ197" s="41">
        <f t="array" aca="1" ref="AZ197" ca="1">SUM($E$54:$V$54*AF197:AW197)/1000000</f>
        <v>58.244497421171729</v>
      </c>
      <c r="BA197" s="43">
        <f t="array" aca="1" ref="BA197" ca="1">IF(AZ197=0,"",SUM(($E$54:$V$54*AF197:AW197))/SUM(AF197:AW197))</f>
        <v>22.158177890927764</v>
      </c>
      <c r="BB197" s="54">
        <f t="array" aca="1" ref="BB197" ca="1">SUM(AG197:AW197*AG$54:AW$54*AG$55:AW$55)/1000000</f>
        <v>127.36777659191961</v>
      </c>
      <c r="BG197" s="10"/>
      <c r="BH197" s="46"/>
      <c r="BI197" s="53">
        <f t="shared" si="222"/>
        <v>0</v>
      </c>
      <c r="BJ197" s="53">
        <f t="shared" si="223"/>
        <v>0</v>
      </c>
      <c r="BK197" s="53">
        <f t="shared" ca="1" si="224"/>
        <v>2824990.6350801392</v>
      </c>
      <c r="BL197" s="53">
        <f t="shared" ca="1" si="225"/>
        <v>1981736.8422884445</v>
      </c>
      <c r="BM197" s="53">
        <f t="shared" ca="1" si="226"/>
        <v>1636209.572849432</v>
      </c>
      <c r="BN197" s="53">
        <f t="shared" ca="1" si="227"/>
        <v>1608894.558426661</v>
      </c>
      <c r="BO197" s="53">
        <f t="shared" ca="1" si="228"/>
        <v>853608.73594595457</v>
      </c>
      <c r="BP197" s="53">
        <f t="shared" ca="1" si="229"/>
        <v>702071.84066815791</v>
      </c>
      <c r="BQ197" s="53">
        <f t="shared" ca="1" si="230"/>
        <v>224732.11366515327</v>
      </c>
      <c r="BR197" s="53">
        <f t="shared" ca="1" si="231"/>
        <v>91218.942952062687</v>
      </c>
      <c r="BS197" s="53">
        <f t="shared" ca="1" si="232"/>
        <v>28392.261257522841</v>
      </c>
      <c r="BT197" s="53">
        <f t="shared" ca="1" si="233"/>
        <v>6172.1897489201347</v>
      </c>
      <c r="BU197" s="53">
        <f t="shared" ca="1" si="234"/>
        <v>1928.4364596741823</v>
      </c>
      <c r="BV197" s="53">
        <f t="shared" ca="1" si="235"/>
        <v>487.81211441523504</v>
      </c>
      <c r="BW197" s="53">
        <f t="shared" ca="1" si="236"/>
        <v>606.88674188744881</v>
      </c>
      <c r="BX197" s="53">
        <f t="shared" ca="1" si="237"/>
        <v>281.49361958999771</v>
      </c>
      <c r="BY197" s="53">
        <f t="shared" ca="1" si="238"/>
        <v>309.23235698199255</v>
      </c>
      <c r="BZ197" s="53">
        <f t="shared" ca="1" si="203"/>
        <v>9961641.5541749988</v>
      </c>
      <c r="CA197" s="53">
        <f t="shared" ca="1" si="204"/>
        <v>9961641.5541749988</v>
      </c>
      <c r="CB197" s="41">
        <f t="array" aca="1" ref="CB197" ca="1">SUM($E$54:$V$54*BH197:BY197)/1000000</f>
        <v>260.53048233434396</v>
      </c>
      <c r="CC197" s="43">
        <f t="array" aca="1" ref="CC197" ca="1">IF(CB197=0,"",SUM(($E$54:$V$54*BH197:BY197))/SUM(BH197:BY197))</f>
        <v>26.153368490271934</v>
      </c>
      <c r="CD197" s="54">
        <f t="array" aca="1" ref="CD197" ca="1">SUM(BI197:BY197*BI$54:BY$54*BI$55:BY$55)/1000000</f>
        <v>1268.3742561121644</v>
      </c>
      <c r="CI197" s="10"/>
      <c r="CJ197" s="71"/>
      <c r="CK197" s="149" t="str">
        <f t="shared" ca="1" si="239"/>
        <v/>
      </c>
      <c r="CL197" s="149" t="str">
        <f t="shared" ca="1" si="240"/>
        <v/>
      </c>
      <c r="CM197" s="149" t="str">
        <f t="shared" ca="1" si="241"/>
        <v/>
      </c>
      <c r="CN197" s="149">
        <f t="shared" ca="1" si="242"/>
        <v>0.56783468147107574</v>
      </c>
      <c r="CO197" s="149">
        <f t="shared" ca="1" si="243"/>
        <v>0.45664112381101057</v>
      </c>
      <c r="CP197" s="149">
        <f t="shared" ca="1" si="244"/>
        <v>0.47918006163107796</v>
      </c>
      <c r="CQ197" s="149">
        <f t="shared" ca="1" si="245"/>
        <v>0.54183704501674856</v>
      </c>
      <c r="CR197" s="149">
        <f t="shared" ca="1" si="246"/>
        <v>0.43408549682971126</v>
      </c>
      <c r="CS197" s="149">
        <f t="shared" ca="1" si="247"/>
        <v>0.48974013129538446</v>
      </c>
      <c r="CT197" s="149">
        <f t="shared" ca="1" si="248"/>
        <v>0.47555503673188071</v>
      </c>
      <c r="CU197" s="149">
        <f t="shared" ca="1" si="249"/>
        <v>0.55128261561335457</v>
      </c>
      <c r="CV197" s="149">
        <f t="shared" ca="1" si="250"/>
        <v>0.53909863270934577</v>
      </c>
      <c r="CW197" s="149">
        <f t="shared" ca="1" si="251"/>
        <v>0.56976284383980302</v>
      </c>
      <c r="CX197" s="149" t="str">
        <f t="shared" ca="1" si="252"/>
        <v/>
      </c>
      <c r="CY197" s="149" t="str">
        <f t="shared" ca="1" si="253"/>
        <v/>
      </c>
      <c r="CZ197" s="149" t="str">
        <f t="shared" ca="1" si="254"/>
        <v/>
      </c>
      <c r="DA197" s="149" t="str">
        <f t="shared" ca="1" si="255"/>
        <v/>
      </c>
      <c r="DB197" s="53"/>
      <c r="DC197" s="53"/>
      <c r="DD197" s="41"/>
      <c r="DE197" s="43"/>
      <c r="DF197" s="54"/>
      <c r="DK197" s="10"/>
      <c r="DL197" s="46"/>
      <c r="DM197" s="72">
        <f t="shared" ca="1" si="256"/>
        <v>0.10602007543621458</v>
      </c>
      <c r="DN197" s="72">
        <f t="shared" ca="1" si="257"/>
        <v>0.10602007543621458</v>
      </c>
      <c r="DO197" s="72">
        <f t="shared" ca="1" si="258"/>
        <v>0.63760018502264071</v>
      </c>
      <c r="DP197" s="72">
        <f t="shared" ca="1" si="259"/>
        <v>0.63760018502264082</v>
      </c>
      <c r="DQ197" s="72">
        <f t="shared" ca="1" si="260"/>
        <v>0.63760018502264071</v>
      </c>
      <c r="DR197" s="72">
        <f t="shared" ca="1" si="261"/>
        <v>0.63760018502264071</v>
      </c>
      <c r="DS197" s="72">
        <f t="shared" ca="1" si="262"/>
        <v>0.63760018502264071</v>
      </c>
      <c r="DT197" s="72">
        <f t="shared" ca="1" si="263"/>
        <v>0.63760018502264071</v>
      </c>
      <c r="DU197" s="72">
        <f t="shared" ca="1" si="264"/>
        <v>0.6376001850226406</v>
      </c>
      <c r="DV197" s="72">
        <f t="shared" ca="1" si="265"/>
        <v>0.63760018502264071</v>
      </c>
      <c r="DW197" s="72">
        <f t="shared" ca="1" si="266"/>
        <v>0.63760018502264071</v>
      </c>
      <c r="DX197" s="72">
        <f t="shared" ca="1" si="267"/>
        <v>0.63760018502264071</v>
      </c>
      <c r="DY197" s="72">
        <f t="shared" ca="1" si="268"/>
        <v>0.6376001850226406</v>
      </c>
      <c r="DZ197" s="72">
        <f t="shared" ca="1" si="269"/>
        <v>0.63760018502264071</v>
      </c>
      <c r="EA197" s="72">
        <f t="shared" ca="1" si="270"/>
        <v>0.63760018502264071</v>
      </c>
      <c r="EB197" s="72">
        <f t="shared" ca="1" si="271"/>
        <v>0.63760018502264082</v>
      </c>
      <c r="EC197" s="72">
        <f t="shared" ca="1" si="272"/>
        <v>0.63760018502264071</v>
      </c>
      <c r="ED197" s="53"/>
      <c r="EE197" s="53"/>
      <c r="EF197" s="41"/>
      <c r="EG197" s="43"/>
      <c r="EH197" s="54"/>
    </row>
    <row r="198" spans="1:138" x14ac:dyDescent="0.2">
      <c r="A198" s="7">
        <v>12</v>
      </c>
      <c r="B198">
        <v>10</v>
      </c>
      <c r="C198" s="5">
        <f t="shared" ca="1" si="196"/>
        <v>0.51540553951554458</v>
      </c>
      <c r="D198" s="5">
        <f t="shared" ca="1" si="197"/>
        <v>0.13785937059797207</v>
      </c>
      <c r="E198" s="30">
        <f t="shared" ca="1" si="198"/>
        <v>38865420.918805525</v>
      </c>
      <c r="F198" s="29">
        <f t="shared" ref="F198:O207" ca="1" si="275">E197*EXP(-M-(F$52*$C198)-(F$51*$D198))</f>
        <v>31006393.96642274</v>
      </c>
      <c r="G198" s="29">
        <f t="shared" ca="1" si="275"/>
        <v>5041941.1322522517</v>
      </c>
      <c r="H198" s="29">
        <f t="shared" ca="1" si="275"/>
        <v>3610617.023814234</v>
      </c>
      <c r="I198" s="29">
        <f t="shared" ca="1" si="275"/>
        <v>1504526.0784404892</v>
      </c>
      <c r="J198" s="29">
        <f t="shared" ca="1" si="275"/>
        <v>1055428.1925060931</v>
      </c>
      <c r="K198" s="29">
        <f t="shared" ca="1" si="275"/>
        <v>871408.18860665325</v>
      </c>
      <c r="L198" s="29">
        <f t="shared" ca="1" si="275"/>
        <v>856860.83010510169</v>
      </c>
      <c r="M198" s="29">
        <f t="shared" ca="1" si="275"/>
        <v>454612.69431035756</v>
      </c>
      <c r="N198" s="29">
        <f t="shared" ca="1" si="275"/>
        <v>373907.57339413097</v>
      </c>
      <c r="O198" s="29">
        <f t="shared" ca="1" si="275"/>
        <v>119687.23771103182</v>
      </c>
      <c r="P198" s="29">
        <f t="shared" ref="P198:V207" ca="1" si="276">O197*EXP(-M-(P$52*$C198)-(P$51*$D198))</f>
        <v>48581.144593868827</v>
      </c>
      <c r="Q198" s="29">
        <f t="shared" ca="1" si="276"/>
        <v>15121.075786018273</v>
      </c>
      <c r="R198" s="29">
        <f t="shared" ca="1" si="276"/>
        <v>3287.1685743021817</v>
      </c>
      <c r="S198" s="29">
        <f t="shared" ca="1" si="276"/>
        <v>1027.0416149938676</v>
      </c>
      <c r="T198" s="29">
        <f t="shared" ca="1" si="276"/>
        <v>259.7976922129148</v>
      </c>
      <c r="U198" s="29">
        <f t="shared" ca="1" si="276"/>
        <v>323.21414396601938</v>
      </c>
      <c r="V198" s="29">
        <f t="shared" ca="1" si="276"/>
        <v>149.91713116802731</v>
      </c>
      <c r="W198" s="31">
        <f t="shared" ca="1" si="199"/>
        <v>8915797.178424621</v>
      </c>
      <c r="X198" s="31">
        <f t="shared" ca="1" si="200"/>
        <v>83829553.195905104</v>
      </c>
      <c r="Y198" s="38">
        <f t="array" aca="1" ref="Y198" ca="1">SUM($E$54:$V$54*E198:V198)/1000000</f>
        <v>540.39618241148014</v>
      </c>
      <c r="Z198" s="39">
        <f t="array" aca="1" ref="Z198" ca="1">SUM(($E$54:$V$54*E198:V198))/SUM(E198:V198)</f>
        <v>6.4463683964604188</v>
      </c>
      <c r="AE198" s="10"/>
      <c r="AF198" s="46"/>
      <c r="AG198" s="53">
        <f t="shared" ca="1" si="205"/>
        <v>1895718.1975111463</v>
      </c>
      <c r="AH198" s="53">
        <f t="shared" ca="1" si="206"/>
        <v>308262.21086983383</v>
      </c>
      <c r="AI198" s="53">
        <f t="shared" ca="1" si="207"/>
        <v>774848.7676550661</v>
      </c>
      <c r="AJ198" s="53">
        <f t="shared" ca="1" si="208"/>
        <v>322875.6110369743</v>
      </c>
      <c r="AK198" s="53">
        <f t="shared" ca="1" si="209"/>
        <v>226497.91681529375</v>
      </c>
      <c r="AL198" s="53">
        <f t="shared" ca="1" si="210"/>
        <v>187006.69625523215</v>
      </c>
      <c r="AM198" s="53">
        <f t="shared" ca="1" si="211"/>
        <v>183884.79140262163</v>
      </c>
      <c r="AN198" s="53">
        <f t="shared" ca="1" si="212"/>
        <v>97561.187914249793</v>
      </c>
      <c r="AO198" s="53">
        <f t="shared" ca="1" si="213"/>
        <v>80241.637523571568</v>
      </c>
      <c r="AP198" s="53">
        <f t="shared" ca="1" si="214"/>
        <v>25685.22444578254</v>
      </c>
      <c r="AQ198" s="53">
        <f t="shared" ca="1" si="215"/>
        <v>10425.652948388848</v>
      </c>
      <c r="AR198" s="53">
        <f t="shared" ca="1" si="216"/>
        <v>3245.026227134394</v>
      </c>
      <c r="AS198" s="53">
        <f t="shared" ca="1" si="217"/>
        <v>705.43580282070707</v>
      </c>
      <c r="AT198" s="53">
        <f t="shared" ca="1" si="218"/>
        <v>220.40607587558176</v>
      </c>
      <c r="AU198" s="53">
        <f t="shared" ca="1" si="219"/>
        <v>55.753329783547898</v>
      </c>
      <c r="AV198" s="53">
        <f t="shared" ca="1" si="220"/>
        <v>69.362682192250816</v>
      </c>
      <c r="AW198" s="53">
        <f t="shared" ca="1" si="221"/>
        <v>32.172646273410315</v>
      </c>
      <c r="AX198" s="53">
        <f t="shared" ca="1" si="201"/>
        <v>1913355.6427612603</v>
      </c>
      <c r="AY198" s="53">
        <f t="shared" ca="1" si="202"/>
        <v>4117336.0511422413</v>
      </c>
      <c r="AZ198" s="41">
        <f t="array" aca="1" ref="AZ198" ca="1">SUM($E$54:$V$54*AF198:AW198)/1000000</f>
        <v>63.960195977496333</v>
      </c>
      <c r="BA198" s="43">
        <f t="array" aca="1" ref="BA198" ca="1">IF(AZ198=0,"",SUM(($E$54:$V$54*AF198:AW198))/SUM(AF198:AW198))</f>
        <v>15.534363768959869</v>
      </c>
      <c r="BB198" s="54">
        <f t="array" aca="1" ref="BB198" ca="1">SUM(AG198:AW198*AG$54:AW$54*AG$55:AW$55)/1000000</f>
        <v>124.84513413849798</v>
      </c>
      <c r="BG198" s="10"/>
      <c r="BH198" s="46"/>
      <c r="BI198" s="53">
        <f t="shared" si="222"/>
        <v>0</v>
      </c>
      <c r="BJ198" s="53">
        <f t="shared" si="223"/>
        <v>0</v>
      </c>
      <c r="BK198" s="53">
        <f t="shared" ca="1" si="224"/>
        <v>2896874.8762159869</v>
      </c>
      <c r="BL198" s="53">
        <f t="shared" ca="1" si="225"/>
        <v>1207113.2907476861</v>
      </c>
      <c r="BM198" s="53">
        <f t="shared" ca="1" si="226"/>
        <v>846792.49955208099</v>
      </c>
      <c r="BN198" s="53">
        <f t="shared" ca="1" si="227"/>
        <v>699149.33426995727</v>
      </c>
      <c r="BO198" s="53">
        <f t="shared" ca="1" si="228"/>
        <v>687477.67895993672</v>
      </c>
      <c r="BP198" s="53">
        <f t="shared" ca="1" si="229"/>
        <v>364745.43931699212</v>
      </c>
      <c r="BQ198" s="53">
        <f t="shared" ca="1" si="230"/>
        <v>299994.00330974336</v>
      </c>
      <c r="BR198" s="53">
        <f t="shared" ca="1" si="231"/>
        <v>96027.617895211413</v>
      </c>
      <c r="BS198" s="53">
        <f t="shared" ca="1" si="232"/>
        <v>38977.686169308727</v>
      </c>
      <c r="BT198" s="53">
        <f t="shared" ca="1" si="233"/>
        <v>12131.960896700173</v>
      </c>
      <c r="BU198" s="53">
        <f t="shared" ca="1" si="234"/>
        <v>2637.3653018240043</v>
      </c>
      <c r="BV198" s="53">
        <f t="shared" ca="1" si="235"/>
        <v>824.01734431557998</v>
      </c>
      <c r="BW198" s="53">
        <f t="shared" ca="1" si="236"/>
        <v>208.44121725085179</v>
      </c>
      <c r="BX198" s="53">
        <f t="shared" ca="1" si="237"/>
        <v>259.32158606611381</v>
      </c>
      <c r="BY198" s="53">
        <f t="shared" ca="1" si="238"/>
        <v>120.28170474204778</v>
      </c>
      <c r="BZ198" s="53">
        <f t="shared" ca="1" si="203"/>
        <v>7153333.8144878037</v>
      </c>
      <c r="CA198" s="53">
        <f t="shared" ca="1" si="204"/>
        <v>7153333.8144878037</v>
      </c>
      <c r="CB198" s="41">
        <f t="array" aca="1" ref="CB198" ca="1">SUM($E$54:$V$54*BH198:BY198)/1000000</f>
        <v>179.74370088524302</v>
      </c>
      <c r="CC198" s="43">
        <f t="array" aca="1" ref="CC198" ca="1">IF(CB198=0,"",SUM(($E$54:$V$54*BH198:BY198))/SUM(BH198:BY198))</f>
        <v>25.127263112089661</v>
      </c>
      <c r="CD198" s="54">
        <f t="array" aca="1" ref="CD198" ca="1">SUM(BI198:BY198*BI$54:BY$54*BI$55:BY$55)/1000000</f>
        <v>867.60466242461166</v>
      </c>
      <c r="CI198" s="10"/>
      <c r="CJ198" s="71"/>
      <c r="CK198" s="149" t="str">
        <f t="shared" ca="1" si="239"/>
        <v/>
      </c>
      <c r="CL198" s="149" t="str">
        <f t="shared" ca="1" si="240"/>
        <v/>
      </c>
      <c r="CM198" s="149" t="str">
        <f t="shared" ca="1" si="241"/>
        <v/>
      </c>
      <c r="CN198" s="149">
        <f t="shared" ca="1" si="242"/>
        <v>0.73571189124823255</v>
      </c>
      <c r="CO198" s="149">
        <f t="shared" ca="1" si="243"/>
        <v>0.68401437589935998</v>
      </c>
      <c r="CP198" s="149">
        <f t="shared" ca="1" si="244"/>
        <v>0.61556097408583532</v>
      </c>
      <c r="CQ198" s="149">
        <f t="shared" ca="1" si="245"/>
        <v>0.73811889895672811</v>
      </c>
      <c r="CR198" s="149">
        <f t="shared" ca="1" si="246"/>
        <v>0.63647518765670785</v>
      </c>
      <c r="CS198" s="149">
        <f t="shared" ca="1" si="247"/>
        <v>0.61232132535152872</v>
      </c>
      <c r="CT198" s="149">
        <f t="shared" ca="1" si="248"/>
        <v>0.62269256627510039</v>
      </c>
      <c r="CU198" s="149">
        <f t="shared" ca="1" si="249"/>
        <v>0.74427927291420115</v>
      </c>
      <c r="CV198" s="149">
        <f t="shared" ca="1" si="250"/>
        <v>0.66821078192562011</v>
      </c>
      <c r="CW198" s="149">
        <f t="shared" ca="1" si="251"/>
        <v>0.86232848990839672</v>
      </c>
      <c r="CX198" s="149" t="str">
        <f t="shared" ca="1" si="252"/>
        <v/>
      </c>
      <c r="CY198" s="149" t="str">
        <f t="shared" ca="1" si="253"/>
        <v/>
      </c>
      <c r="CZ198" s="149" t="str">
        <f t="shared" ca="1" si="254"/>
        <v/>
      </c>
      <c r="DA198" s="149" t="str">
        <f t="shared" ca="1" si="255"/>
        <v/>
      </c>
      <c r="DB198" s="53"/>
      <c r="DC198" s="53"/>
      <c r="DD198" s="41"/>
      <c r="DE198" s="43"/>
      <c r="DF198" s="54"/>
      <c r="DK198" s="10"/>
      <c r="DL198" s="46"/>
      <c r="DM198" s="72">
        <f t="shared" ca="1" si="256"/>
        <v>0.13785937059797213</v>
      </c>
      <c r="DN198" s="72">
        <f t="shared" ca="1" si="257"/>
        <v>0.13785937059797229</v>
      </c>
      <c r="DO198" s="72">
        <f t="shared" ca="1" si="258"/>
        <v>0.65326491011351662</v>
      </c>
      <c r="DP198" s="72">
        <f t="shared" ca="1" si="259"/>
        <v>0.65326491011351662</v>
      </c>
      <c r="DQ198" s="72">
        <f t="shared" ca="1" si="260"/>
        <v>0.65326491011351651</v>
      </c>
      <c r="DR198" s="72">
        <f t="shared" ca="1" si="261"/>
        <v>0.65326491011351662</v>
      </c>
      <c r="DS198" s="72">
        <f t="shared" ca="1" si="262"/>
        <v>0.65326491011351662</v>
      </c>
      <c r="DT198" s="72">
        <f t="shared" ca="1" si="263"/>
        <v>0.65326491011351662</v>
      </c>
      <c r="DU198" s="72">
        <f t="shared" ca="1" si="264"/>
        <v>0.65326491011351651</v>
      </c>
      <c r="DV198" s="72">
        <f t="shared" ca="1" si="265"/>
        <v>0.65326491011351662</v>
      </c>
      <c r="DW198" s="72">
        <f t="shared" ca="1" si="266"/>
        <v>0.65326491011351662</v>
      </c>
      <c r="DX198" s="72">
        <f t="shared" ca="1" si="267"/>
        <v>0.65326491011351662</v>
      </c>
      <c r="DY198" s="72">
        <f t="shared" ca="1" si="268"/>
        <v>0.65326491011351662</v>
      </c>
      <c r="DZ198" s="72">
        <f t="shared" ca="1" si="269"/>
        <v>0.65326491011351673</v>
      </c>
      <c r="EA198" s="72">
        <f t="shared" ca="1" si="270"/>
        <v>0.65326491011351662</v>
      </c>
      <c r="EB198" s="72">
        <f t="shared" ca="1" si="271"/>
        <v>0.65326491011351662</v>
      </c>
      <c r="EC198" s="72">
        <f t="shared" ca="1" si="272"/>
        <v>0.65326491011351662</v>
      </c>
      <c r="ED198" s="53"/>
      <c r="EE198" s="53"/>
      <c r="EF198" s="41"/>
      <c r="EG198" s="43"/>
      <c r="EH198" s="54"/>
    </row>
    <row r="199" spans="1:138" x14ac:dyDescent="0.2">
      <c r="A199" s="7">
        <v>12</v>
      </c>
      <c r="B199">
        <v>11</v>
      </c>
      <c r="C199" s="5">
        <f t="shared" ca="1" si="196"/>
        <v>0.53907891828778265</v>
      </c>
      <c r="D199" s="5">
        <f t="shared" ca="1" si="197"/>
        <v>9.2244459399301648E-2</v>
      </c>
      <c r="E199" s="30">
        <f t="shared" ca="1" si="198"/>
        <v>67669631.090870976</v>
      </c>
      <c r="F199" s="29">
        <f t="shared" ca="1" si="275"/>
        <v>29750932.42459102</v>
      </c>
      <c r="G199" s="29">
        <f t="shared" ca="1" si="275"/>
        <v>23734957.960507803</v>
      </c>
      <c r="H199" s="29">
        <f t="shared" ca="1" si="275"/>
        <v>2251209.8336163857</v>
      </c>
      <c r="I199" s="29">
        <f t="shared" ca="1" si="275"/>
        <v>1612128.4117021044</v>
      </c>
      <c r="J199" s="29">
        <f t="shared" ca="1" si="275"/>
        <v>671765.85641818901</v>
      </c>
      <c r="K199" s="29">
        <f t="shared" ca="1" si="275"/>
        <v>471245.15406317764</v>
      </c>
      <c r="L199" s="29">
        <f t="shared" ca="1" si="275"/>
        <v>389080.83847635722</v>
      </c>
      <c r="M199" s="29">
        <f t="shared" ca="1" si="275"/>
        <v>382585.49161434284</v>
      </c>
      <c r="N199" s="29">
        <f t="shared" ca="1" si="275"/>
        <v>202983.04582964221</v>
      </c>
      <c r="O199" s="29">
        <f t="shared" ca="1" si="275"/>
        <v>166948.47956554743</v>
      </c>
      <c r="P199" s="29">
        <f t="shared" ca="1" si="276"/>
        <v>53439.950889132364</v>
      </c>
      <c r="Q199" s="29">
        <f t="shared" ca="1" si="276"/>
        <v>21691.318396889477</v>
      </c>
      <c r="R199" s="29">
        <f t="shared" ca="1" si="276"/>
        <v>6751.5097085508532</v>
      </c>
      <c r="S199" s="29">
        <f t="shared" ca="1" si="276"/>
        <v>1467.709761997593</v>
      </c>
      <c r="T199" s="29">
        <f t="shared" ca="1" si="276"/>
        <v>458.57064225076192</v>
      </c>
      <c r="U199" s="29">
        <f t="shared" ca="1" si="276"/>
        <v>115.99879969231185</v>
      </c>
      <c r="V199" s="29">
        <f t="shared" ca="1" si="276"/>
        <v>144.31403306273302</v>
      </c>
      <c r="W199" s="31">
        <f t="shared" ca="1" si="199"/>
        <v>6232016.4835173218</v>
      </c>
      <c r="X199" s="31">
        <f t="shared" ca="1" si="200"/>
        <v>127387537.95948713</v>
      </c>
      <c r="Y199" s="38">
        <f t="array" aca="1" ref="Y199" ca="1">SUM($E$54:$V$54*E199:V199)/1000000</f>
        <v>743.9597653308889</v>
      </c>
      <c r="Z199" s="39">
        <f t="array" aca="1" ref="Z199" ca="1">SUM(($E$54:$V$54*E199:V199))/SUM(E199:V199)</f>
        <v>5.8401298686492344</v>
      </c>
      <c r="AE199" s="10"/>
      <c r="AF199" s="46"/>
      <c r="AG199" s="53">
        <f t="shared" ca="1" si="205"/>
        <v>1042709.5221543384</v>
      </c>
      <c r="AH199" s="53">
        <f t="shared" ca="1" si="206"/>
        <v>831861.88318918273</v>
      </c>
      <c r="AI199" s="53">
        <f t="shared" ca="1" si="207"/>
        <v>319263.34656177985</v>
      </c>
      <c r="AJ199" s="53">
        <f t="shared" ca="1" si="208"/>
        <v>228629.73682934177</v>
      </c>
      <c r="AK199" s="53">
        <f t="shared" ca="1" si="209"/>
        <v>95268.869309033747</v>
      </c>
      <c r="AL199" s="53">
        <f t="shared" ca="1" si="210"/>
        <v>66831.311186813618</v>
      </c>
      <c r="AM199" s="53">
        <f t="shared" ca="1" si="211"/>
        <v>55178.885912859121</v>
      </c>
      <c r="AN199" s="53">
        <f t="shared" ca="1" si="212"/>
        <v>54257.725146199271</v>
      </c>
      <c r="AO199" s="53">
        <f t="shared" ca="1" si="213"/>
        <v>28786.764138627917</v>
      </c>
      <c r="AP199" s="53">
        <f t="shared" ca="1" si="214"/>
        <v>23676.393685556453</v>
      </c>
      <c r="AQ199" s="53">
        <f t="shared" ca="1" si="215"/>
        <v>7578.7771118402488</v>
      </c>
      <c r="AR199" s="53">
        <f t="shared" ca="1" si="216"/>
        <v>3076.2316330162766</v>
      </c>
      <c r="AS199" s="53">
        <f t="shared" ca="1" si="217"/>
        <v>957.48941378496056</v>
      </c>
      <c r="AT199" s="53">
        <f t="shared" ca="1" si="218"/>
        <v>208.1484912688035</v>
      </c>
      <c r="AU199" s="53">
        <f t="shared" ca="1" si="219"/>
        <v>65.03383011825936</v>
      </c>
      <c r="AV199" s="53">
        <f t="shared" ca="1" si="220"/>
        <v>16.450783233930999</v>
      </c>
      <c r="AW199" s="53">
        <f t="shared" ca="1" si="221"/>
        <v>20.466408978598437</v>
      </c>
      <c r="AX199" s="53">
        <f t="shared" ca="1" si="201"/>
        <v>883815.63044245273</v>
      </c>
      <c r="AY199" s="53">
        <f t="shared" ca="1" si="202"/>
        <v>2758387.0357859749</v>
      </c>
      <c r="AZ199" s="41">
        <f t="array" aca="1" ref="AZ199" ca="1">SUM($E$54:$V$54*AF199:AW199)/1000000</f>
        <v>39.318524239462569</v>
      </c>
      <c r="BA199" s="43">
        <f t="array" aca="1" ref="BA199" ca="1">IF(AZ199=0,"",SUM(($E$54:$V$54*AF199:AW199))/SUM(AF199:AW199))</f>
        <v>14.254172358470045</v>
      </c>
      <c r="BB199" s="54">
        <f t="array" aca="1" ref="BB199" ca="1">SUM(AG199:AW199*AG$54:AW$54*AG$55:AW$55)/1000000</f>
        <v>70.242047098260784</v>
      </c>
      <c r="BG199" s="10"/>
      <c r="BH199" s="46"/>
      <c r="BI199" s="53">
        <f t="shared" si="222"/>
        <v>0</v>
      </c>
      <c r="BJ199" s="53">
        <f t="shared" si="223"/>
        <v>0</v>
      </c>
      <c r="BK199" s="53">
        <f t="shared" ca="1" si="224"/>
        <v>1865782.9492875179</v>
      </c>
      <c r="BL199" s="53">
        <f t="shared" ca="1" si="225"/>
        <v>1336117.8765747643</v>
      </c>
      <c r="BM199" s="53">
        <f t="shared" ca="1" si="226"/>
        <v>556753.64513007109</v>
      </c>
      <c r="BN199" s="53">
        <f t="shared" ca="1" si="227"/>
        <v>390563.84716169111</v>
      </c>
      <c r="BO199" s="53">
        <f t="shared" ca="1" si="228"/>
        <v>322466.78363052179</v>
      </c>
      <c r="BP199" s="53">
        <f t="shared" ca="1" si="229"/>
        <v>317083.49716655567</v>
      </c>
      <c r="BQ199" s="53">
        <f t="shared" ca="1" si="230"/>
        <v>168230.56662603794</v>
      </c>
      <c r="BR199" s="53">
        <f t="shared" ca="1" si="231"/>
        <v>138365.43441287798</v>
      </c>
      <c r="BS199" s="53">
        <f t="shared" ca="1" si="232"/>
        <v>44290.562208292118</v>
      </c>
      <c r="BT199" s="53">
        <f t="shared" ca="1" si="233"/>
        <v>17977.574283899245</v>
      </c>
      <c r="BU199" s="53">
        <f t="shared" ca="1" si="234"/>
        <v>5595.5919826129666</v>
      </c>
      <c r="BV199" s="53">
        <f t="shared" ca="1" si="235"/>
        <v>1216.4249673869306</v>
      </c>
      <c r="BW199" s="53">
        <f t="shared" ca="1" si="236"/>
        <v>380.05932302670186</v>
      </c>
      <c r="BX199" s="53">
        <f t="shared" ca="1" si="237"/>
        <v>96.138786963300817</v>
      </c>
      <c r="BY199" s="53">
        <f t="shared" ca="1" si="238"/>
        <v>119.6062038334384</v>
      </c>
      <c r="BZ199" s="53">
        <f t="shared" ca="1" si="203"/>
        <v>5165040.5577460509</v>
      </c>
      <c r="CA199" s="53">
        <f t="shared" ca="1" si="204"/>
        <v>5165040.5577460509</v>
      </c>
      <c r="CB199" s="41">
        <f t="array" aca="1" ref="CB199" ca="1">SUM($E$54:$V$54*BH199:BY199)/1000000</f>
        <v>129.61089534449749</v>
      </c>
      <c r="CC199" s="43">
        <f t="array" aca="1" ref="CC199" ca="1">IF(CB199=0,"",SUM(($E$54:$V$54*BH199:BY199))/SUM(BH199:BY199))</f>
        <v>25.093877559222459</v>
      </c>
      <c r="CD199" s="54">
        <f t="array" aca="1" ref="CD199" ca="1">SUM(BI199:BY199*BI$54:BY$54*BI$55:BY$55)/1000000</f>
        <v>624.78834573620281</v>
      </c>
      <c r="CI199" s="10"/>
      <c r="CJ199" s="71"/>
      <c r="CK199" s="149" t="str">
        <f t="shared" ca="1" si="239"/>
        <v/>
      </c>
      <c r="CL199" s="149" t="str">
        <f t="shared" ca="1" si="240"/>
        <v/>
      </c>
      <c r="CM199" s="149" t="str">
        <f t="shared" ca="1" si="241"/>
        <v/>
      </c>
      <c r="CN199" s="149">
        <f t="shared" ca="1" si="242"/>
        <v>0.61676549786915136</v>
      </c>
      <c r="CO199" s="149">
        <f t="shared" ca="1" si="243"/>
        <v>0.55552176666615682</v>
      </c>
      <c r="CP199" s="149">
        <f t="shared" ca="1" si="244"/>
        <v>0.56702798230375262</v>
      </c>
      <c r="CQ199" s="149">
        <f t="shared" ca="1" si="245"/>
        <v>0.639395249617005</v>
      </c>
      <c r="CR199" s="149">
        <f t="shared" ca="1" si="246"/>
        <v>0.60804183484449337</v>
      </c>
      <c r="CS199" s="149">
        <f t="shared" ca="1" si="247"/>
        <v>0.56902845838481131</v>
      </c>
      <c r="CT199" s="149">
        <f t="shared" ca="1" si="248"/>
        <v>0.62421616633764176</v>
      </c>
      <c r="CU199" s="149">
        <f t="shared" ca="1" si="249"/>
        <v>0.57435103619425643</v>
      </c>
      <c r="CV199" s="149">
        <f t="shared" ca="1" si="250"/>
        <v>0.59703820113508832</v>
      </c>
      <c r="CW199" s="149">
        <f t="shared" ca="1" si="251"/>
        <v>0.66538946524388198</v>
      </c>
      <c r="CX199" s="149">
        <f t="shared" ca="1" si="252"/>
        <v>0.49674247209886851</v>
      </c>
      <c r="CY199" s="149" t="str">
        <f t="shared" ca="1" si="253"/>
        <v/>
      </c>
      <c r="CZ199" s="149" t="str">
        <f t="shared" ca="1" si="254"/>
        <v/>
      </c>
      <c r="DA199" s="149" t="str">
        <f t="shared" ca="1" si="255"/>
        <v/>
      </c>
      <c r="DB199" s="53"/>
      <c r="DC199" s="53"/>
      <c r="DD199" s="41"/>
      <c r="DE199" s="43"/>
      <c r="DF199" s="54"/>
      <c r="DK199" s="10"/>
      <c r="DL199" s="46"/>
      <c r="DM199" s="72">
        <f t="shared" ca="1" si="256"/>
        <v>9.224445939930162E-2</v>
      </c>
      <c r="DN199" s="72">
        <f t="shared" ca="1" si="257"/>
        <v>9.224445939930162E-2</v>
      </c>
      <c r="DO199" s="72">
        <f t="shared" ca="1" si="258"/>
        <v>0.63132337768708446</v>
      </c>
      <c r="DP199" s="72">
        <f t="shared" ca="1" si="259"/>
        <v>0.63132337768708435</v>
      </c>
      <c r="DQ199" s="72">
        <f t="shared" ca="1" si="260"/>
        <v>0.63132337768708435</v>
      </c>
      <c r="DR199" s="72">
        <f t="shared" ca="1" si="261"/>
        <v>0.63132337768708435</v>
      </c>
      <c r="DS199" s="72">
        <f t="shared" ca="1" si="262"/>
        <v>0.63132337768708435</v>
      </c>
      <c r="DT199" s="72">
        <f t="shared" ca="1" si="263"/>
        <v>0.63132337768708446</v>
      </c>
      <c r="DU199" s="72">
        <f t="shared" ca="1" si="264"/>
        <v>0.63132337768708435</v>
      </c>
      <c r="DV199" s="72">
        <f t="shared" ca="1" si="265"/>
        <v>0.63132337768708446</v>
      </c>
      <c r="DW199" s="72">
        <f t="shared" ca="1" si="266"/>
        <v>0.63132337768708435</v>
      </c>
      <c r="DX199" s="72">
        <f t="shared" ca="1" si="267"/>
        <v>0.63132337768708435</v>
      </c>
      <c r="DY199" s="72">
        <f t="shared" ca="1" si="268"/>
        <v>0.63132337768708435</v>
      </c>
      <c r="DZ199" s="72">
        <f t="shared" ca="1" si="269"/>
        <v>0.63132337768708435</v>
      </c>
      <c r="EA199" s="72">
        <f t="shared" ca="1" si="270"/>
        <v>0.63132337768708435</v>
      </c>
      <c r="EB199" s="72">
        <f t="shared" ca="1" si="271"/>
        <v>0.63132337768708435</v>
      </c>
      <c r="EC199" s="72">
        <f t="shared" ca="1" si="272"/>
        <v>0.63132337768708446</v>
      </c>
      <c r="ED199" s="53"/>
      <c r="EE199" s="53"/>
      <c r="EF199" s="41"/>
      <c r="EG199" s="43"/>
      <c r="EH199" s="54"/>
    </row>
    <row r="200" spans="1:138" s="56" customFormat="1" x14ac:dyDescent="0.2">
      <c r="A200" s="63">
        <v>12</v>
      </c>
      <c r="B200" s="56">
        <v>12</v>
      </c>
      <c r="C200" s="60">
        <f t="shared" ca="1" si="196"/>
        <v>0.52504261985853007</v>
      </c>
      <c r="D200" s="60">
        <f t="shared" ca="1" si="197"/>
        <v>6.9211380979135331E-2</v>
      </c>
      <c r="E200" s="61">
        <f t="shared" ca="1" si="198"/>
        <v>142624570.51042506</v>
      </c>
      <c r="F200" s="62">
        <f t="shared" ca="1" si="275"/>
        <v>53007113.295004517</v>
      </c>
      <c r="G200" s="62">
        <f t="shared" ca="1" si="275"/>
        <v>23304561.000851497</v>
      </c>
      <c r="H200" s="62">
        <f t="shared" ca="1" si="275"/>
        <v>10997796.999424528</v>
      </c>
      <c r="I200" s="62">
        <f t="shared" ca="1" si="275"/>
        <v>1043117.4470338762</v>
      </c>
      <c r="J200" s="62">
        <f t="shared" ca="1" si="275"/>
        <v>746993.57118748012</v>
      </c>
      <c r="K200" s="62">
        <f t="shared" ca="1" si="275"/>
        <v>311268.48980834446</v>
      </c>
      <c r="L200" s="62">
        <f t="shared" ca="1" si="275"/>
        <v>218355.49698350858</v>
      </c>
      <c r="M200" s="62">
        <f t="shared" ca="1" si="275"/>
        <v>180283.95437011812</v>
      </c>
      <c r="N200" s="62">
        <f t="shared" ca="1" si="275"/>
        <v>177274.27951212419</v>
      </c>
      <c r="O200" s="62">
        <f t="shared" ca="1" si="275"/>
        <v>94053.94086114192</v>
      </c>
      <c r="P200" s="62">
        <f t="shared" ca="1" si="276"/>
        <v>77357.014521764184</v>
      </c>
      <c r="Q200" s="62">
        <f t="shared" ca="1" si="276"/>
        <v>24761.861070737701</v>
      </c>
      <c r="R200" s="62">
        <f t="shared" ca="1" si="276"/>
        <v>10050.859023041188</v>
      </c>
      <c r="S200" s="62">
        <f t="shared" ca="1" si="276"/>
        <v>3128.3701171003695</v>
      </c>
      <c r="T200" s="62">
        <f t="shared" ca="1" si="276"/>
        <v>680.07594719067583</v>
      </c>
      <c r="U200" s="62">
        <f t="shared" ca="1" si="276"/>
        <v>212.48265287686689</v>
      </c>
      <c r="V200" s="62">
        <f t="shared" ca="1" si="276"/>
        <v>53.749041953881772</v>
      </c>
      <c r="W200" s="57">
        <f t="shared" ca="1" si="199"/>
        <v>13885388.591555787</v>
      </c>
      <c r="X200" s="57">
        <f t="shared" ca="1" si="200"/>
        <v>232821633.39783686</v>
      </c>
      <c r="Y200" s="42">
        <f t="array" aca="1" ref="Y200" ca="1">SUM($E$54:$V$54*E200:V200)/1000000</f>
        <v>1127.7896367702858</v>
      </c>
      <c r="Z200" s="44">
        <f t="array" aca="1" ref="Z200" ca="1">SUM(($E$54:$V$54*E200:V200))/SUM(E200:V200)</f>
        <v>4.8440070637386228</v>
      </c>
      <c r="AE200" s="11"/>
      <c r="AG200" s="57">
        <f t="shared" ca="1" si="205"/>
        <v>1319217.1950721121</v>
      </c>
      <c r="AH200" s="57">
        <f t="shared" ca="1" si="206"/>
        <v>579993.43267062202</v>
      </c>
      <c r="AI200" s="57">
        <f t="shared" ca="1" si="207"/>
        <v>1145988.8397202338</v>
      </c>
      <c r="AJ200" s="57">
        <f t="shared" ca="1" si="208"/>
        <v>108694.58245872652</v>
      </c>
      <c r="AK200" s="57">
        <f t="shared" ca="1" si="209"/>
        <v>77837.979366995758</v>
      </c>
      <c r="AL200" s="57">
        <f t="shared" ca="1" si="210"/>
        <v>32434.697193956152</v>
      </c>
      <c r="AM200" s="57">
        <f t="shared" ca="1" si="211"/>
        <v>22753.007956753499</v>
      </c>
      <c r="AN200" s="57">
        <f t="shared" ca="1" si="212"/>
        <v>18785.889546751776</v>
      </c>
      <c r="AO200" s="57">
        <f t="shared" ca="1" si="213"/>
        <v>18472.276393260388</v>
      </c>
      <c r="AP200" s="57">
        <f t="shared" ca="1" si="214"/>
        <v>9800.5779306724326</v>
      </c>
      <c r="AQ200" s="57">
        <f t="shared" ca="1" si="215"/>
        <v>8060.7302826790274</v>
      </c>
      <c r="AR200" s="57">
        <f t="shared" ca="1" si="216"/>
        <v>2580.2273345519266</v>
      </c>
      <c r="AS200" s="57">
        <f t="shared" ca="1" si="217"/>
        <v>1047.3163189509062</v>
      </c>
      <c r="AT200" s="57">
        <f t="shared" ca="1" si="218"/>
        <v>325.9813979926069</v>
      </c>
      <c r="AU200" s="57">
        <f t="shared" ca="1" si="219"/>
        <v>70.865051035535799</v>
      </c>
      <c r="AV200" s="57">
        <f t="shared" ca="1" si="220"/>
        <v>22.141047779276111</v>
      </c>
      <c r="AW200" s="57">
        <f t="shared" ca="1" si="221"/>
        <v>5.6007400598525523</v>
      </c>
      <c r="AX200" s="57">
        <f t="shared" ca="1" si="201"/>
        <v>1446880.7127403994</v>
      </c>
      <c r="AY200" s="57">
        <f t="shared" ca="1" si="202"/>
        <v>3346091.3404831341</v>
      </c>
      <c r="AZ200" s="42">
        <f t="array" aca="1" ref="AZ200" ca="1">SUM($E$54:$V$54*AF200:AW200)/1000000</f>
        <v>45.875837848860513</v>
      </c>
      <c r="BA200" s="44">
        <f t="array" aca="1" ref="BA200" ca="1">IF(AZ200=0,"",SUM(($E$54:$V$54*AF200:AW200))/SUM(AF200:AW200))</f>
        <v>13.710276612543579</v>
      </c>
      <c r="BB200" s="55">
        <f t="array" aca="1" ref="BB200" ca="1">SUM(AG200:AW200*AG$54:AW$54*AG$55:AW$55)/1000000</f>
        <v>76.376795169008915</v>
      </c>
      <c r="BG200" s="11"/>
      <c r="BI200" s="57">
        <f t="shared" si="222"/>
        <v>0</v>
      </c>
      <c r="BJ200" s="57">
        <f t="shared" si="223"/>
        <v>0</v>
      </c>
      <c r="BK200" s="57">
        <f t="shared" ca="1" si="224"/>
        <v>8693555.5138935428</v>
      </c>
      <c r="BL200" s="57">
        <f t="shared" ca="1" si="225"/>
        <v>824565.08642361988</v>
      </c>
      <c r="BM200" s="57">
        <f t="shared" ca="1" si="226"/>
        <v>590484.62887428771</v>
      </c>
      <c r="BN200" s="57">
        <f t="shared" ca="1" si="227"/>
        <v>246051.99532381308</v>
      </c>
      <c r="BO200" s="57">
        <f t="shared" ca="1" si="228"/>
        <v>172605.98962585654</v>
      </c>
      <c r="BP200" s="57">
        <f t="shared" ca="1" si="229"/>
        <v>142511.13797271252</v>
      </c>
      <c r="BQ200" s="57">
        <f t="shared" ca="1" si="230"/>
        <v>140132.04555464833</v>
      </c>
      <c r="BR200" s="57">
        <f t="shared" ca="1" si="231"/>
        <v>74347.904059293229</v>
      </c>
      <c r="BS200" s="57">
        <f t="shared" ca="1" si="232"/>
        <v>61149.292005409428</v>
      </c>
      <c r="BT200" s="57">
        <f t="shared" ca="1" si="233"/>
        <v>19573.794084128102</v>
      </c>
      <c r="BU200" s="57">
        <f t="shared" ca="1" si="234"/>
        <v>7945.0185235914569</v>
      </c>
      <c r="BV200" s="57">
        <f t="shared" ca="1" si="235"/>
        <v>2472.9188293292564</v>
      </c>
      <c r="BW200" s="57">
        <f t="shared" ca="1" si="236"/>
        <v>537.58748237262807</v>
      </c>
      <c r="BX200" s="57">
        <f t="shared" ca="1" si="237"/>
        <v>167.96361476949178</v>
      </c>
      <c r="BY200" s="57">
        <f t="shared" ca="1" si="238"/>
        <v>42.487625482550257</v>
      </c>
      <c r="BZ200" s="57">
        <f t="shared" ca="1" si="203"/>
        <v>10976143.363892855</v>
      </c>
      <c r="CA200" s="57">
        <f t="shared" ca="1" si="204"/>
        <v>10976143.363892855</v>
      </c>
      <c r="CB200" s="42">
        <f t="array" aca="1" ref="CB200" ca="1">SUM($E$54:$V$54*BH200:BY200)/1000000</f>
        <v>228.98975841750831</v>
      </c>
      <c r="CC200" s="44">
        <f t="array" aca="1" ref="CC200" ca="1">IF(CB200=0,"",SUM(($E$54:$V$54*BH200:BY200))/SUM(BH200:BY200))</f>
        <v>20.862497037966314</v>
      </c>
      <c r="CD200" s="55">
        <f t="array" aca="1" ref="CD200" ca="1">SUM(BI200:BY200*BI$54:BY$54*BI$55:BY$55)/1000000</f>
        <v>1045.1399229961664</v>
      </c>
      <c r="CI200" s="11"/>
      <c r="CJ200" s="72"/>
      <c r="CK200" s="149" t="str">
        <f t="shared" ca="1" si="239"/>
        <v/>
      </c>
      <c r="CL200" s="149" t="str">
        <f t="shared" ca="1" si="240"/>
        <v/>
      </c>
      <c r="CM200" s="149" t="str">
        <f t="shared" ca="1" si="241"/>
        <v/>
      </c>
      <c r="CN200" s="149">
        <f t="shared" ca="1" si="242"/>
        <v>0.56215396825902519</v>
      </c>
      <c r="CO200" s="149">
        <f t="shared" ca="1" si="243"/>
        <v>0.73563314406399605</v>
      </c>
      <c r="CP200" s="149">
        <f t="shared" ca="1" si="244"/>
        <v>0.68212128749679168</v>
      </c>
      <c r="CQ200" s="149">
        <f t="shared" ca="1" si="245"/>
        <v>0.71357595838631671</v>
      </c>
      <c r="CR200" s="149">
        <f t="shared" ca="1" si="246"/>
        <v>0.67753146671575559</v>
      </c>
      <c r="CS200" s="149">
        <f t="shared" ca="1" si="247"/>
        <v>0.66691554140527376</v>
      </c>
      <c r="CT200" s="149">
        <f t="shared" ca="1" si="248"/>
        <v>0.69180662724022535</v>
      </c>
      <c r="CU200" s="149">
        <f t="shared" ca="1" si="249"/>
        <v>0.74060831806889038</v>
      </c>
      <c r="CV200" s="149">
        <f t="shared" ca="1" si="250"/>
        <v>0.64413747282100997</v>
      </c>
      <c r="CW200" s="149">
        <f t="shared" ca="1" si="251"/>
        <v>0.51597098005469111</v>
      </c>
      <c r="CX200" s="149">
        <f t="shared" ca="1" si="252"/>
        <v>0.69289365747325993</v>
      </c>
      <c r="CY200" s="149" t="str">
        <f t="shared" ca="1" si="253"/>
        <v/>
      </c>
      <c r="CZ200" s="149" t="str">
        <f t="shared" ca="1" si="254"/>
        <v/>
      </c>
      <c r="DA200" s="149" t="str">
        <f t="shared" ca="1" si="255"/>
        <v/>
      </c>
      <c r="DB200" s="57"/>
      <c r="DC200" s="72">
        <f ca="1">AVERAGE(CJ189:DA200)</f>
        <v>0.61853073557972893</v>
      </c>
      <c r="DD200" s="74">
        <f ca="1">STDEV(CJ189:DA200)</f>
        <v>0.20046145022758147</v>
      </c>
      <c r="DE200" s="44"/>
      <c r="DF200" s="55"/>
      <c r="DK200" s="11"/>
      <c r="DM200" s="72">
        <f t="shared" ca="1" si="256"/>
        <v>6.9211380979135317E-2</v>
      </c>
      <c r="DN200" s="72">
        <f t="shared" ca="1" si="257"/>
        <v>6.9211380979135179E-2</v>
      </c>
      <c r="DO200" s="72">
        <f t="shared" ca="1" si="258"/>
        <v>0.59425400083766533</v>
      </c>
      <c r="DP200" s="72">
        <f t="shared" ca="1" si="259"/>
        <v>0.59425400083766544</v>
      </c>
      <c r="DQ200" s="72">
        <f t="shared" ca="1" si="260"/>
        <v>0.59425400083766544</v>
      </c>
      <c r="DR200" s="72">
        <f t="shared" ca="1" si="261"/>
        <v>0.59425400083766544</v>
      </c>
      <c r="DS200" s="72">
        <f t="shared" ca="1" si="262"/>
        <v>0.59425400083766544</v>
      </c>
      <c r="DT200" s="72">
        <f t="shared" ca="1" si="263"/>
        <v>0.59425400083766544</v>
      </c>
      <c r="DU200" s="72">
        <f t="shared" ca="1" si="264"/>
        <v>0.59425400083766544</v>
      </c>
      <c r="DV200" s="72">
        <f t="shared" ca="1" si="265"/>
        <v>0.59425400083766544</v>
      </c>
      <c r="DW200" s="72">
        <f t="shared" ca="1" si="266"/>
        <v>0.59425400083766544</v>
      </c>
      <c r="DX200" s="72">
        <f t="shared" ca="1" si="267"/>
        <v>0.59425400083766544</v>
      </c>
      <c r="DY200" s="72">
        <f t="shared" ca="1" si="268"/>
        <v>0.59425400083766555</v>
      </c>
      <c r="DZ200" s="72">
        <f t="shared" ca="1" si="269"/>
        <v>0.59425400083766544</v>
      </c>
      <c r="EA200" s="72">
        <f t="shared" ca="1" si="270"/>
        <v>0.59425400083766544</v>
      </c>
      <c r="EB200" s="72">
        <f t="shared" ca="1" si="271"/>
        <v>0.59425400083766544</v>
      </c>
      <c r="EC200" s="72">
        <f t="shared" ca="1" si="272"/>
        <v>0.59425400083766544</v>
      </c>
      <c r="ED200" s="57"/>
      <c r="EE200" s="72">
        <f ca="1">AVERAGE(DL189:EC200)</f>
        <v>0.54399243848628398</v>
      </c>
      <c r="EF200" s="74">
        <f ca="1">STDEV(DL189:EC200)</f>
        <v>0.17241279281219057</v>
      </c>
      <c r="EG200" s="44"/>
      <c r="EH200" s="55"/>
    </row>
    <row r="201" spans="1:138" x14ac:dyDescent="0.2">
      <c r="A201" s="6">
        <v>13</v>
      </c>
      <c r="B201">
        <v>1</v>
      </c>
      <c r="C201" s="5">
        <f t="shared" ca="1" si="196"/>
        <v>0.49425597303963126</v>
      </c>
      <c r="D201" s="5">
        <f t="shared" ca="1" si="197"/>
        <v>8.900968147130689E-2</v>
      </c>
      <c r="E201" s="30">
        <f t="shared" ca="1" si="198"/>
        <v>96690385.796982825</v>
      </c>
      <c r="F201" s="29">
        <f t="shared" ca="1" si="275"/>
        <v>109530835.83213106</v>
      </c>
      <c r="G201" s="29">
        <f t="shared" ca="1" si="275"/>
        <v>40707666.312137514</v>
      </c>
      <c r="H201" s="29">
        <f t="shared" ca="1" si="275"/>
        <v>10917679.393858753</v>
      </c>
      <c r="I201" s="29">
        <f t="shared" ca="1" si="275"/>
        <v>5152228.4274769947</v>
      </c>
      <c r="J201" s="29">
        <f t="shared" ca="1" si="275"/>
        <v>488677.81102764356</v>
      </c>
      <c r="K201" s="29">
        <f t="shared" ca="1" si="275"/>
        <v>349950.22301430744</v>
      </c>
      <c r="L201" s="29">
        <f t="shared" ca="1" si="275"/>
        <v>145822.50989469091</v>
      </c>
      <c r="M201" s="29">
        <f t="shared" ca="1" si="275"/>
        <v>102294.79584985682</v>
      </c>
      <c r="N201" s="29">
        <f t="shared" ca="1" si="275"/>
        <v>84459.107107750009</v>
      </c>
      <c r="O201" s="29">
        <f t="shared" ca="1" si="275"/>
        <v>83049.139969637676</v>
      </c>
      <c r="P201" s="29">
        <f t="shared" ca="1" si="276"/>
        <v>44062.223356766088</v>
      </c>
      <c r="Q201" s="29">
        <f t="shared" ca="1" si="276"/>
        <v>36240.076926737165</v>
      </c>
      <c r="R201" s="29">
        <f t="shared" ca="1" si="276"/>
        <v>11600.39274525311</v>
      </c>
      <c r="S201" s="29">
        <f t="shared" ca="1" si="276"/>
        <v>4708.6086042310235</v>
      </c>
      <c r="T201" s="29">
        <f t="shared" ca="1" si="276"/>
        <v>1465.5732825253506</v>
      </c>
      <c r="U201" s="29">
        <f t="shared" ca="1" si="276"/>
        <v>318.60077324053981</v>
      </c>
      <c r="V201" s="29">
        <f t="shared" ca="1" si="276"/>
        <v>99.543496261588075</v>
      </c>
      <c r="W201" s="31">
        <f t="shared" ca="1" si="199"/>
        <v>17422656.427384652</v>
      </c>
      <c r="X201" s="31">
        <f t="shared" ca="1" si="200"/>
        <v>264351544.36863607</v>
      </c>
      <c r="Y201" s="38">
        <f t="array" aca="1" ref="Y201" ca="1">SUM($E$54:$V$54*E201:V201)/1000000</f>
        <v>1720.1563648243282</v>
      </c>
      <c r="Z201" s="39">
        <f t="array" aca="1" ref="Z201" ca="1">SUM(($E$54:$V$54*E201:V201))/SUM(E201:V201)</f>
        <v>6.5070789313248127</v>
      </c>
      <c r="AE201" s="10"/>
      <c r="AF201" s="46"/>
      <c r="AG201" s="53">
        <f t="shared" ca="1" si="205"/>
        <v>3884737.1826576642</v>
      </c>
      <c r="AH201" s="53">
        <f t="shared" ca="1" si="206"/>
        <v>1443781.4131569981</v>
      </c>
      <c r="AI201" s="53">
        <f t="shared" ca="1" si="207"/>
        <v>1454045.0034919912</v>
      </c>
      <c r="AJ201" s="53">
        <f t="shared" ca="1" si="208"/>
        <v>686187.21356082021</v>
      </c>
      <c r="AK201" s="53">
        <f t="shared" ca="1" si="209"/>
        <v>65083.384830098752</v>
      </c>
      <c r="AL201" s="53">
        <f t="shared" ca="1" si="210"/>
        <v>46607.283002932709</v>
      </c>
      <c r="AM201" s="53">
        <f t="shared" ca="1" si="211"/>
        <v>19421.022019414318</v>
      </c>
      <c r="AN201" s="53">
        <f t="shared" ca="1" si="212"/>
        <v>13623.887588454489</v>
      </c>
      <c r="AO201" s="53">
        <f t="shared" ca="1" si="213"/>
        <v>11248.484065075087</v>
      </c>
      <c r="AP201" s="53">
        <f t="shared" ca="1" si="214"/>
        <v>11060.700965910864</v>
      </c>
      <c r="AQ201" s="53">
        <f t="shared" ca="1" si="215"/>
        <v>5868.3217745606871</v>
      </c>
      <c r="AR201" s="53">
        <f t="shared" ca="1" si="216"/>
        <v>4826.5479210837238</v>
      </c>
      <c r="AS201" s="53">
        <f t="shared" ca="1" si="217"/>
        <v>1544.9705474286111</v>
      </c>
      <c r="AT201" s="53">
        <f t="shared" ca="1" si="218"/>
        <v>627.1047690072968</v>
      </c>
      <c r="AU201" s="53">
        <f t="shared" ca="1" si="219"/>
        <v>195.1888704394494</v>
      </c>
      <c r="AV201" s="53">
        <f t="shared" ca="1" si="220"/>
        <v>42.43208155569009</v>
      </c>
      <c r="AW201" s="53">
        <f t="shared" ca="1" si="221"/>
        <v>13.257462336795049</v>
      </c>
      <c r="AX201" s="53">
        <f t="shared" ca="1" si="201"/>
        <v>2320394.8029511087</v>
      </c>
      <c r="AY201" s="53">
        <f t="shared" ca="1" si="202"/>
        <v>7648913.3987657726</v>
      </c>
      <c r="AZ201" s="41">
        <f t="array" aca="1" ref="AZ201" ca="1">SUM($E$54:$V$54*AF201:AW201)/1000000</f>
        <v>92.283924075446862</v>
      </c>
      <c r="BA201" s="43">
        <f t="array" aca="1" ref="BA201" ca="1">IF(AZ201=0,"",SUM(($E$54:$V$54*AF201:AW201))/SUM(AF201:AW201))</f>
        <v>12.064971750149214</v>
      </c>
      <c r="BB201" s="54">
        <f t="array" aca="1" ref="BB201" ca="1">SUM(AG201:AW201*AG$54:AW$54*AG$55:AW$55)/1000000</f>
        <v>144.29126743833089</v>
      </c>
      <c r="BG201" s="10"/>
      <c r="BH201" s="46"/>
      <c r="BI201" s="53">
        <f t="shared" si="222"/>
        <v>0</v>
      </c>
      <c r="BJ201" s="53">
        <f t="shared" si="223"/>
        <v>0</v>
      </c>
      <c r="BK201" s="53">
        <f t="shared" ca="1" si="224"/>
        <v>8074070.3276869748</v>
      </c>
      <c r="BL201" s="53">
        <f t="shared" ca="1" si="225"/>
        <v>3810283.5929728085</v>
      </c>
      <c r="BM201" s="53">
        <f t="shared" ca="1" si="226"/>
        <v>361397.22293335968</v>
      </c>
      <c r="BN201" s="53">
        <f t="shared" ca="1" si="227"/>
        <v>258802.49912784848</v>
      </c>
      <c r="BO201" s="53">
        <f t="shared" ca="1" si="228"/>
        <v>107841.70864294174</v>
      </c>
      <c r="BP201" s="53">
        <f t="shared" ca="1" si="229"/>
        <v>75651.184290383011</v>
      </c>
      <c r="BQ201" s="53">
        <f t="shared" ca="1" si="230"/>
        <v>62460.963177322155</v>
      </c>
      <c r="BR201" s="53">
        <f t="shared" ca="1" si="231"/>
        <v>61418.234826162632</v>
      </c>
      <c r="BS201" s="53">
        <f t="shared" ca="1" si="232"/>
        <v>32585.815844427398</v>
      </c>
      <c r="BT201" s="53">
        <f t="shared" ca="1" si="233"/>
        <v>26801.018717572311</v>
      </c>
      <c r="BU201" s="53">
        <f t="shared" ca="1" si="234"/>
        <v>8578.9647666929031</v>
      </c>
      <c r="BV201" s="53">
        <f t="shared" ca="1" si="235"/>
        <v>3482.2085943921734</v>
      </c>
      <c r="BW201" s="53">
        <f t="shared" ca="1" si="236"/>
        <v>1083.8513686475289</v>
      </c>
      <c r="BX201" s="53">
        <f t="shared" ca="1" si="237"/>
        <v>235.61829916406586</v>
      </c>
      <c r="BY201" s="53">
        <f t="shared" ca="1" si="238"/>
        <v>73.6164857462296</v>
      </c>
      <c r="BZ201" s="53">
        <f t="shared" ca="1" si="203"/>
        <v>12884766.827734442</v>
      </c>
      <c r="CA201" s="53">
        <f t="shared" ca="1" si="204"/>
        <v>12884766.827734442</v>
      </c>
      <c r="CB201" s="41">
        <f t="array" aca="1" ref="CB201" ca="1">SUM($E$54:$V$54*BH201:BY201)/1000000</f>
        <v>274.48760729775989</v>
      </c>
      <c r="CC201" s="43">
        <f t="array" aca="1" ref="CC201" ca="1">IF(CB201=0,"",SUM(($E$54:$V$54*BH201:BY201))/SUM(BH201:BY201))</f>
        <v>21.303265396074199</v>
      </c>
      <c r="CD201" s="54">
        <f t="array" aca="1" ref="CD201" ca="1">SUM(BI201:BY201*BI$54:BY$54*BI$55:BY$55)/1000000</f>
        <v>1255.3067374256307</v>
      </c>
      <c r="CI201" s="10"/>
      <c r="CJ201" s="71"/>
      <c r="CK201" s="149" t="str">
        <f t="shared" ca="1" si="239"/>
        <v/>
      </c>
      <c r="CL201" s="149" t="str">
        <f t="shared" ca="1" si="240"/>
        <v/>
      </c>
      <c r="CM201" s="149" t="str">
        <f t="shared" ca="1" si="241"/>
        <v/>
      </c>
      <c r="CN201" s="149">
        <f t="shared" ca="1" si="242"/>
        <v>0.696497485635308</v>
      </c>
      <c r="CO201" s="149">
        <f t="shared" ca="1" si="243"/>
        <v>0.5839482036845054</v>
      </c>
      <c r="CP201" s="149">
        <f t="shared" ca="1" si="244"/>
        <v>0.73088759052919194</v>
      </c>
      <c r="CQ201" s="149">
        <f t="shared" ca="1" si="245"/>
        <v>0.68689267636866791</v>
      </c>
      <c r="CR201" s="149">
        <f t="shared" ca="1" si="246"/>
        <v>0.63943303183369671</v>
      </c>
      <c r="CS201" s="149">
        <f t="shared" ca="1" si="247"/>
        <v>0.79521105896636546</v>
      </c>
      <c r="CT201" s="149">
        <f t="shared" ca="1" si="248"/>
        <v>0.48852248509619484</v>
      </c>
      <c r="CU201" s="149">
        <f t="shared" ca="1" si="249"/>
        <v>0.78987055997174105</v>
      </c>
      <c r="CV201" s="149">
        <f t="shared" ca="1" si="250"/>
        <v>0.61118272947871088</v>
      </c>
      <c r="CW201" s="149">
        <f t="shared" ca="1" si="251"/>
        <v>0.63170051268782912</v>
      </c>
      <c r="CX201" s="149">
        <f t="shared" ca="1" si="252"/>
        <v>0.66436964739780158</v>
      </c>
      <c r="CY201" s="149">
        <f t="shared" ca="1" si="253"/>
        <v>0.58281369798121796</v>
      </c>
      <c r="CZ201" s="149" t="str">
        <f t="shared" ca="1" si="254"/>
        <v/>
      </c>
      <c r="DA201" s="149" t="str">
        <f t="shared" ca="1" si="255"/>
        <v/>
      </c>
      <c r="DB201" s="53"/>
      <c r="DC201" s="53"/>
      <c r="DD201" s="41"/>
      <c r="DE201" s="43"/>
      <c r="DF201" s="54"/>
      <c r="DK201" s="10"/>
      <c r="DL201" s="46"/>
      <c r="DM201" s="72">
        <f t="shared" ca="1" si="256"/>
        <v>8.9009681471306806E-2</v>
      </c>
      <c r="DN201" s="72">
        <f t="shared" ca="1" si="257"/>
        <v>8.900968147130664E-2</v>
      </c>
      <c r="DO201" s="72">
        <f t="shared" ca="1" si="258"/>
        <v>0.58326565451093804</v>
      </c>
      <c r="DP201" s="72">
        <f t="shared" ca="1" si="259"/>
        <v>0.58326565451093804</v>
      </c>
      <c r="DQ201" s="72">
        <f t="shared" ca="1" si="260"/>
        <v>0.58326565451093804</v>
      </c>
      <c r="DR201" s="72">
        <f t="shared" ca="1" si="261"/>
        <v>0.58326565451093804</v>
      </c>
      <c r="DS201" s="72">
        <f t="shared" ca="1" si="262"/>
        <v>0.58326565451093815</v>
      </c>
      <c r="DT201" s="72">
        <f t="shared" ca="1" si="263"/>
        <v>0.58326565451093804</v>
      </c>
      <c r="DU201" s="72">
        <f t="shared" ca="1" si="264"/>
        <v>0.58326565451093804</v>
      </c>
      <c r="DV201" s="72">
        <f t="shared" ca="1" si="265"/>
        <v>0.58326565451093793</v>
      </c>
      <c r="DW201" s="72">
        <f t="shared" ca="1" si="266"/>
        <v>0.58326565451093815</v>
      </c>
      <c r="DX201" s="72">
        <f t="shared" ca="1" si="267"/>
        <v>0.58326565451093815</v>
      </c>
      <c r="DY201" s="72">
        <f t="shared" ca="1" si="268"/>
        <v>0.58326565451093804</v>
      </c>
      <c r="DZ201" s="72">
        <f t="shared" ca="1" si="269"/>
        <v>0.58326565451093793</v>
      </c>
      <c r="EA201" s="72">
        <f t="shared" ca="1" si="270"/>
        <v>0.58326565451093815</v>
      </c>
      <c r="EB201" s="72">
        <f t="shared" ca="1" si="271"/>
        <v>0.58326565451093804</v>
      </c>
      <c r="EC201" s="72">
        <f t="shared" ca="1" si="272"/>
        <v>0.58326565451093793</v>
      </c>
      <c r="ED201" s="53"/>
      <c r="EE201" s="53"/>
      <c r="EF201" s="41"/>
      <c r="EG201" s="43"/>
      <c r="EH201" s="54"/>
    </row>
    <row r="202" spans="1:138" x14ac:dyDescent="0.2">
      <c r="A202" s="6">
        <v>13</v>
      </c>
      <c r="B202">
        <v>2</v>
      </c>
      <c r="C202" s="5">
        <f t="shared" ca="1" si="196"/>
        <v>0.5139703753926651</v>
      </c>
      <c r="D202" s="5">
        <f t="shared" ca="1" si="197"/>
        <v>5.635260436438369E-2</v>
      </c>
      <c r="E202" s="30">
        <f t="shared" ca="1" si="198"/>
        <v>164760769.93927982</v>
      </c>
      <c r="F202" s="29">
        <f t="shared" ca="1" si="275"/>
        <v>76719918.645241171</v>
      </c>
      <c r="G202" s="29">
        <f t="shared" ca="1" si="275"/>
        <v>86908297.49950774</v>
      </c>
      <c r="H202" s="29">
        <f t="shared" ca="1" si="275"/>
        <v>19319084.787816405</v>
      </c>
      <c r="I202" s="29">
        <f t="shared" ca="1" si="275"/>
        <v>5181323.1512430105</v>
      </c>
      <c r="J202" s="29">
        <f t="shared" ca="1" si="275"/>
        <v>2445149.6942468551</v>
      </c>
      <c r="K202" s="29">
        <f t="shared" ca="1" si="275"/>
        <v>231917.20185523559</v>
      </c>
      <c r="L202" s="29">
        <f t="shared" ca="1" si="275"/>
        <v>166079.7250839425</v>
      </c>
      <c r="M202" s="29">
        <f t="shared" ca="1" si="275"/>
        <v>69204.591858112952</v>
      </c>
      <c r="N202" s="29">
        <f t="shared" ca="1" si="275"/>
        <v>48547.166011000532</v>
      </c>
      <c r="O202" s="29">
        <f t="shared" ca="1" si="275"/>
        <v>40082.687098950337</v>
      </c>
      <c r="P202" s="29">
        <f t="shared" ca="1" si="276"/>
        <v>39413.543491445009</v>
      </c>
      <c r="Q202" s="29">
        <f t="shared" ca="1" si="276"/>
        <v>20911.09380827512</v>
      </c>
      <c r="R202" s="29">
        <f t="shared" ca="1" si="276"/>
        <v>17198.851771462836</v>
      </c>
      <c r="S202" s="29">
        <f t="shared" ca="1" si="276"/>
        <v>5505.3259329359835</v>
      </c>
      <c r="T202" s="29">
        <f t="shared" ca="1" si="276"/>
        <v>2234.6161570715813</v>
      </c>
      <c r="U202" s="29">
        <f t="shared" ca="1" si="276"/>
        <v>695.53322685618093</v>
      </c>
      <c r="V202" s="29">
        <f t="shared" ca="1" si="276"/>
        <v>151.20187201354361</v>
      </c>
      <c r="W202" s="31">
        <f t="shared" ca="1" si="199"/>
        <v>27587499.171473566</v>
      </c>
      <c r="X202" s="31">
        <f t="shared" ca="1" si="200"/>
        <v>355976485.25550222</v>
      </c>
      <c r="Y202" s="38">
        <f t="array" aca="1" ref="Y202" ca="1">SUM($E$54:$V$54*E202:V202)/1000000</f>
        <v>2404.3441031400348</v>
      </c>
      <c r="Z202" s="39">
        <f t="array" aca="1" ref="Z202" ca="1">SUM(($E$54:$V$54*E202:V202))/SUM(E202:V202)</f>
        <v>6.7542217048811972</v>
      </c>
      <c r="AE202" s="10"/>
      <c r="AF202" s="46"/>
      <c r="AG202" s="53">
        <f t="shared" ca="1" si="205"/>
        <v>1509933.096039596</v>
      </c>
      <c r="AH202" s="53">
        <f t="shared" ca="1" si="206"/>
        <v>1710451.6927573902</v>
      </c>
      <c r="AI202" s="53">
        <f t="shared" ca="1" si="207"/>
        <v>1617154.3146949846</v>
      </c>
      <c r="AJ202" s="53">
        <f t="shared" ca="1" si="208"/>
        <v>433716.15073328261</v>
      </c>
      <c r="AK202" s="53">
        <f t="shared" ca="1" si="209"/>
        <v>204677.62430548124</v>
      </c>
      <c r="AL202" s="53">
        <f t="shared" ca="1" si="210"/>
        <v>19413.233481365784</v>
      </c>
      <c r="AM202" s="53">
        <f t="shared" ca="1" si="211"/>
        <v>13902.135994156019</v>
      </c>
      <c r="AN202" s="53">
        <f t="shared" ca="1" si="212"/>
        <v>5792.9506262445566</v>
      </c>
      <c r="AO202" s="53">
        <f t="shared" ca="1" si="213"/>
        <v>4063.7669870580253</v>
      </c>
      <c r="AP202" s="53">
        <f t="shared" ca="1" si="214"/>
        <v>3355.2257313718737</v>
      </c>
      <c r="AQ202" s="53">
        <f t="shared" ca="1" si="215"/>
        <v>3299.213322714179</v>
      </c>
      <c r="AR202" s="53">
        <f t="shared" ca="1" si="216"/>
        <v>1750.4175766323083</v>
      </c>
      <c r="AS202" s="53">
        <f t="shared" ca="1" si="217"/>
        <v>1439.6746872585297</v>
      </c>
      <c r="AT202" s="53">
        <f t="shared" ca="1" si="218"/>
        <v>460.8376475403366</v>
      </c>
      <c r="AU202" s="53">
        <f t="shared" ca="1" si="219"/>
        <v>187.05436617651927</v>
      </c>
      <c r="AV202" s="53">
        <f t="shared" ca="1" si="220"/>
        <v>58.221420485381614</v>
      </c>
      <c r="AW202" s="53">
        <f t="shared" ca="1" si="221"/>
        <v>12.656746548928938</v>
      </c>
      <c r="AX202" s="53">
        <f t="shared" ca="1" si="201"/>
        <v>2309283.4783213008</v>
      </c>
      <c r="AY202" s="53">
        <f t="shared" ca="1" si="202"/>
        <v>5529668.2671182891</v>
      </c>
      <c r="AZ202" s="41">
        <f t="array" aca="1" ref="AZ202" ca="1">SUM($E$54:$V$54*AF202:AW202)/1000000</f>
        <v>79.554412651320888</v>
      </c>
      <c r="BA202" s="43">
        <f t="array" aca="1" ref="BA202" ca="1">IF(AZ202=0,"",SUM(($E$54:$V$54*AF202:AW202))/SUM(AF202:AW202))</f>
        <v>14.386832773384358</v>
      </c>
      <c r="BB202" s="54">
        <f t="array" aca="1" ref="BB202" ca="1">SUM(AG202:AW202*AG$54:AW$54*AG$55:AW$55)/1000000</f>
        <v>131.21086119382889</v>
      </c>
      <c r="BG202" s="10"/>
      <c r="BH202" s="46"/>
      <c r="BI202" s="53">
        <f t="shared" si="222"/>
        <v>0</v>
      </c>
      <c r="BJ202" s="53">
        <f t="shared" si="223"/>
        <v>0</v>
      </c>
      <c r="BK202" s="53">
        <f t="shared" ca="1" si="224"/>
        <v>14749440.945394352</v>
      </c>
      <c r="BL202" s="53">
        <f t="shared" ca="1" si="225"/>
        <v>3955757.7741187145</v>
      </c>
      <c r="BM202" s="53">
        <f t="shared" ca="1" si="226"/>
        <v>1866785.6895937019</v>
      </c>
      <c r="BN202" s="53">
        <f t="shared" ca="1" si="227"/>
        <v>177060.61702996059</v>
      </c>
      <c r="BO202" s="53">
        <f t="shared" ca="1" si="228"/>
        <v>126796.02187458539</v>
      </c>
      <c r="BP202" s="53">
        <f t="shared" ca="1" si="229"/>
        <v>52835.268956688837</v>
      </c>
      <c r="BQ202" s="53">
        <f t="shared" ca="1" si="230"/>
        <v>37064.051740022463</v>
      </c>
      <c r="BR202" s="53">
        <f t="shared" ca="1" si="231"/>
        <v>30601.720153509912</v>
      </c>
      <c r="BS202" s="53">
        <f t="shared" ca="1" si="232"/>
        <v>30090.85257198181</v>
      </c>
      <c r="BT202" s="53">
        <f t="shared" ca="1" si="233"/>
        <v>15964.883772510022</v>
      </c>
      <c r="BU202" s="53">
        <f t="shared" ca="1" si="234"/>
        <v>13130.717697960592</v>
      </c>
      <c r="BV202" s="53">
        <f t="shared" ca="1" si="235"/>
        <v>4203.1224887110839</v>
      </c>
      <c r="BW202" s="53">
        <f t="shared" ca="1" si="236"/>
        <v>1706.0507475559707</v>
      </c>
      <c r="BX202" s="53">
        <f t="shared" ca="1" si="237"/>
        <v>531.01512663500944</v>
      </c>
      <c r="BY202" s="53">
        <f t="shared" ca="1" si="238"/>
        <v>115.43730495469835</v>
      </c>
      <c r="BZ202" s="53">
        <f t="shared" ca="1" si="203"/>
        <v>21062084.168571845</v>
      </c>
      <c r="CA202" s="53">
        <f t="shared" ca="1" si="204"/>
        <v>21062084.168571845</v>
      </c>
      <c r="CB202" s="41">
        <f t="array" aca="1" ref="CB202" ca="1">SUM($E$54:$V$54*BH202:BY202)/1000000</f>
        <v>440.66501348139388</v>
      </c>
      <c r="CC202" s="43">
        <f t="array" aca="1" ref="CC202" ca="1">IF(CB202=0,"",SUM(($E$54:$V$54*BH202:BY202))/SUM(BH202:BY202))</f>
        <v>20.922194116902251</v>
      </c>
      <c r="CD202" s="54">
        <f t="array" aca="1" ref="CD202" ca="1">SUM(BI202:BY202*BI$54:BY$54*BI$55:BY$55)/1000000</f>
        <v>2004.4594091138845</v>
      </c>
      <c r="CI202" s="10"/>
      <c r="CJ202" s="71"/>
      <c r="CK202" s="149" t="str">
        <f t="shared" ca="1" si="239"/>
        <v/>
      </c>
      <c r="CL202" s="149" t="str">
        <f t="shared" ca="1" si="240"/>
        <v/>
      </c>
      <c r="CM202" s="149" t="str">
        <f t="shared" ca="1" si="241"/>
        <v/>
      </c>
      <c r="CN202" s="149">
        <f t="shared" ca="1" si="242"/>
        <v>0.61803761657736112</v>
      </c>
      <c r="CO202" s="149">
        <f t="shared" ca="1" si="243"/>
        <v>0.55817093584374711</v>
      </c>
      <c r="CP202" s="149">
        <f t="shared" ca="1" si="244"/>
        <v>0.58351951005613989</v>
      </c>
      <c r="CQ202" s="149">
        <f t="shared" ca="1" si="245"/>
        <v>0.53315420630984778</v>
      </c>
      <c r="CR202" s="149">
        <f t="shared" ca="1" si="246"/>
        <v>0.73492246581279264</v>
      </c>
      <c r="CS202" s="149">
        <f t="shared" ca="1" si="247"/>
        <v>0.49171093325140602</v>
      </c>
      <c r="CT202" s="149">
        <f t="shared" ca="1" si="248"/>
        <v>0.55172928082065309</v>
      </c>
      <c r="CU202" s="149">
        <f t="shared" ca="1" si="249"/>
        <v>0.47624301879213438</v>
      </c>
      <c r="CV202" s="149">
        <f t="shared" ca="1" si="250"/>
        <v>0.55696444977616044</v>
      </c>
      <c r="CW202" s="149">
        <f t="shared" ca="1" si="251"/>
        <v>0.51997464096726598</v>
      </c>
      <c r="CX202" s="149">
        <f t="shared" ca="1" si="252"/>
        <v>0.52677241953738629</v>
      </c>
      <c r="CY202" s="149">
        <f t="shared" ca="1" si="253"/>
        <v>0.47359179802136292</v>
      </c>
      <c r="CZ202" s="149" t="str">
        <f t="shared" ca="1" si="254"/>
        <v/>
      </c>
      <c r="DA202" s="149" t="str">
        <f t="shared" ca="1" si="255"/>
        <v/>
      </c>
      <c r="DB202" s="53"/>
      <c r="DC202" s="53"/>
      <c r="DD202" s="41"/>
      <c r="DE202" s="43"/>
      <c r="DF202" s="54"/>
      <c r="DK202" s="10"/>
      <c r="DL202" s="46"/>
      <c r="DM202" s="72">
        <f t="shared" ca="1" si="256"/>
        <v>5.635260436438369E-2</v>
      </c>
      <c r="DN202" s="72">
        <f t="shared" ca="1" si="257"/>
        <v>5.635260436438369E-2</v>
      </c>
      <c r="DO202" s="72">
        <f t="shared" ca="1" si="258"/>
        <v>0.57032297975704882</v>
      </c>
      <c r="DP202" s="72">
        <f t="shared" ca="1" si="259"/>
        <v>0.57032297975704882</v>
      </c>
      <c r="DQ202" s="72">
        <f t="shared" ca="1" si="260"/>
        <v>0.57032297975704893</v>
      </c>
      <c r="DR202" s="72">
        <f t="shared" ca="1" si="261"/>
        <v>0.57032297975704882</v>
      </c>
      <c r="DS202" s="72">
        <f t="shared" ca="1" si="262"/>
        <v>0.57032297975704882</v>
      </c>
      <c r="DT202" s="72">
        <f t="shared" ca="1" si="263"/>
        <v>0.57032297975704882</v>
      </c>
      <c r="DU202" s="72">
        <f t="shared" ca="1" si="264"/>
        <v>0.57032297975704882</v>
      </c>
      <c r="DV202" s="72">
        <f t="shared" ca="1" si="265"/>
        <v>0.57032297975704893</v>
      </c>
      <c r="DW202" s="72">
        <f t="shared" ca="1" si="266"/>
        <v>0.57032297975704882</v>
      </c>
      <c r="DX202" s="72">
        <f t="shared" ca="1" si="267"/>
        <v>0.57032297975704882</v>
      </c>
      <c r="DY202" s="72">
        <f t="shared" ca="1" si="268"/>
        <v>0.57032297975704882</v>
      </c>
      <c r="DZ202" s="72">
        <f t="shared" ca="1" si="269"/>
        <v>0.57032297975704871</v>
      </c>
      <c r="EA202" s="72">
        <f t="shared" ca="1" si="270"/>
        <v>0.57032297975704893</v>
      </c>
      <c r="EB202" s="72">
        <f t="shared" ca="1" si="271"/>
        <v>0.57032297975704882</v>
      </c>
      <c r="EC202" s="72">
        <f t="shared" ca="1" si="272"/>
        <v>0.57032297975704882</v>
      </c>
      <c r="ED202" s="53"/>
      <c r="EE202" s="53"/>
      <c r="EF202" s="41"/>
      <c r="EG202" s="43"/>
      <c r="EH202" s="54"/>
    </row>
    <row r="203" spans="1:138" x14ac:dyDescent="0.2">
      <c r="A203" s="6">
        <v>13</v>
      </c>
      <c r="B203">
        <v>3</v>
      </c>
      <c r="C203" s="5">
        <f t="shared" ca="1" si="196"/>
        <v>0.68377805158673211</v>
      </c>
      <c r="D203" s="5">
        <f t="shared" ca="1" si="197"/>
        <v>0.11981201112153252</v>
      </c>
      <c r="E203" s="30">
        <f t="shared" ca="1" si="198"/>
        <v>82858263.659085944</v>
      </c>
      <c r="F203" s="29">
        <f t="shared" ca="1" si="275"/>
        <v>122692660.28276791</v>
      </c>
      <c r="G203" s="29">
        <f t="shared" ca="1" si="275"/>
        <v>57131141.829035997</v>
      </c>
      <c r="H203" s="29">
        <f t="shared" ca="1" si="275"/>
        <v>32663669.908954263</v>
      </c>
      <c r="I203" s="29">
        <f t="shared" ca="1" si="275"/>
        <v>7260897.1365007935</v>
      </c>
      <c r="J203" s="29">
        <f t="shared" ca="1" si="275"/>
        <v>1947351.7946290802</v>
      </c>
      <c r="K203" s="29">
        <f t="shared" ca="1" si="275"/>
        <v>918986.61910057662</v>
      </c>
      <c r="L203" s="29">
        <f t="shared" ca="1" si="275"/>
        <v>87163.908919636102</v>
      </c>
      <c r="M203" s="29">
        <f t="shared" ca="1" si="275"/>
        <v>62419.5096992033</v>
      </c>
      <c r="N203" s="29">
        <f t="shared" ca="1" si="275"/>
        <v>26009.897900141339</v>
      </c>
      <c r="O203" s="29">
        <f t="shared" ca="1" si="275"/>
        <v>18245.997807142718</v>
      </c>
      <c r="P203" s="29">
        <f t="shared" ca="1" si="276"/>
        <v>15064.702659391402</v>
      </c>
      <c r="Q203" s="29">
        <f t="shared" ca="1" si="276"/>
        <v>14813.211299577746</v>
      </c>
      <c r="R203" s="29">
        <f t="shared" ca="1" si="276"/>
        <v>7859.2388211556517</v>
      </c>
      <c r="S203" s="29">
        <f t="shared" ca="1" si="276"/>
        <v>6464.0274086519457</v>
      </c>
      <c r="T203" s="29">
        <f t="shared" ca="1" si="276"/>
        <v>2069.1252065505619</v>
      </c>
      <c r="U203" s="29">
        <f t="shared" ca="1" si="276"/>
        <v>839.85956033962646</v>
      </c>
      <c r="V203" s="29">
        <f t="shared" ca="1" si="276"/>
        <v>261.40965116557231</v>
      </c>
      <c r="W203" s="31">
        <f t="shared" ca="1" si="199"/>
        <v>43032116.348117672</v>
      </c>
      <c r="X203" s="31">
        <f t="shared" ca="1" si="200"/>
        <v>305714182.11900753</v>
      </c>
      <c r="Y203" s="38">
        <f t="array" aca="1" ref="Y203" ca="1">SUM($E$54:$V$54*E203:V203)/1000000</f>
        <v>2500.0009648880655</v>
      </c>
      <c r="Z203" s="39">
        <f t="array" aca="1" ref="Z203" ca="1">SUM(($E$54:$V$54*E203:V203))/SUM(E203:V203)</f>
        <v>8.177576020712289</v>
      </c>
      <c r="AE203" s="10"/>
      <c r="AF203" s="46"/>
      <c r="AG203" s="53">
        <f t="shared" ca="1" si="205"/>
        <v>5150537.5070730196</v>
      </c>
      <c r="AH203" s="53">
        <f t="shared" ca="1" si="206"/>
        <v>2398318.5965174334</v>
      </c>
      <c r="AI203" s="53">
        <f t="shared" ca="1" si="207"/>
        <v>6641348.7851861613</v>
      </c>
      <c r="AJ203" s="53">
        <f t="shared" ca="1" si="208"/>
        <v>1476323.7110610716</v>
      </c>
      <c r="AK203" s="53">
        <f t="shared" ca="1" si="209"/>
        <v>395945.7866075401</v>
      </c>
      <c r="AL203" s="53">
        <f t="shared" ca="1" si="210"/>
        <v>186853.18224737566</v>
      </c>
      <c r="AM203" s="53">
        <f t="shared" ca="1" si="211"/>
        <v>17722.623398689484</v>
      </c>
      <c r="AN203" s="53">
        <f t="shared" ca="1" si="212"/>
        <v>12691.462290312849</v>
      </c>
      <c r="AO203" s="53">
        <f t="shared" ca="1" si="213"/>
        <v>5288.4689412859098</v>
      </c>
      <c r="AP203" s="53">
        <f t="shared" ca="1" si="214"/>
        <v>3709.8720293446722</v>
      </c>
      <c r="AQ203" s="53">
        <f t="shared" ca="1" si="215"/>
        <v>3063.0344044320814</v>
      </c>
      <c r="AR203" s="53">
        <f t="shared" ca="1" si="216"/>
        <v>3011.8998613253571</v>
      </c>
      <c r="AS203" s="53">
        <f t="shared" ca="1" si="217"/>
        <v>1597.9816824888146</v>
      </c>
      <c r="AT203" s="53">
        <f t="shared" ca="1" si="218"/>
        <v>1314.2999760137809</v>
      </c>
      <c r="AU203" s="53">
        <f t="shared" ca="1" si="219"/>
        <v>420.70539578761577</v>
      </c>
      <c r="AV203" s="53">
        <f t="shared" ca="1" si="220"/>
        <v>170.76465340042787</v>
      </c>
      <c r="AW203" s="53">
        <f t="shared" ca="1" si="221"/>
        <v>53.151182155697754</v>
      </c>
      <c r="AX203" s="53">
        <f t="shared" ca="1" si="201"/>
        <v>8749515.7289173864</v>
      </c>
      <c r="AY203" s="53">
        <f t="shared" ca="1" si="202"/>
        <v>16298371.832507839</v>
      </c>
      <c r="AZ203" s="41">
        <f t="array" aca="1" ref="AZ203" ca="1">SUM($E$54:$V$54*AF203:AW203)/1000000</f>
        <v>241.80829863355166</v>
      </c>
      <c r="BA203" s="43">
        <f t="array" aca="1" ref="BA203" ca="1">IF(AZ203=0,"",SUM(($E$54:$V$54*AF203:AW203))/SUM(AF203:AW203))</f>
        <v>14.836346913576611</v>
      </c>
      <c r="BB203" s="54">
        <f t="array" aca="1" ref="BB203" ca="1">SUM(AG203:AW203*AG$54:AW$54*AG$55:AW$55)/1000000</f>
        <v>408.72891015582695</v>
      </c>
      <c r="BG203" s="10"/>
      <c r="BH203" s="46"/>
      <c r="BI203" s="53">
        <f t="shared" si="222"/>
        <v>0</v>
      </c>
      <c r="BJ203" s="53">
        <f t="shared" si="223"/>
        <v>0</v>
      </c>
      <c r="BK203" s="53">
        <f t="shared" ca="1" si="224"/>
        <v>37902781.947596915</v>
      </c>
      <c r="BL203" s="53">
        <f t="shared" ca="1" si="225"/>
        <v>8425513.7795547005</v>
      </c>
      <c r="BM203" s="53">
        <f t="shared" ca="1" si="226"/>
        <v>2259698.6392779341</v>
      </c>
      <c r="BN203" s="53">
        <f t="shared" ca="1" si="227"/>
        <v>1066388.1166328997</v>
      </c>
      <c r="BO203" s="53">
        <f t="shared" ca="1" si="228"/>
        <v>101144.62467597645</v>
      </c>
      <c r="BP203" s="53">
        <f t="shared" ca="1" si="229"/>
        <v>72431.33034344815</v>
      </c>
      <c r="BQ203" s="53">
        <f t="shared" ca="1" si="230"/>
        <v>30181.773552581137</v>
      </c>
      <c r="BR203" s="53">
        <f t="shared" ca="1" si="231"/>
        <v>21172.577307697968</v>
      </c>
      <c r="BS203" s="53">
        <f t="shared" ca="1" si="232"/>
        <v>17481.016113494523</v>
      </c>
      <c r="BT203" s="53">
        <f t="shared" ca="1" si="233"/>
        <v>17189.186622219004</v>
      </c>
      <c r="BU203" s="53">
        <f t="shared" ca="1" si="234"/>
        <v>9119.8268946102089</v>
      </c>
      <c r="BV203" s="53">
        <f t="shared" ca="1" si="235"/>
        <v>7500.8295778258589</v>
      </c>
      <c r="BW203" s="53">
        <f t="shared" ca="1" si="236"/>
        <v>2401.003982245827</v>
      </c>
      <c r="BX203" s="53">
        <f t="shared" ca="1" si="237"/>
        <v>974.56941828299944</v>
      </c>
      <c r="BY203" s="53">
        <f t="shared" ca="1" si="238"/>
        <v>303.33863386275175</v>
      </c>
      <c r="BZ203" s="53">
        <f t="shared" ca="1" si="203"/>
        <v>49934282.560184702</v>
      </c>
      <c r="CA203" s="53">
        <f t="shared" ca="1" si="204"/>
        <v>49934282.560184702</v>
      </c>
      <c r="CB203" s="41">
        <f t="array" aca="1" ref="CB203" ca="1">SUM($E$54:$V$54*BH203:BY203)/1000000</f>
        <v>1020.7176049919348</v>
      </c>
      <c r="CC203" s="43">
        <f t="array" aca="1" ref="CC203" ca="1">IF(CB203=0,"",SUM(($E$54:$V$54*BH203:BY203))/SUM(BH203:BY203))</f>
        <v>20.441218991415088</v>
      </c>
      <c r="CD203" s="54">
        <f t="array" aca="1" ref="CD203" ca="1">SUM(BI203:BY203*BI$54:BY$54*BI$55:BY$55)/1000000</f>
        <v>4609.4511102286469</v>
      </c>
      <c r="CI203" s="10"/>
      <c r="CJ203" s="71"/>
      <c r="CK203" s="149" t="str">
        <f t="shared" ca="1" si="239"/>
        <v/>
      </c>
      <c r="CL203" s="149" t="str">
        <f t="shared" ca="1" si="240"/>
        <v/>
      </c>
      <c r="CM203" s="149" t="str">
        <f t="shared" ca="1" si="241"/>
        <v/>
      </c>
      <c r="CN203" s="149">
        <f t="shared" ca="1" si="242"/>
        <v>0.39356660052603071</v>
      </c>
      <c r="CO203" s="149">
        <f t="shared" ca="1" si="243"/>
        <v>0.39444445582318616</v>
      </c>
      <c r="CP203" s="149">
        <f t="shared" ca="1" si="244"/>
        <v>0.3942330867381279</v>
      </c>
      <c r="CQ203" s="149">
        <f t="shared" ca="1" si="245"/>
        <v>0.38632892598510565</v>
      </c>
      <c r="CR203" s="149">
        <f t="shared" ca="1" si="246"/>
        <v>0.41709639845358687</v>
      </c>
      <c r="CS203" s="149">
        <f t="shared" ca="1" si="247"/>
        <v>0.41082495922148854</v>
      </c>
      <c r="CT203" s="149">
        <f t="shared" ca="1" si="248"/>
        <v>0.36452464084952968</v>
      </c>
      <c r="CU203" s="149">
        <f t="shared" ca="1" si="249"/>
        <v>0.38036705567090567</v>
      </c>
      <c r="CV203" s="149">
        <f t="shared" ca="1" si="250"/>
        <v>0.36880783060506533</v>
      </c>
      <c r="CW203" s="149">
        <f t="shared" ca="1" si="251"/>
        <v>0.35796993514081199</v>
      </c>
      <c r="CX203" s="149">
        <f t="shared" ca="1" si="252"/>
        <v>0.36218034261793891</v>
      </c>
      <c r="CY203" s="149">
        <f t="shared" ca="1" si="253"/>
        <v>0.43027311243735483</v>
      </c>
      <c r="CZ203" s="149" t="str">
        <f t="shared" ca="1" si="254"/>
        <v/>
      </c>
      <c r="DA203" s="149" t="str">
        <f t="shared" ca="1" si="255"/>
        <v/>
      </c>
      <c r="DB203" s="53"/>
      <c r="DC203" s="53"/>
      <c r="DD203" s="41"/>
      <c r="DE203" s="43"/>
      <c r="DF203" s="54"/>
      <c r="DK203" s="10"/>
      <c r="DL203" s="46"/>
      <c r="DM203" s="72">
        <f t="shared" ca="1" si="256"/>
        <v>0.11981201112153259</v>
      </c>
      <c r="DN203" s="72">
        <f t="shared" ca="1" si="257"/>
        <v>0.11981201112153259</v>
      </c>
      <c r="DO203" s="72">
        <f t="shared" ca="1" si="258"/>
        <v>0.80359006270826472</v>
      </c>
      <c r="DP203" s="72">
        <f t="shared" ca="1" si="259"/>
        <v>0.80359006270826472</v>
      </c>
      <c r="DQ203" s="72">
        <f t="shared" ca="1" si="260"/>
        <v>0.80359006270826472</v>
      </c>
      <c r="DR203" s="72">
        <f t="shared" ca="1" si="261"/>
        <v>0.80359006270826472</v>
      </c>
      <c r="DS203" s="72">
        <f t="shared" ca="1" si="262"/>
        <v>0.80359006270826472</v>
      </c>
      <c r="DT203" s="72">
        <f t="shared" ca="1" si="263"/>
        <v>0.80359006270826472</v>
      </c>
      <c r="DU203" s="72">
        <f t="shared" ca="1" si="264"/>
        <v>0.80359006270826472</v>
      </c>
      <c r="DV203" s="72">
        <f t="shared" ca="1" si="265"/>
        <v>0.80359006270826483</v>
      </c>
      <c r="DW203" s="72">
        <f t="shared" ca="1" si="266"/>
        <v>0.80359006270826472</v>
      </c>
      <c r="DX203" s="72">
        <f t="shared" ca="1" si="267"/>
        <v>0.80359006270826472</v>
      </c>
      <c r="DY203" s="72">
        <f t="shared" ca="1" si="268"/>
        <v>0.80359006270826472</v>
      </c>
      <c r="DZ203" s="72">
        <f t="shared" ca="1" si="269"/>
        <v>0.80359006270826472</v>
      </c>
      <c r="EA203" s="72">
        <f t="shared" ca="1" si="270"/>
        <v>0.80359006270826472</v>
      </c>
      <c r="EB203" s="72">
        <f t="shared" ca="1" si="271"/>
        <v>0.80359006270826472</v>
      </c>
      <c r="EC203" s="72">
        <f t="shared" ca="1" si="272"/>
        <v>0.8035900627082645</v>
      </c>
      <c r="ED203" s="53"/>
      <c r="EE203" s="53"/>
      <c r="EF203" s="41"/>
      <c r="EG203" s="43"/>
      <c r="EH203" s="54"/>
    </row>
    <row r="204" spans="1:138" x14ac:dyDescent="0.2">
      <c r="A204" s="6">
        <v>13</v>
      </c>
      <c r="B204">
        <v>4</v>
      </c>
      <c r="C204" s="5">
        <f t="shared" ca="1" si="196"/>
        <v>0.49146440552249848</v>
      </c>
      <c r="D204" s="5">
        <f t="shared" ca="1" si="197"/>
        <v>0.13619008924221854</v>
      </c>
      <c r="E204" s="30">
        <f t="shared" ca="1" si="198"/>
        <v>33245592.074395169</v>
      </c>
      <c r="F204" s="29">
        <f t="shared" ca="1" si="275"/>
        <v>60699860.026325308</v>
      </c>
      <c r="G204" s="29">
        <f t="shared" ca="1" si="275"/>
        <v>89881527.521061391</v>
      </c>
      <c r="H204" s="29">
        <f t="shared" ca="1" si="275"/>
        <v>25602624.461980648</v>
      </c>
      <c r="I204" s="29">
        <f t="shared" ca="1" si="275"/>
        <v>14637825.316560185</v>
      </c>
      <c r="J204" s="29">
        <f t="shared" ca="1" si="275"/>
        <v>3253882.5007068343</v>
      </c>
      <c r="K204" s="29">
        <f t="shared" ca="1" si="275"/>
        <v>872681.95763441257</v>
      </c>
      <c r="L204" s="29">
        <f t="shared" ca="1" si="275"/>
        <v>411832.64575432212</v>
      </c>
      <c r="M204" s="29">
        <f t="shared" ca="1" si="275"/>
        <v>39061.442765940672</v>
      </c>
      <c r="N204" s="29">
        <f t="shared" ca="1" si="275"/>
        <v>27972.542028163178</v>
      </c>
      <c r="O204" s="29">
        <f t="shared" ca="1" si="275"/>
        <v>11656.018537569884</v>
      </c>
      <c r="P204" s="29">
        <f t="shared" ca="1" si="276"/>
        <v>8176.7213963327122</v>
      </c>
      <c r="Q204" s="29">
        <f t="shared" ca="1" si="276"/>
        <v>6751.0627736793349</v>
      </c>
      <c r="R204" s="29">
        <f t="shared" ca="1" si="276"/>
        <v>6638.3599878675268</v>
      </c>
      <c r="S204" s="29">
        <f t="shared" ca="1" si="276"/>
        <v>3522.0220295475037</v>
      </c>
      <c r="T204" s="29">
        <f t="shared" ca="1" si="276"/>
        <v>2896.7750504778978</v>
      </c>
      <c r="U204" s="29">
        <f t="shared" ca="1" si="276"/>
        <v>927.25322708688554</v>
      </c>
      <c r="V204" s="29">
        <f t="shared" ca="1" si="276"/>
        <v>376.37281937276589</v>
      </c>
      <c r="W204" s="31">
        <f t="shared" ca="1" si="199"/>
        <v>44886825.453252457</v>
      </c>
      <c r="X204" s="31">
        <f t="shared" ca="1" si="200"/>
        <v>228713805.07503429</v>
      </c>
      <c r="Y204" s="38">
        <f t="array" aca="1" ref="Y204" ca="1">SUM($E$54:$V$54*E204:V204)/1000000</f>
        <v>2539.5768068731986</v>
      </c>
      <c r="Z204" s="39">
        <f t="array" aca="1" ref="Z204" ca="1">SUM(($E$54:$V$54*E204:V204))/SUM(E204:V204)</f>
        <v>11.103732046432606</v>
      </c>
      <c r="AE204" s="10"/>
      <c r="AF204" s="46"/>
      <c r="AG204" s="53">
        <f t="shared" ca="1" si="205"/>
        <v>3759718.5188570679</v>
      </c>
      <c r="AH204" s="53">
        <f t="shared" ca="1" si="206"/>
        <v>5567216.1909028636</v>
      </c>
      <c r="AI204" s="53">
        <f t="shared" ca="1" si="207"/>
        <v>5349588.9226319874</v>
      </c>
      <c r="AJ204" s="53">
        <f t="shared" ca="1" si="208"/>
        <v>3058528.1708590332</v>
      </c>
      <c r="AK204" s="53">
        <f t="shared" ca="1" si="209"/>
        <v>679888.64997712534</v>
      </c>
      <c r="AL204" s="53">
        <f t="shared" ca="1" si="210"/>
        <v>182344.18664674231</v>
      </c>
      <c r="AM204" s="53">
        <f t="shared" ca="1" si="211"/>
        <v>86051.153192406258</v>
      </c>
      <c r="AN204" s="53">
        <f t="shared" ca="1" si="212"/>
        <v>8161.7672373004052</v>
      </c>
      <c r="AO204" s="53">
        <f t="shared" ca="1" si="213"/>
        <v>5844.7758429583673</v>
      </c>
      <c r="AP204" s="53">
        <f t="shared" ca="1" si="214"/>
        <v>2435.4888985374391</v>
      </c>
      <c r="AQ204" s="53">
        <f t="shared" ca="1" si="215"/>
        <v>1708.5005590042344</v>
      </c>
      <c r="AR204" s="53">
        <f t="shared" ca="1" si="216"/>
        <v>1410.613614385461</v>
      </c>
      <c r="AS204" s="53">
        <f t="shared" ca="1" si="217"/>
        <v>1387.0647170673785</v>
      </c>
      <c r="AT204" s="53">
        <f t="shared" ca="1" si="218"/>
        <v>735.9155723473657</v>
      </c>
      <c r="AU204" s="53">
        <f t="shared" ca="1" si="219"/>
        <v>605.27215654806525</v>
      </c>
      <c r="AV204" s="53">
        <f t="shared" ca="1" si="220"/>
        <v>193.74668403486871</v>
      </c>
      <c r="AW204" s="53">
        <f t="shared" ca="1" si="221"/>
        <v>78.641932520872345</v>
      </c>
      <c r="AX204" s="53">
        <f t="shared" ca="1" si="201"/>
        <v>9378962.8705220018</v>
      </c>
      <c r="AY204" s="53">
        <f t="shared" ca="1" si="202"/>
        <v>18705897.580281928</v>
      </c>
      <c r="AZ204" s="41">
        <f t="array" aca="1" ref="AZ204" ca="1">SUM($E$54:$V$54*AF204:AW204)/1000000</f>
        <v>296.50867635567027</v>
      </c>
      <c r="BA204" s="43">
        <f t="array" aca="1" ref="BA204" ca="1">IF(AZ204=0,"",SUM(($E$54:$V$54*AF204:AW204))/SUM(AF204:AW204))</f>
        <v>15.85107985773551</v>
      </c>
      <c r="BB204" s="54">
        <f t="array" aca="1" ref="BB204" ca="1">SUM(AG204:AW204*AG$54:AW$54*AG$55:AW$55)/1000000</f>
        <v>514.30631918414542</v>
      </c>
      <c r="BG204" s="10"/>
      <c r="BH204" s="46"/>
      <c r="BI204" s="53">
        <f t="shared" si="222"/>
        <v>0</v>
      </c>
      <c r="BJ204" s="53">
        <f t="shared" si="223"/>
        <v>0</v>
      </c>
      <c r="BK204" s="53">
        <f t="shared" ca="1" si="224"/>
        <v>19304874.196646385</v>
      </c>
      <c r="BL204" s="53">
        <f t="shared" ca="1" si="225"/>
        <v>11037203.497176908</v>
      </c>
      <c r="BM204" s="53">
        <f t="shared" ca="1" si="226"/>
        <v>2453490.3607282401</v>
      </c>
      <c r="BN204" s="53">
        <f t="shared" ca="1" si="227"/>
        <v>658019.08045922709</v>
      </c>
      <c r="BO204" s="53">
        <f t="shared" ca="1" si="228"/>
        <v>310529.78291992546</v>
      </c>
      <c r="BP204" s="53">
        <f t="shared" ca="1" si="229"/>
        <v>29453.083595229647</v>
      </c>
      <c r="BQ204" s="53">
        <f t="shared" ca="1" si="230"/>
        <v>21091.837894040586</v>
      </c>
      <c r="BR204" s="53">
        <f t="shared" ca="1" si="231"/>
        <v>8788.8634946667935</v>
      </c>
      <c r="BS204" s="53">
        <f t="shared" ca="1" si="232"/>
        <v>6165.4061337201774</v>
      </c>
      <c r="BT204" s="53">
        <f t="shared" ca="1" si="233"/>
        <v>5090.4319490010512</v>
      </c>
      <c r="BU204" s="53">
        <f t="shared" ca="1" si="234"/>
        <v>5005.4518679574294</v>
      </c>
      <c r="BV204" s="53">
        <f t="shared" ca="1" si="235"/>
        <v>2655.6727533616208</v>
      </c>
      <c r="BW204" s="53">
        <f t="shared" ca="1" si="236"/>
        <v>2184.2244340420098</v>
      </c>
      <c r="BX204" s="53">
        <f t="shared" ca="1" si="237"/>
        <v>699.16687345582773</v>
      </c>
      <c r="BY204" s="53">
        <f t="shared" ca="1" si="238"/>
        <v>283.79238776157342</v>
      </c>
      <c r="BZ204" s="53">
        <f t="shared" ca="1" si="203"/>
        <v>33845534.849313922</v>
      </c>
      <c r="CA204" s="53">
        <f t="shared" ca="1" si="204"/>
        <v>33845534.849313922</v>
      </c>
      <c r="CB204" s="41">
        <f t="array" aca="1" ref="CB204" ca="1">SUM($E$54:$V$54*BH204:BY204)/1000000</f>
        <v>729.39619584392779</v>
      </c>
      <c r="CC204" s="43">
        <f t="array" aca="1" ref="CC204" ca="1">IF(CB204=0,"",SUM(($E$54:$V$54*BH204:BY204))/SUM(BH204:BY204))</f>
        <v>21.550736281501347</v>
      </c>
      <c r="CD204" s="54">
        <f t="array" aca="1" ref="CD204" ca="1">SUM(BI204:BY204*BI$54:BY$54*BI$55:BY$55)/1000000</f>
        <v>3341.4756092552466</v>
      </c>
      <c r="CI204" s="10"/>
      <c r="CJ204" s="71"/>
      <c r="CK204" s="149" t="str">
        <f t="shared" ca="1" si="239"/>
        <v/>
      </c>
      <c r="CL204" s="149" t="str">
        <f t="shared" ca="1" si="240"/>
        <v/>
      </c>
      <c r="CM204" s="149" t="str">
        <f t="shared" ca="1" si="241"/>
        <v/>
      </c>
      <c r="CN204" s="149">
        <f t="shared" ca="1" si="242"/>
        <v>1.2762166024829367</v>
      </c>
      <c r="CO204" s="149">
        <f t="shared" ca="1" si="243"/>
        <v>1.1417673173357592</v>
      </c>
      <c r="CP204" s="149">
        <f t="shared" ca="1" si="244"/>
        <v>1.0291390220578831</v>
      </c>
      <c r="CQ204" s="149">
        <f t="shared" ca="1" si="245"/>
        <v>1.1383845664137673</v>
      </c>
      <c r="CR204" s="149">
        <f t="shared" ca="1" si="246"/>
        <v>1.2138855563586652</v>
      </c>
      <c r="CS204" s="149">
        <f t="shared" ca="1" si="247"/>
        <v>1.1855343227910788</v>
      </c>
      <c r="CT204" s="149">
        <f t="shared" ca="1" si="248"/>
        <v>1.1302094575104278</v>
      </c>
      <c r="CU204" s="149">
        <f t="shared" ca="1" si="249"/>
        <v>0.98142626741289074</v>
      </c>
      <c r="CV204" s="149">
        <f t="shared" ca="1" si="250"/>
        <v>1.1671270773373024</v>
      </c>
      <c r="CW204" s="149">
        <f t="shared" ca="1" si="251"/>
        <v>1.174175746085464</v>
      </c>
      <c r="CX204" s="149">
        <f t="shared" ca="1" si="252"/>
        <v>1.3872331757999261</v>
      </c>
      <c r="CY204" s="149">
        <f t="shared" ca="1" si="253"/>
        <v>0.89700972635366771</v>
      </c>
      <c r="CZ204" s="149" t="str">
        <f t="shared" ca="1" si="254"/>
        <v/>
      </c>
      <c r="DA204" s="149" t="str">
        <f t="shared" ca="1" si="255"/>
        <v/>
      </c>
      <c r="DB204" s="53"/>
      <c r="DC204" s="53"/>
      <c r="DD204" s="41"/>
      <c r="DE204" s="43"/>
      <c r="DF204" s="54"/>
      <c r="DK204" s="10"/>
      <c r="DL204" s="46"/>
      <c r="DM204" s="72">
        <f t="shared" ca="1" si="256"/>
        <v>0.13619008924221856</v>
      </c>
      <c r="DN204" s="72">
        <f t="shared" ca="1" si="257"/>
        <v>0.13619008924221856</v>
      </c>
      <c r="DO204" s="72">
        <f t="shared" ca="1" si="258"/>
        <v>0.62765449476471702</v>
      </c>
      <c r="DP204" s="72">
        <f t="shared" ca="1" si="259"/>
        <v>0.62765449476471702</v>
      </c>
      <c r="DQ204" s="72">
        <f t="shared" ca="1" si="260"/>
        <v>0.62765449476471702</v>
      </c>
      <c r="DR204" s="72">
        <f t="shared" ca="1" si="261"/>
        <v>0.62765449476471702</v>
      </c>
      <c r="DS204" s="72">
        <f t="shared" ca="1" si="262"/>
        <v>0.62765449476471702</v>
      </c>
      <c r="DT204" s="72">
        <f t="shared" ca="1" si="263"/>
        <v>0.62765449476471702</v>
      </c>
      <c r="DU204" s="72">
        <f t="shared" ca="1" si="264"/>
        <v>0.62765449476471702</v>
      </c>
      <c r="DV204" s="72">
        <f t="shared" ca="1" si="265"/>
        <v>0.62765449476471702</v>
      </c>
      <c r="DW204" s="72">
        <f t="shared" ca="1" si="266"/>
        <v>0.62765449476471702</v>
      </c>
      <c r="DX204" s="72">
        <f t="shared" ca="1" si="267"/>
        <v>0.62765449476471702</v>
      </c>
      <c r="DY204" s="72">
        <f t="shared" ca="1" si="268"/>
        <v>0.62765449476471702</v>
      </c>
      <c r="DZ204" s="72">
        <f t="shared" ca="1" si="269"/>
        <v>0.62765449476471702</v>
      </c>
      <c r="EA204" s="72">
        <f t="shared" ca="1" si="270"/>
        <v>0.62765449476471702</v>
      </c>
      <c r="EB204" s="72">
        <f t="shared" ca="1" si="271"/>
        <v>0.62765449476471702</v>
      </c>
      <c r="EC204" s="72">
        <f t="shared" ca="1" si="272"/>
        <v>0.62765449476471691</v>
      </c>
      <c r="ED204" s="53"/>
      <c r="EE204" s="53"/>
      <c r="EF204" s="41"/>
      <c r="EG204" s="43"/>
      <c r="EH204" s="54"/>
    </row>
    <row r="205" spans="1:138" x14ac:dyDescent="0.2">
      <c r="A205" s="6">
        <v>13</v>
      </c>
      <c r="B205">
        <v>5</v>
      </c>
      <c r="C205" s="5">
        <f t="shared" ca="1" si="196"/>
        <v>0.42814744093323454</v>
      </c>
      <c r="D205" s="5">
        <f t="shared" ca="1" si="197"/>
        <v>7.0364247163528487E-2</v>
      </c>
      <c r="E205" s="30">
        <f t="shared" ca="1" si="198"/>
        <v>34316081.026588723</v>
      </c>
      <c r="F205" s="29">
        <f t="shared" ca="1" si="275"/>
        <v>26011999.270421535</v>
      </c>
      <c r="G205" s="29">
        <f t="shared" ca="1" si="275"/>
        <v>47492753.66148486</v>
      </c>
      <c r="H205" s="29">
        <f t="shared" ca="1" si="275"/>
        <v>45831918.285561427</v>
      </c>
      <c r="I205" s="29">
        <f t="shared" ca="1" si="275"/>
        <v>13055156.321886646</v>
      </c>
      <c r="J205" s="29">
        <f t="shared" ca="1" si="275"/>
        <v>7464043.305558037</v>
      </c>
      <c r="K205" s="29">
        <f t="shared" ca="1" si="275"/>
        <v>1659202.7416119378</v>
      </c>
      <c r="L205" s="29">
        <f t="shared" ca="1" si="275"/>
        <v>444993.41827732063</v>
      </c>
      <c r="M205" s="29">
        <f t="shared" ca="1" si="275"/>
        <v>209999.54816206006</v>
      </c>
      <c r="N205" s="29">
        <f t="shared" ca="1" si="275"/>
        <v>19918.006539722264</v>
      </c>
      <c r="O205" s="29">
        <f t="shared" ca="1" si="275"/>
        <v>14263.612288674065</v>
      </c>
      <c r="P205" s="29">
        <f t="shared" ca="1" si="276"/>
        <v>5943.5759925610091</v>
      </c>
      <c r="Q205" s="29">
        <f t="shared" ca="1" si="276"/>
        <v>4169.4309967385525</v>
      </c>
      <c r="R205" s="29">
        <f t="shared" ca="1" si="276"/>
        <v>3442.46661041073</v>
      </c>
      <c r="S205" s="29">
        <f t="shared" ca="1" si="276"/>
        <v>3384.9977954902056</v>
      </c>
      <c r="T205" s="29">
        <f t="shared" ca="1" si="276"/>
        <v>1795.9310473483397</v>
      </c>
      <c r="U205" s="29">
        <f t="shared" ca="1" si="276"/>
        <v>1477.1083788495487</v>
      </c>
      <c r="V205" s="29">
        <f t="shared" ca="1" si="276"/>
        <v>472.82011449917809</v>
      </c>
      <c r="W205" s="31">
        <f t="shared" ca="1" si="199"/>
        <v>68720181.570821717</v>
      </c>
      <c r="X205" s="31">
        <f t="shared" ca="1" si="200"/>
        <v>176541015.52931684</v>
      </c>
      <c r="Y205" s="38">
        <f t="array" aca="1" ref="Y205" ca="1">SUM($E$54:$V$54*E205:V205)/1000000</f>
        <v>2275.1850492929534</v>
      </c>
      <c r="Z205" s="39">
        <f t="array" aca="1" ref="Z205" ca="1">SUM(($E$54:$V$54*E205:V205))/SUM(E205:V205)</f>
        <v>12.887572003997738</v>
      </c>
      <c r="AE205" s="10"/>
      <c r="AF205" s="46"/>
      <c r="AG205" s="53">
        <f t="shared" ca="1" si="205"/>
        <v>755720.08761635039</v>
      </c>
      <c r="AH205" s="53">
        <f t="shared" ca="1" si="206"/>
        <v>1379795.0547773275</v>
      </c>
      <c r="AI205" s="53">
        <f t="shared" ca="1" si="207"/>
        <v>4602024.9484642353</v>
      </c>
      <c r="AJ205" s="53">
        <f t="shared" ca="1" si="208"/>
        <v>1310880.2194376003</v>
      </c>
      <c r="AK205" s="53">
        <f t="shared" ca="1" si="209"/>
        <v>749471.4337413375</v>
      </c>
      <c r="AL205" s="53">
        <f t="shared" ca="1" si="210"/>
        <v>166602.0689747977</v>
      </c>
      <c r="AM205" s="53">
        <f t="shared" ca="1" si="211"/>
        <v>44682.197241998438</v>
      </c>
      <c r="AN205" s="53">
        <f t="shared" ca="1" si="212"/>
        <v>21086.247225931027</v>
      </c>
      <c r="AO205" s="53">
        <f t="shared" ca="1" si="213"/>
        <v>1999.9853038739727</v>
      </c>
      <c r="AP205" s="53">
        <f t="shared" ca="1" si="214"/>
        <v>1432.2223913629718</v>
      </c>
      <c r="AQ205" s="53">
        <f t="shared" ca="1" si="215"/>
        <v>596.7999163909268</v>
      </c>
      <c r="AR205" s="53">
        <f t="shared" ca="1" si="216"/>
        <v>418.65639025490498</v>
      </c>
      <c r="AS205" s="53">
        <f t="shared" ca="1" si="217"/>
        <v>345.66122950948244</v>
      </c>
      <c r="AT205" s="53">
        <f t="shared" ca="1" si="218"/>
        <v>339.89073309746016</v>
      </c>
      <c r="AU205" s="53">
        <f t="shared" ca="1" si="219"/>
        <v>180.33108355017922</v>
      </c>
      <c r="AV205" s="53">
        <f t="shared" ca="1" si="220"/>
        <v>148.31780700727691</v>
      </c>
      <c r="AW205" s="53">
        <f t="shared" ca="1" si="221"/>
        <v>47.476301330080354</v>
      </c>
      <c r="AX205" s="53">
        <f t="shared" ca="1" si="201"/>
        <v>6900256.4562422791</v>
      </c>
      <c r="AY205" s="53">
        <f t="shared" ca="1" si="202"/>
        <v>9035771.5986359566</v>
      </c>
      <c r="AZ205" s="41">
        <f t="array" aca="1" ref="AZ205" ca="1">SUM($E$54:$V$54*AF205:AW205)/1000000</f>
        <v>168.71175860577137</v>
      </c>
      <c r="BA205" s="43">
        <f t="array" aca="1" ref="BA205" ca="1">IF(AZ205=0,"",SUM(($E$54:$V$54*AF205:AW205))/SUM(AF205:AW205))</f>
        <v>18.67153864659883</v>
      </c>
      <c r="BB205" s="54">
        <f t="array" aca="1" ref="BB205" ca="1">SUM(AG205:AW205*AG$54:AW$54*AG$55:AW$55)/1000000</f>
        <v>313.09611528744625</v>
      </c>
      <c r="BG205" s="10"/>
      <c r="BH205" s="46"/>
      <c r="BI205" s="53">
        <f t="shared" si="222"/>
        <v>0</v>
      </c>
      <c r="BJ205" s="53">
        <f t="shared" si="223"/>
        <v>0</v>
      </c>
      <c r="BK205" s="53">
        <f t="shared" ca="1" si="224"/>
        <v>28002078.956614509</v>
      </c>
      <c r="BL205" s="53">
        <f t="shared" ca="1" si="225"/>
        <v>7976352.1098697297</v>
      </c>
      <c r="BM205" s="53">
        <f t="shared" ca="1" si="226"/>
        <v>4560331.2668601684</v>
      </c>
      <c r="BN205" s="53">
        <f t="shared" ca="1" si="227"/>
        <v>1013728.5960008691</v>
      </c>
      <c r="BO205" s="53">
        <f t="shared" ca="1" si="228"/>
        <v>271879.10303333</v>
      </c>
      <c r="BP205" s="53">
        <f t="shared" ca="1" si="229"/>
        <v>128304.11967155006</v>
      </c>
      <c r="BQ205" s="53">
        <f t="shared" ca="1" si="230"/>
        <v>12169.370444164351</v>
      </c>
      <c r="BR205" s="53">
        <f t="shared" ca="1" si="231"/>
        <v>8714.6864555266893</v>
      </c>
      <c r="BS205" s="53">
        <f t="shared" ca="1" si="232"/>
        <v>3631.3663153122607</v>
      </c>
      <c r="BT205" s="53">
        <f t="shared" ca="1" si="233"/>
        <v>2547.4110694513483</v>
      </c>
      <c r="BU205" s="53">
        <f t="shared" ca="1" si="234"/>
        <v>2103.2552298950659</v>
      </c>
      <c r="BV205" s="53">
        <f t="shared" ca="1" si="235"/>
        <v>2068.1433176482124</v>
      </c>
      <c r="BW205" s="53">
        <f t="shared" ca="1" si="236"/>
        <v>1097.2659419391257</v>
      </c>
      <c r="BX205" s="53">
        <f t="shared" ca="1" si="237"/>
        <v>902.47379990316392</v>
      </c>
      <c r="BY205" s="53">
        <f t="shared" ca="1" si="238"/>
        <v>288.88047181417056</v>
      </c>
      <c r="BZ205" s="53">
        <f t="shared" ca="1" si="203"/>
        <v>41986197.005095825</v>
      </c>
      <c r="CA205" s="53">
        <f t="shared" ca="1" si="204"/>
        <v>41986197.005095825</v>
      </c>
      <c r="CB205" s="41">
        <f t="array" aca="1" ref="CB205" ca="1">SUM($E$54:$V$54*BH205:BY205)/1000000</f>
        <v>890.99383804995523</v>
      </c>
      <c r="CC205" s="43">
        <f t="array" aca="1" ref="CC205" ca="1">IF(CB205=0,"",SUM(($E$54:$V$54*BH205:BY205))/SUM(BH205:BY205))</f>
        <v>21.221113165877256</v>
      </c>
      <c r="CD205" s="54">
        <f t="array" aca="1" ref="CD205" ca="1">SUM(BI205:BY205*BI$54:BY$54*BI$55:BY$55)/1000000</f>
        <v>4069.6715643155553</v>
      </c>
      <c r="CI205" s="10"/>
      <c r="CJ205" s="71"/>
      <c r="CK205" s="149" t="str">
        <f t="shared" ca="1" si="239"/>
        <v/>
      </c>
      <c r="CL205" s="149" t="str">
        <f t="shared" ca="1" si="240"/>
        <v/>
      </c>
      <c r="CM205" s="149" t="str">
        <f t="shared" ca="1" si="241"/>
        <v/>
      </c>
      <c r="CN205" s="149">
        <f t="shared" ca="1" si="242"/>
        <v>0.80972435230942108</v>
      </c>
      <c r="CO205" s="149">
        <f t="shared" ca="1" si="243"/>
        <v>0.66138775574072561</v>
      </c>
      <c r="CP205" s="149">
        <f t="shared" ca="1" si="244"/>
        <v>0.67873717587320304</v>
      </c>
      <c r="CQ205" s="149">
        <f t="shared" ca="1" si="245"/>
        <v>0.75177679297744959</v>
      </c>
      <c r="CR205" s="149">
        <f t="shared" ca="1" si="246"/>
        <v>0.55621072433389362</v>
      </c>
      <c r="CS205" s="149">
        <f t="shared" ca="1" si="247"/>
        <v>0.59799697044312639</v>
      </c>
      <c r="CT205" s="149">
        <f t="shared" ca="1" si="248"/>
        <v>0.70863347157089585</v>
      </c>
      <c r="CU205" s="149">
        <f t="shared" ca="1" si="249"/>
        <v>0.65773414428239207</v>
      </c>
      <c r="CV205" s="149">
        <f t="shared" ca="1" si="250"/>
        <v>0.73994501776924348</v>
      </c>
      <c r="CW205" s="149">
        <f t="shared" ca="1" si="251"/>
        <v>0.74915442118111475</v>
      </c>
      <c r="CX205" s="149">
        <f t="shared" ca="1" si="252"/>
        <v>0.67447069808866511</v>
      </c>
      <c r="CY205" s="149">
        <f t="shared" ca="1" si="253"/>
        <v>0.6749655475047377</v>
      </c>
      <c r="CZ205" s="149" t="str">
        <f t="shared" ca="1" si="254"/>
        <v/>
      </c>
      <c r="DA205" s="149" t="str">
        <f t="shared" ca="1" si="255"/>
        <v/>
      </c>
      <c r="DB205" s="53"/>
      <c r="DC205" s="53"/>
      <c r="DD205" s="41"/>
      <c r="DE205" s="43"/>
      <c r="DF205" s="54"/>
      <c r="DK205" s="10"/>
      <c r="DL205" s="46"/>
      <c r="DM205" s="72">
        <f t="shared" ca="1" si="256"/>
        <v>7.0364247163528543E-2</v>
      </c>
      <c r="DN205" s="72">
        <f t="shared" ca="1" si="257"/>
        <v>7.0364247163528543E-2</v>
      </c>
      <c r="DO205" s="72">
        <f t="shared" ca="1" si="258"/>
        <v>0.49851168809676305</v>
      </c>
      <c r="DP205" s="72">
        <f t="shared" ca="1" si="259"/>
        <v>0.49851168809676305</v>
      </c>
      <c r="DQ205" s="72">
        <f t="shared" ca="1" si="260"/>
        <v>0.49851168809676305</v>
      </c>
      <c r="DR205" s="72">
        <f t="shared" ca="1" si="261"/>
        <v>0.49851168809676305</v>
      </c>
      <c r="DS205" s="72">
        <f t="shared" ca="1" si="262"/>
        <v>0.49851168809676305</v>
      </c>
      <c r="DT205" s="72">
        <f t="shared" ca="1" si="263"/>
        <v>0.49851168809676305</v>
      </c>
      <c r="DU205" s="72">
        <f t="shared" ca="1" si="264"/>
        <v>0.49851168809676305</v>
      </c>
      <c r="DV205" s="72">
        <f t="shared" ca="1" si="265"/>
        <v>0.49851168809676305</v>
      </c>
      <c r="DW205" s="72">
        <f t="shared" ca="1" si="266"/>
        <v>0.49851168809676305</v>
      </c>
      <c r="DX205" s="72">
        <f t="shared" ca="1" si="267"/>
        <v>0.49851168809676305</v>
      </c>
      <c r="DY205" s="72">
        <f t="shared" ca="1" si="268"/>
        <v>0.49851168809676305</v>
      </c>
      <c r="DZ205" s="72">
        <f t="shared" ca="1" si="269"/>
        <v>0.49851168809676305</v>
      </c>
      <c r="EA205" s="72">
        <f t="shared" ca="1" si="270"/>
        <v>0.49851168809676305</v>
      </c>
      <c r="EB205" s="72">
        <f t="shared" ca="1" si="271"/>
        <v>0.49851168809676305</v>
      </c>
      <c r="EC205" s="72">
        <f t="shared" ca="1" si="272"/>
        <v>0.49851168809676305</v>
      </c>
      <c r="ED205" s="53"/>
      <c r="EE205" s="53"/>
      <c r="EF205" s="41"/>
      <c r="EG205" s="43"/>
      <c r="EH205" s="54"/>
    </row>
    <row r="206" spans="1:138" x14ac:dyDescent="0.2">
      <c r="A206" s="6">
        <v>13</v>
      </c>
      <c r="B206">
        <v>6</v>
      </c>
      <c r="C206" s="5">
        <f t="shared" ca="1" si="196"/>
        <v>0.55903905384856756</v>
      </c>
      <c r="D206" s="5">
        <f t="shared" ca="1" si="197"/>
        <v>7.5559340748790907E-2</v>
      </c>
      <c r="E206" s="30">
        <f t="shared" ca="1" si="198"/>
        <v>17088774.093037549</v>
      </c>
      <c r="F206" s="29">
        <f t="shared" ca="1" si="275"/>
        <v>26710446.355262224</v>
      </c>
      <c r="G206" s="29">
        <f t="shared" ca="1" si="275"/>
        <v>20246837.352067593</v>
      </c>
      <c r="H206" s="29">
        <f t="shared" ca="1" si="275"/>
        <v>21136021.189497203</v>
      </c>
      <c r="I206" s="29">
        <f t="shared" ca="1" si="275"/>
        <v>20396888.395724244</v>
      </c>
      <c r="J206" s="29">
        <f t="shared" ca="1" si="275"/>
        <v>5810024.4643293526</v>
      </c>
      <c r="K206" s="29">
        <f t="shared" ca="1" si="275"/>
        <v>3321773.6455137995</v>
      </c>
      <c r="L206" s="29">
        <f t="shared" ca="1" si="275"/>
        <v>738406.21148951375</v>
      </c>
      <c r="M206" s="29">
        <f t="shared" ca="1" si="275"/>
        <v>198038.42887138628</v>
      </c>
      <c r="N206" s="29">
        <f t="shared" ca="1" si="275"/>
        <v>93457.518411649158</v>
      </c>
      <c r="O206" s="29">
        <f t="shared" ca="1" si="275"/>
        <v>8864.2450862460992</v>
      </c>
      <c r="P206" s="29">
        <f t="shared" ca="1" si="276"/>
        <v>6347.8317917934364</v>
      </c>
      <c r="Q206" s="29">
        <f t="shared" ca="1" si="276"/>
        <v>2645.1097996036629</v>
      </c>
      <c r="R206" s="29">
        <f t="shared" ca="1" si="276"/>
        <v>1855.5500597700498</v>
      </c>
      <c r="S206" s="29">
        <f t="shared" ca="1" si="276"/>
        <v>1532.0241850028569</v>
      </c>
      <c r="T206" s="29">
        <f t="shared" ca="1" si="276"/>
        <v>1506.4484498380091</v>
      </c>
      <c r="U206" s="29">
        <f t="shared" ca="1" si="276"/>
        <v>799.25533360711074</v>
      </c>
      <c r="V206" s="29">
        <f t="shared" ca="1" si="276"/>
        <v>657.36752636153255</v>
      </c>
      <c r="W206" s="31">
        <f t="shared" ca="1" si="199"/>
        <v>51718817.686069377</v>
      </c>
      <c r="X206" s="31">
        <f t="shared" ca="1" si="200"/>
        <v>115764875.48643675</v>
      </c>
      <c r="Y206" s="38">
        <f t="array" aca="1" ref="Y206" ca="1">SUM($E$54:$V$54*E206:V206)/1000000</f>
        <v>1636.1440068590791</v>
      </c>
      <c r="Z206" s="39">
        <f t="array" aca="1" ref="Z206" ca="1">SUM(($E$54:$V$54*E206:V206))/SUM(E206:V206)</f>
        <v>14.133337076415488</v>
      </c>
      <c r="AE206" s="10"/>
      <c r="AF206" s="46"/>
      <c r="AG206" s="53">
        <f t="shared" ca="1" si="205"/>
        <v>709829.39884334139</v>
      </c>
      <c r="AH206" s="53">
        <f t="shared" ca="1" si="206"/>
        <v>538059.16213248356</v>
      </c>
      <c r="AI206" s="53">
        <f t="shared" ca="1" si="207"/>
        <v>2459858.2990842992</v>
      </c>
      <c r="AJ206" s="53">
        <f t="shared" ca="1" si="208"/>
        <v>2373836.3406188502</v>
      </c>
      <c r="AK206" s="53">
        <f t="shared" ca="1" si="209"/>
        <v>676183.88382223959</v>
      </c>
      <c r="AL206" s="53">
        <f t="shared" ca="1" si="210"/>
        <v>386595.58468161273</v>
      </c>
      <c r="AM206" s="53">
        <f t="shared" ca="1" si="211"/>
        <v>85937.397163968577</v>
      </c>
      <c r="AN206" s="53">
        <f t="shared" ca="1" si="212"/>
        <v>23048.163532262424</v>
      </c>
      <c r="AO206" s="53">
        <f t="shared" ca="1" si="213"/>
        <v>10876.7989119426</v>
      </c>
      <c r="AP206" s="53">
        <f t="shared" ca="1" si="214"/>
        <v>1031.6410380660861</v>
      </c>
      <c r="AQ206" s="53">
        <f t="shared" ca="1" si="215"/>
        <v>738.77512584977183</v>
      </c>
      <c r="AR206" s="53">
        <f t="shared" ca="1" si="216"/>
        <v>307.84390468805458</v>
      </c>
      <c r="AS206" s="53">
        <f t="shared" ca="1" si="217"/>
        <v>215.95314335509073</v>
      </c>
      <c r="AT206" s="53">
        <f t="shared" ca="1" si="218"/>
        <v>178.30046497823307</v>
      </c>
      <c r="AU206" s="53">
        <f t="shared" ca="1" si="219"/>
        <v>175.32390265193791</v>
      </c>
      <c r="AV206" s="53">
        <f t="shared" ca="1" si="220"/>
        <v>93.019156625268849</v>
      </c>
      <c r="AW206" s="53">
        <f t="shared" ca="1" si="221"/>
        <v>76.505930362733508</v>
      </c>
      <c r="AX206" s="53">
        <f t="shared" ca="1" si="201"/>
        <v>6019153.8304817518</v>
      </c>
      <c r="AY206" s="53">
        <f t="shared" ca="1" si="202"/>
        <v>7267042.3914575772</v>
      </c>
      <c r="AZ206" s="41">
        <f t="array" aca="1" ref="AZ206" ca="1">SUM($E$54:$V$54*AF206:AW206)/1000000</f>
        <v>149.30161717063947</v>
      </c>
      <c r="BA206" s="43">
        <f t="array" aca="1" ref="BA206" ca="1">IF(AZ206=0,"",SUM(($E$54:$V$54*AF206:AW206))/SUM(AF206:AW206))</f>
        <v>20.545031820117607</v>
      </c>
      <c r="BB206" s="54">
        <f t="array" aca="1" ref="BB206" ca="1">SUM(AG206:AW206*AG$54:AW$54*AG$55:AW$55)/1000000</f>
        <v>297.72683196095335</v>
      </c>
      <c r="BG206" s="10"/>
      <c r="BH206" s="46"/>
      <c r="BI206" s="53">
        <f t="shared" si="222"/>
        <v>0</v>
      </c>
      <c r="BJ206" s="53">
        <f t="shared" si="223"/>
        <v>0</v>
      </c>
      <c r="BK206" s="53">
        <f t="shared" ca="1" si="224"/>
        <v>18199693.677761983</v>
      </c>
      <c r="BL206" s="53">
        <f t="shared" ca="1" si="225"/>
        <v>17563245.109072018</v>
      </c>
      <c r="BM206" s="53">
        <f t="shared" ca="1" si="226"/>
        <v>5002865.2300765803</v>
      </c>
      <c r="BN206" s="53">
        <f t="shared" ca="1" si="227"/>
        <v>2860295.3353044032</v>
      </c>
      <c r="BO206" s="53">
        <f t="shared" ca="1" si="228"/>
        <v>635822.9270485309</v>
      </c>
      <c r="BP206" s="53">
        <f t="shared" ca="1" si="229"/>
        <v>170525.88609607777</v>
      </c>
      <c r="BQ206" s="53">
        <f t="shared" ca="1" si="230"/>
        <v>80473.907161912619</v>
      </c>
      <c r="BR206" s="53">
        <f t="shared" ca="1" si="231"/>
        <v>7632.7774186019178</v>
      </c>
      <c r="BS206" s="53">
        <f t="shared" ca="1" si="232"/>
        <v>5465.9575278060083</v>
      </c>
      <c r="BT206" s="53">
        <f t="shared" ca="1" si="233"/>
        <v>2277.6371988477481</v>
      </c>
      <c r="BU206" s="53">
        <f t="shared" ca="1" si="234"/>
        <v>1597.767261340033</v>
      </c>
      <c r="BV206" s="53">
        <f t="shared" ca="1" si="235"/>
        <v>1319.1873070145348</v>
      </c>
      <c r="BW206" s="53">
        <f t="shared" ca="1" si="236"/>
        <v>1297.1646878370379</v>
      </c>
      <c r="BX206" s="53">
        <f t="shared" ca="1" si="237"/>
        <v>688.21856827031854</v>
      </c>
      <c r="BY206" s="53">
        <f t="shared" ca="1" si="238"/>
        <v>566.04256336727417</v>
      </c>
      <c r="BZ206" s="53">
        <f t="shared" ca="1" si="203"/>
        <v>44533766.825054593</v>
      </c>
      <c r="CA206" s="53">
        <f t="shared" ca="1" si="204"/>
        <v>44533766.825054593</v>
      </c>
      <c r="CB206" s="41">
        <f t="array" aca="1" ref="CB206" ca="1">SUM($E$54:$V$54*BH206:BY206)/1000000</f>
        <v>1020.9554138820184</v>
      </c>
      <c r="CC206" s="43">
        <f t="array" aca="1" ref="CC206" ca="1">IF(CB206=0,"",SUM(($E$54:$V$54*BH206:BY206))/SUM(BH206:BY206))</f>
        <v>22.925422363051297</v>
      </c>
      <c r="CD206" s="54">
        <f t="array" aca="1" ref="CD206" ca="1">SUM(BI206:BY206*BI$54:BY$54*BI$55:BY$55)/1000000</f>
        <v>4761.6820700829703</v>
      </c>
      <c r="CI206" s="10"/>
      <c r="CJ206" s="71"/>
      <c r="CK206" s="149" t="str">
        <f t="shared" ca="1" si="239"/>
        <v/>
      </c>
      <c r="CL206" s="149" t="str">
        <f t="shared" ca="1" si="240"/>
        <v/>
      </c>
      <c r="CM206" s="149" t="str">
        <f t="shared" ca="1" si="241"/>
        <v/>
      </c>
      <c r="CN206" s="149">
        <f t="shared" ca="1" si="242"/>
        <v>0.25838546212735181</v>
      </c>
      <c r="CO206" s="149">
        <f t="shared" ca="1" si="243"/>
        <v>0.30014868531113703</v>
      </c>
      <c r="CP206" s="149">
        <f t="shared" ca="1" si="244"/>
        <v>0.31887605580577161</v>
      </c>
      <c r="CQ206" s="149">
        <f t="shared" ca="1" si="245"/>
        <v>0.33994922978070607</v>
      </c>
      <c r="CR206" s="149">
        <f t="shared" ca="1" si="246"/>
        <v>0.35443701467040639</v>
      </c>
      <c r="CS206" s="149">
        <f t="shared" ca="1" si="247"/>
        <v>0.26159670679052432</v>
      </c>
      <c r="CT206" s="149">
        <f t="shared" ca="1" si="248"/>
        <v>0.26527184301668566</v>
      </c>
      <c r="CU206" s="149">
        <f t="shared" ca="1" si="249"/>
        <v>0.34145564454325428</v>
      </c>
      <c r="CV206" s="149">
        <f t="shared" ca="1" si="250"/>
        <v>0.30012146079388585</v>
      </c>
      <c r="CW206" s="149">
        <f t="shared" ca="1" si="251"/>
        <v>0.305250418069339</v>
      </c>
      <c r="CX206" s="149">
        <f t="shared" ca="1" si="252"/>
        <v>0.30359823023898891</v>
      </c>
      <c r="CY206" s="149">
        <f t="shared" ca="1" si="253"/>
        <v>0.29549220524974956</v>
      </c>
      <c r="CZ206" s="149" t="str">
        <f t="shared" ca="1" si="254"/>
        <v/>
      </c>
      <c r="DA206" s="149" t="str">
        <f t="shared" ca="1" si="255"/>
        <v/>
      </c>
      <c r="DB206" s="53"/>
      <c r="DC206" s="53"/>
      <c r="DD206" s="41"/>
      <c r="DE206" s="43"/>
      <c r="DF206" s="54"/>
      <c r="DK206" s="10"/>
      <c r="DL206" s="46"/>
      <c r="DM206" s="72">
        <f t="shared" ca="1" si="256"/>
        <v>7.5559340748790865E-2</v>
      </c>
      <c r="DN206" s="72">
        <f t="shared" ca="1" si="257"/>
        <v>7.5559340748790699E-2</v>
      </c>
      <c r="DO206" s="72">
        <f t="shared" ca="1" si="258"/>
        <v>0.63459839459735845</v>
      </c>
      <c r="DP206" s="72">
        <f t="shared" ca="1" si="259"/>
        <v>0.63459839459735834</v>
      </c>
      <c r="DQ206" s="72">
        <f t="shared" ca="1" si="260"/>
        <v>0.63459839459735856</v>
      </c>
      <c r="DR206" s="72">
        <f t="shared" ca="1" si="261"/>
        <v>0.63459839459735845</v>
      </c>
      <c r="DS206" s="72">
        <f t="shared" ca="1" si="262"/>
        <v>0.63459839459735845</v>
      </c>
      <c r="DT206" s="72">
        <f t="shared" ca="1" si="263"/>
        <v>0.63459839459735845</v>
      </c>
      <c r="DU206" s="72">
        <f t="shared" ca="1" si="264"/>
        <v>0.63459839459735856</v>
      </c>
      <c r="DV206" s="72">
        <f t="shared" ca="1" si="265"/>
        <v>0.63459839459735845</v>
      </c>
      <c r="DW206" s="72">
        <f t="shared" ca="1" si="266"/>
        <v>0.63459839459735845</v>
      </c>
      <c r="DX206" s="72">
        <f t="shared" ca="1" si="267"/>
        <v>0.63459839459735845</v>
      </c>
      <c r="DY206" s="72">
        <f t="shared" ca="1" si="268"/>
        <v>0.63459839459735845</v>
      </c>
      <c r="DZ206" s="72">
        <f t="shared" ca="1" si="269"/>
        <v>0.63459839459735856</v>
      </c>
      <c r="EA206" s="72">
        <f t="shared" ca="1" si="270"/>
        <v>0.63459839459735845</v>
      </c>
      <c r="EB206" s="72">
        <f t="shared" ca="1" si="271"/>
        <v>0.63459839459735845</v>
      </c>
      <c r="EC206" s="72">
        <f t="shared" ca="1" si="272"/>
        <v>0.63459839459735845</v>
      </c>
      <c r="ED206" s="53"/>
      <c r="EE206" s="53"/>
      <c r="EF206" s="41"/>
      <c r="EG206" s="43"/>
      <c r="EH206" s="54"/>
    </row>
    <row r="207" spans="1:138" x14ac:dyDescent="0.2">
      <c r="A207" s="6">
        <v>13</v>
      </c>
      <c r="B207">
        <v>7</v>
      </c>
      <c r="C207" s="5">
        <f t="shared" ca="1" si="196"/>
        <v>0.61571158035690321</v>
      </c>
      <c r="D207" s="5">
        <f t="shared" ca="1" si="197"/>
        <v>7.0477861268020942E-2</v>
      </c>
      <c r="E207" s="30">
        <f t="shared" ca="1" si="198"/>
        <v>19029383.550616503</v>
      </c>
      <c r="F207" s="29">
        <f t="shared" ca="1" si="275"/>
        <v>13369070.947749056</v>
      </c>
      <c r="G207" s="29">
        <f t="shared" ca="1" si="275"/>
        <v>20896399.614471819</v>
      </c>
      <c r="H207" s="29">
        <f t="shared" ca="1" si="275"/>
        <v>8557509.1408116519</v>
      </c>
      <c r="I207" s="29">
        <f t="shared" ca="1" si="275"/>
        <v>8933330.741210334</v>
      </c>
      <c r="J207" s="29">
        <f t="shared" ca="1" si="275"/>
        <v>8620929.573116798</v>
      </c>
      <c r="K207" s="29">
        <f t="shared" ca="1" si="275"/>
        <v>2455659.4492897652</v>
      </c>
      <c r="L207" s="29">
        <f t="shared" ca="1" si="275"/>
        <v>1403977.7097477757</v>
      </c>
      <c r="M207" s="29">
        <f t="shared" ca="1" si="275"/>
        <v>312094.07151227654</v>
      </c>
      <c r="N207" s="29">
        <f t="shared" ca="1" si="275"/>
        <v>83702.735189197483</v>
      </c>
      <c r="O207" s="29">
        <f t="shared" ca="1" si="275"/>
        <v>39500.666409195488</v>
      </c>
      <c r="P207" s="29">
        <f t="shared" ca="1" si="276"/>
        <v>3746.5534509368404</v>
      </c>
      <c r="Q207" s="29">
        <f t="shared" ca="1" si="276"/>
        <v>2682.9685860572117</v>
      </c>
      <c r="R207" s="29">
        <f t="shared" ca="1" si="276"/>
        <v>1117.9796081212305</v>
      </c>
      <c r="S207" s="29">
        <f t="shared" ca="1" si="276"/>
        <v>784.26503466203155</v>
      </c>
      <c r="T207" s="29">
        <f t="shared" ca="1" si="276"/>
        <v>647.52389418328846</v>
      </c>
      <c r="U207" s="29">
        <f t="shared" ca="1" si="276"/>
        <v>636.71407812903874</v>
      </c>
      <c r="V207" s="29">
        <f t="shared" ca="1" si="276"/>
        <v>337.81250396061768</v>
      </c>
      <c r="W207" s="31">
        <f t="shared" ca="1" si="199"/>
        <v>30416657.904443044</v>
      </c>
      <c r="X207" s="31">
        <f t="shared" ca="1" si="200"/>
        <v>83711512.01728043</v>
      </c>
      <c r="Y207" s="38">
        <f t="array" aca="1" ref="Y207" ca="1">SUM($E$54:$V$54*E207:V207)/1000000</f>
        <v>1129.793160137692</v>
      </c>
      <c r="Z207" s="39">
        <f t="array" aca="1" ref="Z207" ca="1">SUM(($E$54:$V$54*E207:V207))/SUM(E207:V207)</f>
        <v>13.496269902572905</v>
      </c>
      <c r="AE207" s="10"/>
      <c r="AF207" s="46"/>
      <c r="AG207" s="53">
        <f t="shared" ca="1" si="205"/>
        <v>304412.37381779385</v>
      </c>
      <c r="AH207" s="53">
        <f t="shared" ca="1" si="206"/>
        <v>475808.87525752996</v>
      </c>
      <c r="AI207" s="53">
        <f t="shared" ca="1" si="207"/>
        <v>956629.06692726049</v>
      </c>
      <c r="AJ207" s="53">
        <f t="shared" ca="1" si="208"/>
        <v>998641.51015164494</v>
      </c>
      <c r="AK207" s="53">
        <f t="shared" ca="1" si="209"/>
        <v>963718.72677826264</v>
      </c>
      <c r="AL207" s="53">
        <f t="shared" ca="1" si="210"/>
        <v>274513.89989895688</v>
      </c>
      <c r="AM207" s="53">
        <f t="shared" ca="1" si="211"/>
        <v>156948.22691539652</v>
      </c>
      <c r="AN207" s="53">
        <f t="shared" ca="1" si="212"/>
        <v>34888.453580547568</v>
      </c>
      <c r="AO207" s="53">
        <f t="shared" ca="1" si="213"/>
        <v>9356.983223240466</v>
      </c>
      <c r="AP207" s="53">
        <f t="shared" ca="1" si="214"/>
        <v>4415.7108135381595</v>
      </c>
      <c r="AQ207" s="53">
        <f t="shared" ca="1" si="215"/>
        <v>418.82069571740828</v>
      </c>
      <c r="AR207" s="53">
        <f t="shared" ca="1" si="216"/>
        <v>299.92439304968457</v>
      </c>
      <c r="AS207" s="53">
        <f t="shared" ca="1" si="217"/>
        <v>124.97699643231456</v>
      </c>
      <c r="AT207" s="53">
        <f t="shared" ca="1" si="218"/>
        <v>87.671624533170643</v>
      </c>
      <c r="AU207" s="53">
        <f t="shared" ca="1" si="219"/>
        <v>72.385570206579246</v>
      </c>
      <c r="AV207" s="53">
        <f t="shared" ca="1" si="220"/>
        <v>71.177159666143467</v>
      </c>
      <c r="AW207" s="53">
        <f t="shared" ca="1" si="221"/>
        <v>37.763472424355065</v>
      </c>
      <c r="AX207" s="53">
        <f t="shared" ca="1" si="201"/>
        <v>3400225.2982008778</v>
      </c>
      <c r="AY207" s="53">
        <f t="shared" ca="1" si="202"/>
        <v>4180446.5472762021</v>
      </c>
      <c r="AZ207" s="41">
        <f t="array" aca="1" ref="AZ207" ca="1">SUM($E$54:$V$54*AF207:AW207)/1000000</f>
        <v>92.081279029786685</v>
      </c>
      <c r="BA207" s="43">
        <f t="array" aca="1" ref="BA207" ca="1">IF(AZ207=0,"",SUM(($E$54:$V$54*AF207:AW207))/SUM(AF207:AW207))</f>
        <v>22.026661024952674</v>
      </c>
      <c r="BB207" s="54">
        <f t="array" aca="1" ref="BB207" ca="1">SUM(AG207:AW207*AG$54:AW$54*AG$55:AW$55)/1000000</f>
        <v>193.76221688583885</v>
      </c>
      <c r="BG207" s="10"/>
      <c r="BH207" s="46"/>
      <c r="BI207" s="53">
        <f t="shared" si="222"/>
        <v>0</v>
      </c>
      <c r="BJ207" s="53">
        <f t="shared" si="223"/>
        <v>0</v>
      </c>
      <c r="BK207" s="53">
        <f t="shared" ca="1" si="224"/>
        <v>8357342.0648108283</v>
      </c>
      <c r="BL207" s="53">
        <f t="shared" ca="1" si="225"/>
        <v>8724372.8933141027</v>
      </c>
      <c r="BM207" s="53">
        <f t="shared" ca="1" si="226"/>
        <v>8419279.0417921972</v>
      </c>
      <c r="BN207" s="53">
        <f t="shared" ca="1" si="227"/>
        <v>2398219.5840754933</v>
      </c>
      <c r="BO207" s="53">
        <f t="shared" ca="1" si="228"/>
        <v>1371137.5329736394</v>
      </c>
      <c r="BP207" s="53">
        <f t="shared" ca="1" si="229"/>
        <v>304793.93817863235</v>
      </c>
      <c r="BQ207" s="53">
        <f t="shared" ca="1" si="230"/>
        <v>81744.860358986814</v>
      </c>
      <c r="BR207" s="53">
        <f t="shared" ca="1" si="231"/>
        <v>38576.71380042706</v>
      </c>
      <c r="BS207" s="53">
        <f t="shared" ca="1" si="232"/>
        <v>3658.9185285529079</v>
      </c>
      <c r="BT207" s="53">
        <f t="shared" ca="1" si="233"/>
        <v>2620.2117758644044</v>
      </c>
      <c r="BU207" s="53">
        <f t="shared" ca="1" si="234"/>
        <v>1091.8291587902529</v>
      </c>
      <c r="BV207" s="53">
        <f t="shared" ca="1" si="235"/>
        <v>765.92043973202908</v>
      </c>
      <c r="BW207" s="53">
        <f t="shared" ca="1" si="236"/>
        <v>632.37778537912754</v>
      </c>
      <c r="BX207" s="53">
        <f t="shared" ca="1" si="237"/>
        <v>621.82081968543037</v>
      </c>
      <c r="BY207" s="53">
        <f t="shared" ca="1" si="238"/>
        <v>329.91079564320188</v>
      </c>
      <c r="BZ207" s="53">
        <f t="shared" ca="1" si="203"/>
        <v>29705187.618607957</v>
      </c>
      <c r="CA207" s="53">
        <f t="shared" ca="1" si="204"/>
        <v>29705187.618607957</v>
      </c>
      <c r="CB207" s="41">
        <f t="array" aca="1" ref="CB207" ca="1">SUM($E$54:$V$54*BH207:BY207)/1000000</f>
        <v>734.90452726031867</v>
      </c>
      <c r="CC207" s="43">
        <f t="array" aca="1" ref="CC207" ca="1">IF(CB207=0,"",SUM(($E$54:$V$54*BH207:BY207))/SUM(BH207:BY207))</f>
        <v>24.739938918950269</v>
      </c>
      <c r="CD207" s="54">
        <f t="array" aca="1" ref="CD207" ca="1">SUM(BI207:BY207*BI$54:BY$54*BI$55:BY$55)/1000000</f>
        <v>3504.9197568152267</v>
      </c>
      <c r="CI207" s="10"/>
      <c r="CJ207" s="71"/>
      <c r="CK207" s="149" t="str">
        <f t="shared" ca="1" si="239"/>
        <v/>
      </c>
      <c r="CL207" s="149" t="str">
        <f t="shared" ca="1" si="240"/>
        <v/>
      </c>
      <c r="CM207" s="149" t="str">
        <f t="shared" ca="1" si="241"/>
        <v/>
      </c>
      <c r="CN207" s="149">
        <f t="shared" ca="1" si="242"/>
        <v>0.56303771548493953</v>
      </c>
      <c r="CO207" s="149">
        <f t="shared" ca="1" si="243"/>
        <v>0.56687245509516593</v>
      </c>
      <c r="CP207" s="149">
        <f t="shared" ca="1" si="244"/>
        <v>0.54555946690765222</v>
      </c>
      <c r="CQ207" s="149">
        <f t="shared" ca="1" si="245"/>
        <v>0.56281814363967797</v>
      </c>
      <c r="CR207" s="149">
        <f t="shared" ca="1" si="246"/>
        <v>0.52980004182587592</v>
      </c>
      <c r="CS207" s="149">
        <f t="shared" ca="1" si="247"/>
        <v>0.49147643662848911</v>
      </c>
      <c r="CT207" s="149">
        <f t="shared" ca="1" si="248"/>
        <v>0.58514602255793657</v>
      </c>
      <c r="CU207" s="149">
        <f t="shared" ca="1" si="249"/>
        <v>0.57033597418180493</v>
      </c>
      <c r="CV207" s="149">
        <f t="shared" ca="1" si="250"/>
        <v>0.54726710464642159</v>
      </c>
      <c r="CW207" s="149">
        <f t="shared" ca="1" si="251"/>
        <v>0.53424599004528395</v>
      </c>
      <c r="CX207" s="149" t="str">
        <f t="shared" ca="1" si="252"/>
        <v/>
      </c>
      <c r="CY207" s="149" t="str">
        <f t="shared" ca="1" si="253"/>
        <v/>
      </c>
      <c r="CZ207" s="149" t="str">
        <f t="shared" ca="1" si="254"/>
        <v/>
      </c>
      <c r="DA207" s="149" t="str">
        <f t="shared" ca="1" si="255"/>
        <v/>
      </c>
      <c r="DB207" s="53"/>
      <c r="DC207" s="53"/>
      <c r="DD207" s="41"/>
      <c r="DE207" s="43"/>
      <c r="DF207" s="54"/>
      <c r="DK207" s="10"/>
      <c r="DL207" s="46"/>
      <c r="DM207" s="72">
        <f t="shared" ca="1" si="256"/>
        <v>7.0477861268020969E-2</v>
      </c>
      <c r="DN207" s="72">
        <f t="shared" ca="1" si="257"/>
        <v>7.0477861268020969E-2</v>
      </c>
      <c r="DO207" s="72">
        <f t="shared" ca="1" si="258"/>
        <v>0.6861894416249239</v>
      </c>
      <c r="DP207" s="72">
        <f t="shared" ca="1" si="259"/>
        <v>0.68618944162492412</v>
      </c>
      <c r="DQ207" s="72">
        <f t="shared" ca="1" si="260"/>
        <v>0.68618944162492412</v>
      </c>
      <c r="DR207" s="72">
        <f t="shared" ca="1" si="261"/>
        <v>0.68618944162492412</v>
      </c>
      <c r="DS207" s="72">
        <f t="shared" ca="1" si="262"/>
        <v>0.68618944162492423</v>
      </c>
      <c r="DT207" s="72">
        <f t="shared" ca="1" si="263"/>
        <v>0.68618944162492412</v>
      </c>
      <c r="DU207" s="72">
        <f t="shared" ca="1" si="264"/>
        <v>0.68618944162492412</v>
      </c>
      <c r="DV207" s="72">
        <f t="shared" ca="1" si="265"/>
        <v>0.68618944162492412</v>
      </c>
      <c r="DW207" s="72">
        <f t="shared" ca="1" si="266"/>
        <v>0.68618944162492412</v>
      </c>
      <c r="DX207" s="72">
        <f t="shared" ca="1" si="267"/>
        <v>0.68618944162492412</v>
      </c>
      <c r="DY207" s="72">
        <f t="shared" ca="1" si="268"/>
        <v>0.68618944162492412</v>
      </c>
      <c r="DZ207" s="72">
        <f t="shared" ca="1" si="269"/>
        <v>0.68618944162492412</v>
      </c>
      <c r="EA207" s="72">
        <f t="shared" ca="1" si="270"/>
        <v>0.68618944162492412</v>
      </c>
      <c r="EB207" s="72">
        <f t="shared" ca="1" si="271"/>
        <v>0.68618944162492412</v>
      </c>
      <c r="EC207" s="72">
        <f t="shared" ca="1" si="272"/>
        <v>0.68618944162492412</v>
      </c>
      <c r="ED207" s="53"/>
      <c r="EE207" s="53"/>
      <c r="EF207" s="41"/>
      <c r="EG207" s="43"/>
      <c r="EH207" s="54"/>
    </row>
    <row r="208" spans="1:138" x14ac:dyDescent="0.2">
      <c r="A208" s="6">
        <v>13</v>
      </c>
      <c r="B208">
        <v>8</v>
      </c>
      <c r="C208" s="5">
        <f t="shared" ca="1" si="196"/>
        <v>0.53896545497279325</v>
      </c>
      <c r="D208" s="5">
        <f t="shared" ca="1" si="197"/>
        <v>9.9365311254097533E-2</v>
      </c>
      <c r="E208" s="30">
        <f t="shared" ca="1" si="198"/>
        <v>14070904.612429226</v>
      </c>
      <c r="F208" s="29">
        <f t="shared" ref="F208:O217" ca="1" si="277">E207*EXP(-M-(F$52*$C208)-(F$51*$D208))</f>
        <v>14463366.090368237</v>
      </c>
      <c r="G208" s="29">
        <f t="shared" ca="1" si="277"/>
        <v>10161220.771606995</v>
      </c>
      <c r="H208" s="29">
        <f t="shared" ca="1" si="277"/>
        <v>9265020.854766624</v>
      </c>
      <c r="I208" s="29">
        <f t="shared" ca="1" si="277"/>
        <v>3794218.2441594736</v>
      </c>
      <c r="J208" s="29">
        <f t="shared" ca="1" si="277"/>
        <v>3960849.5792031479</v>
      </c>
      <c r="K208" s="29">
        <f t="shared" ca="1" si="277"/>
        <v>3822337.5201479821</v>
      </c>
      <c r="L208" s="29">
        <f t="shared" ca="1" si="277"/>
        <v>1088787.3714913866</v>
      </c>
      <c r="M208" s="29">
        <f t="shared" ca="1" si="277"/>
        <v>622493.97027380753</v>
      </c>
      <c r="N208" s="29">
        <f t="shared" ca="1" si="277"/>
        <v>138375.89893752401</v>
      </c>
      <c r="O208" s="29">
        <f t="shared" ca="1" si="277"/>
        <v>37112.019363940781</v>
      </c>
      <c r="P208" s="29">
        <f t="shared" ref="P208:V217" ca="1" si="278">O207*EXP(-M-(P$52*$C208)-(P$51*$D208))</f>
        <v>17513.758580924135</v>
      </c>
      <c r="Q208" s="29">
        <f t="shared" ca="1" si="278"/>
        <v>1661.1424215101599</v>
      </c>
      <c r="R208" s="29">
        <f t="shared" ca="1" si="278"/>
        <v>1189.5714267106821</v>
      </c>
      <c r="S208" s="29">
        <f t="shared" ca="1" si="278"/>
        <v>495.68847148546604</v>
      </c>
      <c r="T208" s="29">
        <f t="shared" ca="1" si="278"/>
        <v>347.72650006060167</v>
      </c>
      <c r="U208" s="29">
        <f t="shared" ca="1" si="278"/>
        <v>287.09837552173479</v>
      </c>
      <c r="V208" s="29">
        <f t="shared" ca="1" si="278"/>
        <v>282.30553211202829</v>
      </c>
      <c r="W208" s="31">
        <f t="shared" ca="1" si="199"/>
        <v>22750972.749652211</v>
      </c>
      <c r="X208" s="31">
        <f t="shared" ca="1" si="200"/>
        <v>61446464.224056683</v>
      </c>
      <c r="Y208" s="38">
        <f t="array" aca="1" ref="Y208" ca="1">SUM($E$54:$V$54*E208:V208)/1000000</f>
        <v>798.26217091032913</v>
      </c>
      <c r="Z208" s="39">
        <f t="array" aca="1" ref="Z208" ca="1">SUM(($E$54:$V$54*E208:V208))/SUM(E208:V208)</f>
        <v>12.991181526728178</v>
      </c>
      <c r="AE208" s="10"/>
      <c r="AF208" s="46"/>
      <c r="AG208" s="53">
        <f t="shared" ca="1" si="205"/>
        <v>557834.23542918742</v>
      </c>
      <c r="AH208" s="53">
        <f t="shared" ca="1" si="206"/>
        <v>391905.78353204421</v>
      </c>
      <c r="AI208" s="53">
        <f t="shared" ca="1" si="207"/>
        <v>1421015.4327913255</v>
      </c>
      <c r="AJ208" s="53">
        <f t="shared" ca="1" si="208"/>
        <v>581935.29888873931</v>
      </c>
      <c r="AK208" s="53">
        <f t="shared" ca="1" si="209"/>
        <v>607492.25147367199</v>
      </c>
      <c r="AL208" s="53">
        <f t="shared" ca="1" si="210"/>
        <v>586248.07117117092</v>
      </c>
      <c r="AM208" s="53">
        <f t="shared" ca="1" si="211"/>
        <v>166991.92394387056</v>
      </c>
      <c r="AN208" s="53">
        <f t="shared" ca="1" si="212"/>
        <v>95474.532917379664</v>
      </c>
      <c r="AO208" s="53">
        <f t="shared" ca="1" si="213"/>
        <v>21223.296849400071</v>
      </c>
      <c r="AP208" s="53">
        <f t="shared" ca="1" si="214"/>
        <v>5692.027366681923</v>
      </c>
      <c r="AQ208" s="53">
        <f t="shared" ca="1" si="215"/>
        <v>2686.1592240098194</v>
      </c>
      <c r="AR208" s="53">
        <f t="shared" ca="1" si="216"/>
        <v>254.77643861059056</v>
      </c>
      <c r="AS208" s="53">
        <f t="shared" ca="1" si="217"/>
        <v>182.44960073606373</v>
      </c>
      <c r="AT208" s="53">
        <f t="shared" ca="1" si="218"/>
        <v>76.025837273232213</v>
      </c>
      <c r="AU208" s="53">
        <f t="shared" ca="1" si="219"/>
        <v>53.332283944338215</v>
      </c>
      <c r="AV208" s="53">
        <f t="shared" ca="1" si="220"/>
        <v>44.033492070966396</v>
      </c>
      <c r="AW208" s="53">
        <f t="shared" ca="1" si="221"/>
        <v>43.29839340697999</v>
      </c>
      <c r="AX208" s="53">
        <f t="shared" ca="1" si="201"/>
        <v>3489412.910672293</v>
      </c>
      <c r="AY208" s="53">
        <f t="shared" ca="1" si="202"/>
        <v>4439152.9296335224</v>
      </c>
      <c r="AZ208" s="41">
        <f t="array" aca="1" ref="AZ208" ca="1">SUM($E$54:$V$54*AF208:AW208)/1000000</f>
        <v>94.0023463642937</v>
      </c>
      <c r="BA208" s="43">
        <f t="array" aca="1" ref="BA208" ca="1">IF(AZ208=0,"",SUM(($E$54:$V$54*AF208:AW208))/SUM(AF208:AW208))</f>
        <v>21.175739573372645</v>
      </c>
      <c r="BB208" s="54">
        <f t="array" aca="1" ref="BB208" ca="1">SUM(AG208:AW208*AG$54:AW$54*AG$55:AW$55)/1000000</f>
        <v>197.52664070721949</v>
      </c>
      <c r="BG208" s="10"/>
      <c r="BH208" s="46"/>
      <c r="BI208" s="53">
        <f t="shared" si="222"/>
        <v>0</v>
      </c>
      <c r="BJ208" s="53">
        <f t="shared" si="223"/>
        <v>0</v>
      </c>
      <c r="BK208" s="53">
        <f t="shared" ca="1" si="224"/>
        <v>7707702.2110787667</v>
      </c>
      <c r="BL208" s="53">
        <f t="shared" ca="1" si="225"/>
        <v>3156463.9527797392</v>
      </c>
      <c r="BM208" s="53">
        <f t="shared" ca="1" si="226"/>
        <v>3295086.9229471912</v>
      </c>
      <c r="BN208" s="53">
        <f t="shared" ca="1" si="227"/>
        <v>3179856.7771573607</v>
      </c>
      <c r="BO208" s="53">
        <f t="shared" ca="1" si="228"/>
        <v>905777.65146867407</v>
      </c>
      <c r="BP208" s="53">
        <f t="shared" ca="1" si="229"/>
        <v>517861.55976045917</v>
      </c>
      <c r="BQ208" s="53">
        <f t="shared" ca="1" si="230"/>
        <v>115116.87225744851</v>
      </c>
      <c r="BR208" s="53">
        <f t="shared" ca="1" si="231"/>
        <v>30874.015093218011</v>
      </c>
      <c r="BS208" s="53">
        <f t="shared" ca="1" si="232"/>
        <v>14569.944078327602</v>
      </c>
      <c r="BT208" s="53">
        <f t="shared" ca="1" si="233"/>
        <v>1381.9279325856523</v>
      </c>
      <c r="BU208" s="53">
        <f t="shared" ca="1" si="234"/>
        <v>989.62133594949159</v>
      </c>
      <c r="BV208" s="53">
        <f t="shared" ca="1" si="235"/>
        <v>412.3702674354119</v>
      </c>
      <c r="BW208" s="53">
        <f t="shared" ca="1" si="236"/>
        <v>289.27860556178865</v>
      </c>
      <c r="BX208" s="53">
        <f t="shared" ca="1" si="237"/>
        <v>238.841209155782</v>
      </c>
      <c r="BY208" s="53">
        <f t="shared" ca="1" si="238"/>
        <v>234.85397476900309</v>
      </c>
      <c r="BZ208" s="53">
        <f t="shared" ca="1" si="203"/>
        <v>18926856.799946647</v>
      </c>
      <c r="CA208" s="53">
        <f t="shared" ca="1" si="204"/>
        <v>18926856.799946647</v>
      </c>
      <c r="CB208" s="41">
        <f t="array" aca="1" ref="CB208" ca="1">SUM($E$54:$V$54*BH208:BY208)/1000000</f>
        <v>463.79554990955637</v>
      </c>
      <c r="CC208" s="43">
        <f t="array" aca="1" ref="CC208" ca="1">IF(CB208=0,"",SUM(($E$54:$V$54*BH208:BY208))/SUM(BH208:BY208))</f>
        <v>24.504626141138438</v>
      </c>
      <c r="CD208" s="54">
        <f t="array" aca="1" ref="CD208" ca="1">SUM(BI208:BY208*BI$54:BY$54*BI$55:BY$55)/1000000</f>
        <v>2215.0313258445503</v>
      </c>
      <c r="CI208" s="10"/>
      <c r="CJ208" s="71"/>
      <c r="CK208" s="149" t="str">
        <f t="shared" ca="1" si="239"/>
        <v/>
      </c>
      <c r="CL208" s="149" t="str">
        <f t="shared" ca="1" si="240"/>
        <v/>
      </c>
      <c r="CM208" s="149" t="str">
        <f t="shared" ca="1" si="241"/>
        <v/>
      </c>
      <c r="CN208" s="149">
        <f t="shared" ca="1" si="242"/>
        <v>0.83587622971342412</v>
      </c>
      <c r="CO208" s="149">
        <f t="shared" ca="1" si="243"/>
        <v>0.88316758293756992</v>
      </c>
      <c r="CP208" s="149">
        <f t="shared" ca="1" si="244"/>
        <v>0.74866344061625623</v>
      </c>
      <c r="CQ208" s="149">
        <f t="shared" ca="1" si="245"/>
        <v>0.92341664395966583</v>
      </c>
      <c r="CR208" s="149">
        <f t="shared" ca="1" si="246"/>
        <v>0.87380893901043033</v>
      </c>
      <c r="CS208" s="149">
        <f t="shared" ca="1" si="247"/>
        <v>0.89222852529203078</v>
      </c>
      <c r="CT208" s="149">
        <f t="shared" ca="1" si="248"/>
        <v>0.82473755459042519</v>
      </c>
      <c r="CU208" s="149">
        <f t="shared" ca="1" si="249"/>
        <v>0.7535263398324048</v>
      </c>
      <c r="CV208" s="149">
        <f t="shared" ca="1" si="250"/>
        <v>0.85666319705479355</v>
      </c>
      <c r="CW208" s="149" t="str">
        <f t="shared" ca="1" si="251"/>
        <v/>
      </c>
      <c r="CX208" s="149" t="str">
        <f t="shared" ca="1" si="252"/>
        <v/>
      </c>
      <c r="CY208" s="149" t="str">
        <f t="shared" ca="1" si="253"/>
        <v/>
      </c>
      <c r="CZ208" s="149" t="str">
        <f t="shared" ca="1" si="254"/>
        <v/>
      </c>
      <c r="DA208" s="149" t="str">
        <f t="shared" ca="1" si="255"/>
        <v/>
      </c>
      <c r="DB208" s="53"/>
      <c r="DC208" s="53"/>
      <c r="DD208" s="41"/>
      <c r="DE208" s="43"/>
      <c r="DF208" s="54"/>
      <c r="DK208" s="10"/>
      <c r="DL208" s="46"/>
      <c r="DM208" s="72">
        <f t="shared" ca="1" si="256"/>
        <v>9.9365311254097616E-2</v>
      </c>
      <c r="DN208" s="72">
        <f t="shared" ca="1" si="257"/>
        <v>9.9365311254097449E-2</v>
      </c>
      <c r="DO208" s="72">
        <f t="shared" ca="1" si="258"/>
        <v>0.63833076622689078</v>
      </c>
      <c r="DP208" s="72">
        <f t="shared" ca="1" si="259"/>
        <v>0.63833076622689078</v>
      </c>
      <c r="DQ208" s="72">
        <f t="shared" ca="1" si="260"/>
        <v>0.63833076622689078</v>
      </c>
      <c r="DR208" s="72">
        <f t="shared" ca="1" si="261"/>
        <v>0.63833076622689078</v>
      </c>
      <c r="DS208" s="72">
        <f t="shared" ca="1" si="262"/>
        <v>0.638330766226891</v>
      </c>
      <c r="DT208" s="72">
        <f t="shared" ca="1" si="263"/>
        <v>0.63833076622689078</v>
      </c>
      <c r="DU208" s="72">
        <f t="shared" ca="1" si="264"/>
        <v>0.63833076622689078</v>
      </c>
      <c r="DV208" s="72">
        <f t="shared" ca="1" si="265"/>
        <v>0.63833076622689078</v>
      </c>
      <c r="DW208" s="72">
        <f t="shared" ca="1" si="266"/>
        <v>0.638330766226891</v>
      </c>
      <c r="DX208" s="72">
        <f t="shared" ca="1" si="267"/>
        <v>0.63833076622689078</v>
      </c>
      <c r="DY208" s="72">
        <f t="shared" ca="1" si="268"/>
        <v>0.63833076622689078</v>
      </c>
      <c r="DZ208" s="72">
        <f t="shared" ca="1" si="269"/>
        <v>0.63833076622689078</v>
      </c>
      <c r="EA208" s="72">
        <f t="shared" ca="1" si="270"/>
        <v>0.63833076622689078</v>
      </c>
      <c r="EB208" s="72">
        <f t="shared" ca="1" si="271"/>
        <v>0.63833076622689067</v>
      </c>
      <c r="EC208" s="72">
        <f t="shared" ca="1" si="272"/>
        <v>0.63833076622689078</v>
      </c>
      <c r="ED208" s="53"/>
      <c r="EE208" s="53"/>
      <c r="EF208" s="41"/>
      <c r="EG208" s="43"/>
      <c r="EH208" s="54"/>
    </row>
    <row r="209" spans="1:138" x14ac:dyDescent="0.2">
      <c r="A209" s="6">
        <v>13</v>
      </c>
      <c r="B209">
        <v>9</v>
      </c>
      <c r="C209" s="5">
        <f t="shared" ca="1" si="196"/>
        <v>0.34848480794276154</v>
      </c>
      <c r="D209" s="5">
        <f t="shared" ca="1" si="197"/>
        <v>9.1901249763627332E-2</v>
      </c>
      <c r="E209" s="30">
        <f t="shared" ca="1" si="198"/>
        <v>41069016.129282124</v>
      </c>
      <c r="F209" s="29">
        <f t="shared" ca="1" si="277"/>
        <v>10774776.712108189</v>
      </c>
      <c r="G209" s="29">
        <f t="shared" ca="1" si="277"/>
        <v>11075303.572986878</v>
      </c>
      <c r="H209" s="29">
        <f t="shared" ca="1" si="277"/>
        <v>5491451.0691156229</v>
      </c>
      <c r="I209" s="29">
        <f t="shared" ca="1" si="277"/>
        <v>5007115.7611744627</v>
      </c>
      <c r="J209" s="29">
        <f t="shared" ca="1" si="277"/>
        <v>2050517.7775064101</v>
      </c>
      <c r="K209" s="29">
        <f t="shared" ca="1" si="277"/>
        <v>2140570.7193272021</v>
      </c>
      <c r="L209" s="29">
        <f t="shared" ca="1" si="277"/>
        <v>2065714.3401695625</v>
      </c>
      <c r="M209" s="29">
        <f t="shared" ca="1" si="277"/>
        <v>588415.77302629384</v>
      </c>
      <c r="N209" s="29">
        <f t="shared" ca="1" si="277"/>
        <v>336415.79642969521</v>
      </c>
      <c r="O209" s="29">
        <f t="shared" ca="1" si="277"/>
        <v>74782.793843394276</v>
      </c>
      <c r="P209" s="29">
        <f t="shared" ca="1" si="278"/>
        <v>20056.53090252871</v>
      </c>
      <c r="Q209" s="29">
        <f t="shared" ca="1" si="278"/>
        <v>9464.9993780460463</v>
      </c>
      <c r="R209" s="29">
        <f t="shared" ca="1" si="278"/>
        <v>897.73488162413264</v>
      </c>
      <c r="S209" s="29">
        <f t="shared" ca="1" si="278"/>
        <v>642.88272342759694</v>
      </c>
      <c r="T209" s="29">
        <f t="shared" ca="1" si="278"/>
        <v>267.88601959060281</v>
      </c>
      <c r="U209" s="29">
        <f t="shared" ca="1" si="278"/>
        <v>187.92260334046793</v>
      </c>
      <c r="V209" s="29">
        <f t="shared" ca="1" si="278"/>
        <v>155.15721158284137</v>
      </c>
      <c r="W209" s="31">
        <f t="shared" ca="1" si="199"/>
        <v>17786657.144312788</v>
      </c>
      <c r="X209" s="31">
        <f t="shared" ca="1" si="200"/>
        <v>80705753.558689937</v>
      </c>
      <c r="Y209" s="38">
        <f t="array" aca="1" ref="Y209" ca="1">SUM($E$54:$V$54*E209:V209)/1000000</f>
        <v>718.48717975051125</v>
      </c>
      <c r="Z209" s="39">
        <f t="array" aca="1" ref="Z209" ca="1">SUM(($E$54:$V$54*E209:V209))/SUM(E209:V209)</f>
        <v>8.9025521486274339</v>
      </c>
      <c r="AE209" s="10"/>
      <c r="AF209" s="46"/>
      <c r="AG209" s="53">
        <f t="shared" ca="1" si="205"/>
        <v>492241.04060672683</v>
      </c>
      <c r="AH209" s="53">
        <f t="shared" ca="1" si="206"/>
        <v>505970.48101016087</v>
      </c>
      <c r="AI209" s="53">
        <f t="shared" ca="1" si="207"/>
        <v>697379.58212247584</v>
      </c>
      <c r="AJ209" s="53">
        <f t="shared" ca="1" si="208"/>
        <v>635872.05880886782</v>
      </c>
      <c r="AK209" s="53">
        <f t="shared" ca="1" si="209"/>
        <v>260402.79933559019</v>
      </c>
      <c r="AL209" s="53">
        <f t="shared" ca="1" si="210"/>
        <v>271838.95385021059</v>
      </c>
      <c r="AM209" s="53">
        <f t="shared" ca="1" si="211"/>
        <v>262332.66675794241</v>
      </c>
      <c r="AN209" s="53">
        <f t="shared" ca="1" si="212"/>
        <v>74725.084634767671</v>
      </c>
      <c r="AO209" s="53">
        <f t="shared" ca="1" si="213"/>
        <v>42722.680140592362</v>
      </c>
      <c r="AP209" s="53">
        <f t="shared" ca="1" si="214"/>
        <v>9496.9422223872116</v>
      </c>
      <c r="AQ209" s="53">
        <f t="shared" ca="1" si="215"/>
        <v>2547.0526758029637</v>
      </c>
      <c r="AR209" s="53">
        <f t="shared" ca="1" si="216"/>
        <v>1201.9951062068299</v>
      </c>
      <c r="AS209" s="53">
        <f t="shared" ca="1" si="217"/>
        <v>114.00665666035565</v>
      </c>
      <c r="AT209" s="53">
        <f t="shared" ca="1" si="218"/>
        <v>81.642043127573373</v>
      </c>
      <c r="AU209" s="53">
        <f t="shared" ca="1" si="219"/>
        <v>34.019831561320693</v>
      </c>
      <c r="AV209" s="53">
        <f t="shared" ca="1" si="220"/>
        <v>23.864983032626554</v>
      </c>
      <c r="AW209" s="53">
        <f t="shared" ca="1" si="221"/>
        <v>19.703985342867895</v>
      </c>
      <c r="AX209" s="53">
        <f t="shared" ca="1" si="201"/>
        <v>2258793.0531545687</v>
      </c>
      <c r="AY209" s="53">
        <f t="shared" ca="1" si="202"/>
        <v>3257004.574771456</v>
      </c>
      <c r="AZ209" s="41">
        <f t="array" aca="1" ref="AZ209" ca="1">SUM($E$54:$V$54*AF209:AW209)/1000000</f>
        <v>66.690455131283016</v>
      </c>
      <c r="BA209" s="43">
        <f t="array" aca="1" ref="BA209" ca="1">IF(AZ209=0,"",SUM(($E$54:$V$54*AF209:AW209))/SUM(AF209:AW209))</f>
        <v>20.476009044587443</v>
      </c>
      <c r="BB209" s="54">
        <f t="array" aca="1" ref="BB209" ca="1">SUM(AG209:AW209*AG$54:AW$54*AG$55:AW$55)/1000000</f>
        <v>139.90661512502092</v>
      </c>
      <c r="BG209" s="10"/>
      <c r="BH209" s="46"/>
      <c r="BI209" s="53">
        <f t="shared" si="222"/>
        <v>0</v>
      </c>
      <c r="BJ209" s="53">
        <f t="shared" si="223"/>
        <v>0</v>
      </c>
      <c r="BK209" s="53">
        <f t="shared" ca="1" si="224"/>
        <v>2644427.4736657515</v>
      </c>
      <c r="BL209" s="53">
        <f t="shared" ca="1" si="225"/>
        <v>2411194.1117244549</v>
      </c>
      <c r="BM209" s="53">
        <f t="shared" ca="1" si="226"/>
        <v>987434.0093048031</v>
      </c>
      <c r="BN209" s="53">
        <f t="shared" ca="1" si="227"/>
        <v>1030799.3184804848</v>
      </c>
      <c r="BO209" s="53">
        <f t="shared" ca="1" si="228"/>
        <v>994751.96721901163</v>
      </c>
      <c r="BP209" s="53">
        <f t="shared" ca="1" si="229"/>
        <v>283353.67401891353</v>
      </c>
      <c r="BQ209" s="53">
        <f t="shared" ca="1" si="230"/>
        <v>162002.2036902355</v>
      </c>
      <c r="BR209" s="53">
        <f t="shared" ca="1" si="231"/>
        <v>36011.915995966789</v>
      </c>
      <c r="BS209" s="53">
        <f t="shared" ca="1" si="232"/>
        <v>9658.2926220290701</v>
      </c>
      <c r="BT209" s="53">
        <f t="shared" ca="1" si="233"/>
        <v>4557.9035629220516</v>
      </c>
      <c r="BU209" s="53">
        <f t="shared" ca="1" si="234"/>
        <v>432.30737288846495</v>
      </c>
      <c r="BV209" s="53">
        <f t="shared" ca="1" si="235"/>
        <v>309.58242453224398</v>
      </c>
      <c r="BW209" s="53">
        <f t="shared" ca="1" si="236"/>
        <v>129.00144990829131</v>
      </c>
      <c r="BX209" s="53">
        <f t="shared" ca="1" si="237"/>
        <v>90.494787068430753</v>
      </c>
      <c r="BY209" s="53">
        <f t="shared" ca="1" si="238"/>
        <v>74.716498040856308</v>
      </c>
      <c r="BZ209" s="53">
        <f t="shared" ca="1" si="203"/>
        <v>8565226.9728170149</v>
      </c>
      <c r="CA209" s="53">
        <f t="shared" ca="1" si="204"/>
        <v>8565226.9728170149</v>
      </c>
      <c r="CB209" s="41">
        <f t="array" aca="1" ref="CB209" ca="1">SUM($E$54:$V$54*BH209:BY209)/1000000</f>
        <v>216.75423477795698</v>
      </c>
      <c r="CC209" s="43">
        <f t="array" aca="1" ref="CC209" ca="1">IF(CB209=0,"",SUM(($E$54:$V$54*BH209:BY209))/SUM(BH209:BY209))</f>
        <v>25.306303670160506</v>
      </c>
      <c r="CD209" s="54">
        <f t="array" aca="1" ref="CD209" ca="1">SUM(BI209:BY209*BI$54:BY$54*BI$55:BY$55)/1000000</f>
        <v>1044.6984399500673</v>
      </c>
      <c r="CI209" s="10"/>
      <c r="CJ209" s="71"/>
      <c r="CK209" s="149" t="str">
        <f t="shared" ca="1" si="239"/>
        <v/>
      </c>
      <c r="CL209" s="149" t="str">
        <f t="shared" ca="1" si="240"/>
        <v/>
      </c>
      <c r="CM209" s="149" t="str">
        <f t="shared" ca="1" si="241"/>
        <v/>
      </c>
      <c r="CN209" s="149">
        <f t="shared" ca="1" si="242"/>
        <v>0.91968139168645957</v>
      </c>
      <c r="CO209" s="149">
        <f t="shared" ca="1" si="243"/>
        <v>0.97399623548871173</v>
      </c>
      <c r="CP209" s="149">
        <f t="shared" ca="1" si="244"/>
        <v>0.96990445523170565</v>
      </c>
      <c r="CQ209" s="149">
        <f t="shared" ca="1" si="245"/>
        <v>1.031215147031495</v>
      </c>
      <c r="CR209" s="149">
        <f t="shared" ca="1" si="246"/>
        <v>1.0692267505707129</v>
      </c>
      <c r="CS209" s="149">
        <f t="shared" ca="1" si="247"/>
        <v>0.99490833375115706</v>
      </c>
      <c r="CT209" s="149">
        <f t="shared" ca="1" si="248"/>
        <v>1.1785245623347682</v>
      </c>
      <c r="CU209" s="149">
        <f t="shared" ca="1" si="249"/>
        <v>0.95278060535911513</v>
      </c>
      <c r="CV209" s="149">
        <f t="shared" ca="1" si="250"/>
        <v>1.0236030176576338</v>
      </c>
      <c r="CW209" s="149" t="str">
        <f t="shared" ca="1" si="251"/>
        <v/>
      </c>
      <c r="CX209" s="149" t="str">
        <f t="shared" ca="1" si="252"/>
        <v/>
      </c>
      <c r="CY209" s="149" t="str">
        <f t="shared" ca="1" si="253"/>
        <v/>
      </c>
      <c r="CZ209" s="149" t="str">
        <f t="shared" ca="1" si="254"/>
        <v/>
      </c>
      <c r="DA209" s="149" t="str">
        <f t="shared" ca="1" si="255"/>
        <v/>
      </c>
      <c r="DB209" s="53"/>
      <c r="DC209" s="53"/>
      <c r="DD209" s="41"/>
      <c r="DE209" s="43"/>
      <c r="DF209" s="54"/>
      <c r="DK209" s="10"/>
      <c r="DL209" s="46"/>
      <c r="DM209" s="72">
        <f t="shared" ca="1" si="256"/>
        <v>9.1901249763627263E-2</v>
      </c>
      <c r="DN209" s="72">
        <f t="shared" ca="1" si="257"/>
        <v>9.1901249763627263E-2</v>
      </c>
      <c r="DO209" s="72">
        <f t="shared" ca="1" si="258"/>
        <v>0.44038605770638883</v>
      </c>
      <c r="DP209" s="72">
        <f t="shared" ca="1" si="259"/>
        <v>0.44038605770638883</v>
      </c>
      <c r="DQ209" s="72">
        <f t="shared" ca="1" si="260"/>
        <v>0.44038605770638883</v>
      </c>
      <c r="DR209" s="72">
        <f t="shared" ca="1" si="261"/>
        <v>0.44038605770638883</v>
      </c>
      <c r="DS209" s="72">
        <f t="shared" ca="1" si="262"/>
        <v>0.44038605770638883</v>
      </c>
      <c r="DT209" s="72">
        <f t="shared" ca="1" si="263"/>
        <v>0.44038605770638883</v>
      </c>
      <c r="DU209" s="72">
        <f t="shared" ca="1" si="264"/>
        <v>0.44038605770638883</v>
      </c>
      <c r="DV209" s="72">
        <f t="shared" ca="1" si="265"/>
        <v>0.44038605770638883</v>
      </c>
      <c r="DW209" s="72">
        <f t="shared" ca="1" si="266"/>
        <v>0.44038605770638883</v>
      </c>
      <c r="DX209" s="72">
        <f t="shared" ca="1" si="267"/>
        <v>0.44038605770638883</v>
      </c>
      <c r="DY209" s="72">
        <f t="shared" ca="1" si="268"/>
        <v>0.44038605770638883</v>
      </c>
      <c r="DZ209" s="72">
        <f t="shared" ca="1" si="269"/>
        <v>0.44038605770638883</v>
      </c>
      <c r="EA209" s="72">
        <f t="shared" ca="1" si="270"/>
        <v>0.44038605770638883</v>
      </c>
      <c r="EB209" s="72">
        <f t="shared" ca="1" si="271"/>
        <v>0.44038605770638883</v>
      </c>
      <c r="EC209" s="72">
        <f t="shared" ca="1" si="272"/>
        <v>0.44038605770638883</v>
      </c>
      <c r="ED209" s="53"/>
      <c r="EE209" s="53"/>
      <c r="EF209" s="41"/>
      <c r="EG209" s="43"/>
      <c r="EH209" s="54"/>
    </row>
    <row r="210" spans="1:138" x14ac:dyDescent="0.2">
      <c r="A210" s="6">
        <v>13</v>
      </c>
      <c r="B210">
        <v>10</v>
      </c>
      <c r="C210" s="5">
        <f t="shared" ca="1" si="196"/>
        <v>0.41670046695314106</v>
      </c>
      <c r="D210" s="5">
        <f t="shared" ca="1" si="197"/>
        <v>0.13676405260147928</v>
      </c>
      <c r="E210" s="30">
        <f t="shared" ca="1" si="198"/>
        <v>57068267.590559885</v>
      </c>
      <c r="F210" s="29">
        <f t="shared" ca="1" si="277"/>
        <v>30068855.020345278</v>
      </c>
      <c r="G210" s="29">
        <f t="shared" ca="1" si="277"/>
        <v>7888798.6459936872</v>
      </c>
      <c r="H210" s="29">
        <f t="shared" ca="1" si="277"/>
        <v>5345489.9567928361</v>
      </c>
      <c r="I210" s="29">
        <f t="shared" ca="1" si="277"/>
        <v>2650446.2243160238</v>
      </c>
      <c r="J210" s="29">
        <f t="shared" ca="1" si="277"/>
        <v>2416682.0202688919</v>
      </c>
      <c r="K210" s="29">
        <f t="shared" ca="1" si="277"/>
        <v>989681.42170116818</v>
      </c>
      <c r="L210" s="29">
        <f t="shared" ca="1" si="277"/>
        <v>1033145.4308735029</v>
      </c>
      <c r="M210" s="29">
        <f t="shared" ca="1" si="277"/>
        <v>997016.03538090375</v>
      </c>
      <c r="N210" s="29">
        <f t="shared" ca="1" si="277"/>
        <v>283998.59059414273</v>
      </c>
      <c r="O210" s="29">
        <f t="shared" ca="1" si="277"/>
        <v>162370.92277159286</v>
      </c>
      <c r="P210" s="29">
        <f t="shared" ca="1" si="278"/>
        <v>36093.879575976731</v>
      </c>
      <c r="Q210" s="29">
        <f t="shared" ca="1" si="278"/>
        <v>9680.2750191937685</v>
      </c>
      <c r="R210" s="29">
        <f t="shared" ca="1" si="278"/>
        <v>4568.2774095510131</v>
      </c>
      <c r="S210" s="29">
        <f t="shared" ca="1" si="278"/>
        <v>433.29130998169268</v>
      </c>
      <c r="T210" s="29">
        <f t="shared" ca="1" si="278"/>
        <v>310.28703807809541</v>
      </c>
      <c r="U210" s="29">
        <f t="shared" ca="1" si="278"/>
        <v>129.29505885323445</v>
      </c>
      <c r="V210" s="29">
        <f t="shared" ca="1" si="278"/>
        <v>90.700754357735676</v>
      </c>
      <c r="W210" s="31">
        <f t="shared" ca="1" si="199"/>
        <v>13930136.608865058</v>
      </c>
      <c r="X210" s="31">
        <f t="shared" ca="1" si="200"/>
        <v>108956057.86576389</v>
      </c>
      <c r="Y210" s="38">
        <f t="array" aca="1" ref="Y210" ca="1">SUM($E$54:$V$54*E210:V210)/1000000</f>
        <v>720.9175974244057</v>
      </c>
      <c r="Z210" s="39">
        <f t="array" aca="1" ref="Z210" ca="1">SUM(($E$54:$V$54*E210:V210))/SUM(E210:V210)</f>
        <v>6.6165903167365974</v>
      </c>
      <c r="AE210" s="10"/>
      <c r="AF210" s="46"/>
      <c r="AG210" s="53">
        <f t="shared" ca="1" si="205"/>
        <v>2065202.3154774709</v>
      </c>
      <c r="AH210" s="53">
        <f t="shared" ca="1" si="206"/>
        <v>541821.93565462274</v>
      </c>
      <c r="AI210" s="53">
        <f t="shared" ca="1" si="207"/>
        <v>1075731.9124903204</v>
      </c>
      <c r="AJ210" s="53">
        <f t="shared" ca="1" si="208"/>
        <v>533378.5319740565</v>
      </c>
      <c r="AK210" s="53">
        <f t="shared" ca="1" si="209"/>
        <v>486335.58243641042</v>
      </c>
      <c r="AL210" s="53">
        <f t="shared" ca="1" si="210"/>
        <v>199164.51010628973</v>
      </c>
      <c r="AM210" s="53">
        <f t="shared" ca="1" si="211"/>
        <v>207911.25214291766</v>
      </c>
      <c r="AN210" s="53">
        <f t="shared" ca="1" si="212"/>
        <v>200640.5353284592</v>
      </c>
      <c r="AO210" s="53">
        <f t="shared" ca="1" si="213"/>
        <v>57152.169300433794</v>
      </c>
      <c r="AP210" s="53">
        <f t="shared" ca="1" si="214"/>
        <v>32675.691975427453</v>
      </c>
      <c r="AQ210" s="53">
        <f t="shared" ca="1" si="215"/>
        <v>7263.5695547646728</v>
      </c>
      <c r="AR210" s="53">
        <f t="shared" ca="1" si="216"/>
        <v>1948.0685295454866</v>
      </c>
      <c r="AS210" s="53">
        <f t="shared" ca="1" si="217"/>
        <v>919.32485783044365</v>
      </c>
      <c r="AT210" s="53">
        <f t="shared" ca="1" si="218"/>
        <v>87.19599013739321</v>
      </c>
      <c r="AU210" s="53">
        <f t="shared" ca="1" si="219"/>
        <v>62.442483587223833</v>
      </c>
      <c r="AV210" s="53">
        <f t="shared" ca="1" si="220"/>
        <v>26.019471004522686</v>
      </c>
      <c r="AW210" s="53">
        <f t="shared" ca="1" si="221"/>
        <v>18.252713359899609</v>
      </c>
      <c r="AX210" s="53">
        <f t="shared" ca="1" si="201"/>
        <v>2803315.0593545446</v>
      </c>
      <c r="AY210" s="53">
        <f t="shared" ca="1" si="202"/>
        <v>5410339.3104866389</v>
      </c>
      <c r="AZ210" s="41">
        <f t="array" aca="1" ref="AZ210" ca="1">SUM($E$54:$V$54*AF210:AW210)/1000000</f>
        <v>89.917314237337891</v>
      </c>
      <c r="BA210" s="43">
        <f t="array" aca="1" ref="BA210" ca="1">IF(AZ210=0,"",SUM(($E$54:$V$54*AF210:AW210))/SUM(AF210:AW210))</f>
        <v>16.619533281961605</v>
      </c>
      <c r="BB210" s="54">
        <f t="array" aca="1" ref="BB210" ca="1">SUM(AG210:AW210*AG$54:AW$54*AG$55:AW$55)/1000000</f>
        <v>177.88875517760661</v>
      </c>
      <c r="BG210" s="10"/>
      <c r="BH210" s="46"/>
      <c r="BI210" s="53">
        <f t="shared" si="222"/>
        <v>0</v>
      </c>
      <c r="BJ210" s="53">
        <f t="shared" si="223"/>
        <v>0</v>
      </c>
      <c r="BK210" s="53">
        <f t="shared" ca="1" si="224"/>
        <v>3277600.9611041863</v>
      </c>
      <c r="BL210" s="53">
        <f t="shared" ca="1" si="225"/>
        <v>1625127.9419455153</v>
      </c>
      <c r="BM210" s="53">
        <f t="shared" ca="1" si="226"/>
        <v>1481794.8170028713</v>
      </c>
      <c r="BN210" s="53">
        <f t="shared" ca="1" si="227"/>
        <v>606825.71760005632</v>
      </c>
      <c r="BO210" s="53">
        <f t="shared" ca="1" si="228"/>
        <v>633475.78698343539</v>
      </c>
      <c r="BP210" s="53">
        <f t="shared" ca="1" si="229"/>
        <v>611322.95490483893</v>
      </c>
      <c r="BQ210" s="53">
        <f t="shared" ca="1" si="230"/>
        <v>174134.46868434007</v>
      </c>
      <c r="BR210" s="53">
        <f t="shared" ca="1" si="231"/>
        <v>99558.150297385597</v>
      </c>
      <c r="BS210" s="53">
        <f t="shared" ca="1" si="232"/>
        <v>22131.055402670336</v>
      </c>
      <c r="BT210" s="53">
        <f t="shared" ca="1" si="233"/>
        <v>5935.4856080766858</v>
      </c>
      <c r="BU210" s="53">
        <f t="shared" ca="1" si="234"/>
        <v>2801.0510821571866</v>
      </c>
      <c r="BV210" s="53">
        <f t="shared" ca="1" si="235"/>
        <v>265.67368482834962</v>
      </c>
      <c r="BW210" s="53">
        <f t="shared" ca="1" si="236"/>
        <v>190.25329809675864</v>
      </c>
      <c r="BX210" s="53">
        <f t="shared" ca="1" si="237"/>
        <v>79.277598983207113</v>
      </c>
      <c r="BY210" s="53">
        <f t="shared" ca="1" si="238"/>
        <v>55.613401588757355</v>
      </c>
      <c r="BZ210" s="53">
        <f t="shared" ca="1" si="203"/>
        <v>8541299.2085990254</v>
      </c>
      <c r="CA210" s="53">
        <f t="shared" ca="1" si="204"/>
        <v>8541299.2085990254</v>
      </c>
      <c r="CB210" s="41">
        <f t="array" aca="1" ref="CB210" ca="1">SUM($E$54:$V$54*BH210:BY210)/1000000</f>
        <v>213.28171904997154</v>
      </c>
      <c r="CC210" s="43">
        <f t="array" aca="1" ref="CC210" ca="1">IF(CB210=0,"",SUM(($E$54:$V$54*BH210:BY210))/SUM(BH210:BY210))</f>
        <v>24.970641332321946</v>
      </c>
      <c r="CD210" s="54">
        <f t="array" aca="1" ref="CD210" ca="1">SUM(BI210:BY210*BI$54:BY$54*BI$55:BY$55)/1000000</f>
        <v>1025.9823371094344</v>
      </c>
      <c r="CI210" s="10"/>
      <c r="CJ210" s="71"/>
      <c r="CK210" s="149" t="str">
        <f t="shared" ca="1" si="239"/>
        <v/>
      </c>
      <c r="CL210" s="149" t="str">
        <f t="shared" ca="1" si="240"/>
        <v/>
      </c>
      <c r="CM210" s="149" t="str">
        <f t="shared" ca="1" si="241"/>
        <v/>
      </c>
      <c r="CN210" s="149">
        <f t="shared" ca="1" si="242"/>
        <v>0.33190846138060809</v>
      </c>
      <c r="CO210" s="149">
        <f t="shared" ca="1" si="243"/>
        <v>0.28209152926020786</v>
      </c>
      <c r="CP210" s="149">
        <f t="shared" ca="1" si="244"/>
        <v>0.34163169102842122</v>
      </c>
      <c r="CQ210" s="149">
        <f t="shared" ca="1" si="245"/>
        <v>0.34947914676989966</v>
      </c>
      <c r="CR210" s="149">
        <f t="shared" ca="1" si="246"/>
        <v>0.30905193166997463</v>
      </c>
      <c r="CS210" s="149">
        <f t="shared" ca="1" si="247"/>
        <v>0.28097914546691982</v>
      </c>
      <c r="CT210" s="149">
        <f t="shared" ca="1" si="248"/>
        <v>0.28384637700725851</v>
      </c>
      <c r="CU210" s="149">
        <f t="shared" ca="1" si="249"/>
        <v>0.31771310983812617</v>
      </c>
      <c r="CV210" s="149">
        <f t="shared" ca="1" si="250"/>
        <v>0.3385264867859239</v>
      </c>
      <c r="CW210" s="149">
        <f t="shared" ca="1" si="251"/>
        <v>0.25655146716092503</v>
      </c>
      <c r="CX210" s="149" t="str">
        <f t="shared" ca="1" si="252"/>
        <v/>
      </c>
      <c r="CY210" s="149" t="str">
        <f t="shared" ca="1" si="253"/>
        <v/>
      </c>
      <c r="CZ210" s="149" t="str">
        <f t="shared" ca="1" si="254"/>
        <v/>
      </c>
      <c r="DA210" s="149" t="str">
        <f t="shared" ca="1" si="255"/>
        <v/>
      </c>
      <c r="DB210" s="53"/>
      <c r="DC210" s="53"/>
      <c r="DD210" s="41"/>
      <c r="DE210" s="43"/>
      <c r="DF210" s="54"/>
      <c r="DK210" s="10"/>
      <c r="DL210" s="46"/>
      <c r="DM210" s="72">
        <f t="shared" ca="1" si="256"/>
        <v>0.13676405260147925</v>
      </c>
      <c r="DN210" s="72">
        <f t="shared" ca="1" si="257"/>
        <v>0.13676405260147925</v>
      </c>
      <c r="DO210" s="72">
        <f t="shared" ca="1" si="258"/>
        <v>0.55346451955462017</v>
      </c>
      <c r="DP210" s="72">
        <f t="shared" ca="1" si="259"/>
        <v>0.55346451955462039</v>
      </c>
      <c r="DQ210" s="72">
        <f t="shared" ca="1" si="260"/>
        <v>0.55346451955462017</v>
      </c>
      <c r="DR210" s="72">
        <f t="shared" ca="1" si="261"/>
        <v>0.55346451955462028</v>
      </c>
      <c r="DS210" s="72">
        <f t="shared" ca="1" si="262"/>
        <v>0.55346451955462028</v>
      </c>
      <c r="DT210" s="72">
        <f t="shared" ca="1" si="263"/>
        <v>0.55346451955462028</v>
      </c>
      <c r="DU210" s="72">
        <f t="shared" ca="1" si="264"/>
        <v>0.55346451955462017</v>
      </c>
      <c r="DV210" s="72">
        <f t="shared" ca="1" si="265"/>
        <v>0.55346451955462028</v>
      </c>
      <c r="DW210" s="72">
        <f t="shared" ca="1" si="266"/>
        <v>0.55346451955462028</v>
      </c>
      <c r="DX210" s="72">
        <f t="shared" ca="1" si="267"/>
        <v>0.55346451955462028</v>
      </c>
      <c r="DY210" s="72">
        <f t="shared" ca="1" si="268"/>
        <v>0.55346451955462028</v>
      </c>
      <c r="DZ210" s="72">
        <f t="shared" ca="1" si="269"/>
        <v>0.55346451955462028</v>
      </c>
      <c r="EA210" s="72">
        <f t="shared" ca="1" si="270"/>
        <v>0.55346451955462028</v>
      </c>
      <c r="EB210" s="72">
        <f t="shared" ca="1" si="271"/>
        <v>0.55346451955462017</v>
      </c>
      <c r="EC210" s="72">
        <f t="shared" ca="1" si="272"/>
        <v>0.55346451955462028</v>
      </c>
      <c r="ED210" s="53"/>
      <c r="EE210" s="53"/>
      <c r="EF210" s="41"/>
      <c r="EG210" s="43"/>
      <c r="EH210" s="54"/>
    </row>
    <row r="211" spans="1:138" x14ac:dyDescent="0.2">
      <c r="A211" s="6">
        <v>13</v>
      </c>
      <c r="B211">
        <v>11</v>
      </c>
      <c r="C211" s="5">
        <f t="shared" ca="1" si="196"/>
        <v>0.50491152843705944</v>
      </c>
      <c r="D211" s="5">
        <f t="shared" ca="1" si="197"/>
        <v>0.13055877265693841</v>
      </c>
      <c r="E211" s="30">
        <f t="shared" ca="1" si="198"/>
        <v>94131014.75046128</v>
      </c>
      <c r="F211" s="29">
        <f t="shared" ca="1" si="277"/>
        <v>42042855.014558673</v>
      </c>
      <c r="G211" s="29">
        <f t="shared" ca="1" si="277"/>
        <v>22152074.444314819</v>
      </c>
      <c r="H211" s="29">
        <f t="shared" ca="1" si="277"/>
        <v>3507745.6258857073</v>
      </c>
      <c r="I211" s="29">
        <f t="shared" ca="1" si="277"/>
        <v>2376866.2195071387</v>
      </c>
      <c r="J211" s="29">
        <f t="shared" ca="1" si="277"/>
        <v>1178517.9933209897</v>
      </c>
      <c r="K211" s="29">
        <f t="shared" ca="1" si="277"/>
        <v>1074574.9975580785</v>
      </c>
      <c r="L211" s="29">
        <f t="shared" ca="1" si="277"/>
        <v>440060.75370622391</v>
      </c>
      <c r="M211" s="29">
        <f t="shared" ca="1" si="277"/>
        <v>459386.97749508184</v>
      </c>
      <c r="N211" s="29">
        <f t="shared" ca="1" si="277"/>
        <v>443322.08159747638</v>
      </c>
      <c r="O211" s="29">
        <f t="shared" ca="1" si="277"/>
        <v>126279.66039166506</v>
      </c>
      <c r="P211" s="29">
        <f t="shared" ca="1" si="278"/>
        <v>72198.051906462191</v>
      </c>
      <c r="Q211" s="29">
        <f t="shared" ca="1" si="278"/>
        <v>16049.103784411531</v>
      </c>
      <c r="R211" s="29">
        <f t="shared" ca="1" si="278"/>
        <v>4304.3236213402515</v>
      </c>
      <c r="S211" s="29">
        <f t="shared" ca="1" si="278"/>
        <v>2031.2795167262886</v>
      </c>
      <c r="T211" s="29">
        <f t="shared" ca="1" si="278"/>
        <v>192.66250357327056</v>
      </c>
      <c r="U211" s="29">
        <f t="shared" ca="1" si="278"/>
        <v>137.96878960020322</v>
      </c>
      <c r="V211" s="29">
        <f t="shared" ca="1" si="278"/>
        <v>57.490905458893259</v>
      </c>
      <c r="W211" s="31">
        <f t="shared" ca="1" si="199"/>
        <v>9701725.1904899348</v>
      </c>
      <c r="X211" s="31">
        <f t="shared" ca="1" si="200"/>
        <v>168027669.39982468</v>
      </c>
      <c r="Y211" s="38">
        <f t="array" aca="1" ref="Y211" ca="1">SUM($E$54:$V$54*E211:V211)/1000000</f>
        <v>926.4173343343092</v>
      </c>
      <c r="Z211" s="39">
        <f t="array" aca="1" ref="Z211" ca="1">SUM(($E$54:$V$54*E211:V211))/SUM(E211:V211)</f>
        <v>5.5134808311236139</v>
      </c>
      <c r="AE211" s="10"/>
      <c r="AF211" s="46"/>
      <c r="AG211" s="53">
        <f t="shared" ca="1" si="205"/>
        <v>2420445.7855382031</v>
      </c>
      <c r="AH211" s="53">
        <f t="shared" ca="1" si="206"/>
        <v>1275315.2755944722</v>
      </c>
      <c r="AI211" s="53">
        <f t="shared" ca="1" si="207"/>
        <v>705744.43564210588</v>
      </c>
      <c r="AJ211" s="53">
        <f t="shared" ca="1" si="208"/>
        <v>478216.00754167914</v>
      </c>
      <c r="AK211" s="53">
        <f t="shared" ca="1" si="209"/>
        <v>237113.12187307657</v>
      </c>
      <c r="AL211" s="53">
        <f t="shared" ca="1" si="210"/>
        <v>216200.20551383437</v>
      </c>
      <c r="AM211" s="53">
        <f t="shared" ca="1" si="211"/>
        <v>88538.469260928701</v>
      </c>
      <c r="AN211" s="53">
        <f t="shared" ca="1" si="212"/>
        <v>92426.828439629578</v>
      </c>
      <c r="AO211" s="53">
        <f t="shared" ca="1" si="213"/>
        <v>89194.635430753129</v>
      </c>
      <c r="AP211" s="53">
        <f t="shared" ca="1" si="214"/>
        <v>25406.964233242914</v>
      </c>
      <c r="AQ211" s="53">
        <f t="shared" ca="1" si="215"/>
        <v>14525.960212499695</v>
      </c>
      <c r="AR211" s="53">
        <f t="shared" ca="1" si="216"/>
        <v>3229.0156986600587</v>
      </c>
      <c r="AS211" s="53">
        <f t="shared" ca="1" si="217"/>
        <v>866.01275261991896</v>
      </c>
      <c r="AT211" s="53">
        <f t="shared" ca="1" si="218"/>
        <v>408.6853406884054</v>
      </c>
      <c r="AU211" s="53">
        <f t="shared" ca="1" si="219"/>
        <v>38.762927633722136</v>
      </c>
      <c r="AV211" s="53">
        <f t="shared" ca="1" si="220"/>
        <v>27.758770429093964</v>
      </c>
      <c r="AW211" s="53">
        <f t="shared" ca="1" si="221"/>
        <v>11.566940980047654</v>
      </c>
      <c r="AX211" s="53">
        <f t="shared" ca="1" si="201"/>
        <v>1951948.430578761</v>
      </c>
      <c r="AY211" s="53">
        <f t="shared" ca="1" si="202"/>
        <v>5647709.4917114368</v>
      </c>
      <c r="AZ211" s="41">
        <f t="array" aca="1" ref="AZ211" ca="1">SUM($E$54:$V$54*AF211:AW211)/1000000</f>
        <v>80.313624598989605</v>
      </c>
      <c r="BA211" s="43">
        <f t="array" aca="1" ref="BA211" ca="1">IF(AZ211=0,"",SUM(($E$54:$V$54*AF211:AW211))/SUM(AF211:AW211))</f>
        <v>14.220565827059211</v>
      </c>
      <c r="BB211" s="54">
        <f t="array" aca="1" ref="BB211" ca="1">SUM(AG211:AW211*AG$54:AW$54*AG$55:AW$55)/1000000</f>
        <v>145.4613074620566</v>
      </c>
      <c r="BG211" s="10"/>
      <c r="BH211" s="46"/>
      <c r="BI211" s="53">
        <f t="shared" si="222"/>
        <v>0</v>
      </c>
      <c r="BJ211" s="53">
        <f t="shared" si="223"/>
        <v>0</v>
      </c>
      <c r="BK211" s="53">
        <f t="shared" ca="1" si="224"/>
        <v>2729334.0342769255</v>
      </c>
      <c r="BL211" s="53">
        <f t="shared" ca="1" si="225"/>
        <v>1849410.578677844</v>
      </c>
      <c r="BM211" s="53">
        <f t="shared" ca="1" si="226"/>
        <v>916990.45832792914</v>
      </c>
      <c r="BN211" s="53">
        <f t="shared" ca="1" si="227"/>
        <v>836113.68269549357</v>
      </c>
      <c r="BO211" s="53">
        <f t="shared" ca="1" si="228"/>
        <v>342405.89835720521</v>
      </c>
      <c r="BP211" s="53">
        <f t="shared" ca="1" si="229"/>
        <v>357443.39707197115</v>
      </c>
      <c r="BQ211" s="53">
        <f t="shared" ca="1" si="230"/>
        <v>344943.497761462</v>
      </c>
      <c r="BR211" s="53">
        <f t="shared" ca="1" si="231"/>
        <v>98256.661600675958</v>
      </c>
      <c r="BS211" s="53">
        <f t="shared" ca="1" si="232"/>
        <v>56176.422492735175</v>
      </c>
      <c r="BT211" s="53">
        <f t="shared" ca="1" si="233"/>
        <v>12487.611660089127</v>
      </c>
      <c r="BU211" s="53">
        <f t="shared" ca="1" si="234"/>
        <v>3349.141644585387</v>
      </c>
      <c r="BV211" s="53">
        <f t="shared" ca="1" si="235"/>
        <v>1580.5137856114557</v>
      </c>
      <c r="BW211" s="53">
        <f t="shared" ca="1" si="236"/>
        <v>149.90834120098208</v>
      </c>
      <c r="BX211" s="53">
        <f t="shared" ca="1" si="237"/>
        <v>107.35183028807701</v>
      </c>
      <c r="BY211" s="53">
        <f t="shared" ca="1" si="238"/>
        <v>44.732971448217299</v>
      </c>
      <c r="BZ211" s="53">
        <f t="shared" ca="1" si="203"/>
        <v>7548793.8914954662</v>
      </c>
      <c r="CA211" s="53">
        <f t="shared" ca="1" si="204"/>
        <v>7548793.8914954662</v>
      </c>
      <c r="CB211" s="41">
        <f t="array" aca="1" ref="CB211" ca="1">SUM($E$54:$V$54*BH211:BY211)/1000000</f>
        <v>188.90349152715388</v>
      </c>
      <c r="CC211" s="43">
        <f t="array" aca="1" ref="CC211" ca="1">IF(CB211=0,"",SUM(($E$54:$V$54*BH211:BY211))/SUM(BH211:BY211))</f>
        <v>25.02432762669201</v>
      </c>
      <c r="CD211" s="54">
        <f t="array" aca="1" ref="CD211" ca="1">SUM(BI211:BY211*BI$54:BY$54*BI$55:BY$55)/1000000</f>
        <v>909.20118379648284</v>
      </c>
      <c r="CI211" s="10"/>
      <c r="CJ211" s="71"/>
      <c r="CK211" s="149" t="str">
        <f t="shared" ca="1" si="239"/>
        <v/>
      </c>
      <c r="CL211" s="149" t="str">
        <f t="shared" ca="1" si="240"/>
        <v/>
      </c>
      <c r="CM211" s="149" t="str">
        <f t="shared" ca="1" si="241"/>
        <v/>
      </c>
      <c r="CN211" s="149">
        <f t="shared" ca="1" si="242"/>
        <v>0.37716914472625812</v>
      </c>
      <c r="CO211" s="149">
        <f t="shared" ca="1" si="243"/>
        <v>0.38123098218793838</v>
      </c>
      <c r="CP211" s="149">
        <f t="shared" ca="1" si="244"/>
        <v>0.38586799097595464</v>
      </c>
      <c r="CQ211" s="149">
        <f t="shared" ca="1" si="245"/>
        <v>0.4188202027316284</v>
      </c>
      <c r="CR211" s="149">
        <f t="shared" ca="1" si="246"/>
        <v>0.38774140617795499</v>
      </c>
      <c r="CS211" s="149">
        <f t="shared" ca="1" si="247"/>
        <v>0.3712652742853324</v>
      </c>
      <c r="CT211" s="149">
        <f t="shared" ca="1" si="248"/>
        <v>0.46961018585565223</v>
      </c>
      <c r="CU211" s="149">
        <f t="shared" ca="1" si="249"/>
        <v>0.41226267767395658</v>
      </c>
      <c r="CV211" s="149">
        <f t="shared" ca="1" si="250"/>
        <v>0.36065314558963313</v>
      </c>
      <c r="CW211" s="149">
        <f t="shared" ca="1" si="251"/>
        <v>0.39877707217412778</v>
      </c>
      <c r="CX211" s="149">
        <f t="shared" ca="1" si="252"/>
        <v>0.42372519978002354</v>
      </c>
      <c r="CY211" s="149" t="str">
        <f t="shared" ca="1" si="253"/>
        <v/>
      </c>
      <c r="CZ211" s="149" t="str">
        <f t="shared" ca="1" si="254"/>
        <v/>
      </c>
      <c r="DA211" s="149" t="str">
        <f t="shared" ca="1" si="255"/>
        <v/>
      </c>
      <c r="DB211" s="53"/>
      <c r="DC211" s="53"/>
      <c r="DD211" s="41"/>
      <c r="DE211" s="43"/>
      <c r="DF211" s="54"/>
      <c r="DK211" s="10"/>
      <c r="DL211" s="46"/>
      <c r="DM211" s="72">
        <f t="shared" ca="1" si="256"/>
        <v>0.13055877265693841</v>
      </c>
      <c r="DN211" s="72">
        <f t="shared" ca="1" si="257"/>
        <v>0.13055877265693841</v>
      </c>
      <c r="DO211" s="72">
        <f t="shared" ca="1" si="258"/>
        <v>0.63547030109399782</v>
      </c>
      <c r="DP211" s="72">
        <f t="shared" ca="1" si="259"/>
        <v>0.63547030109399782</v>
      </c>
      <c r="DQ211" s="72">
        <f t="shared" ca="1" si="260"/>
        <v>0.63547030109399782</v>
      </c>
      <c r="DR211" s="72">
        <f t="shared" ca="1" si="261"/>
        <v>0.63547030109399794</v>
      </c>
      <c r="DS211" s="72">
        <f t="shared" ca="1" si="262"/>
        <v>0.63547030109399782</v>
      </c>
      <c r="DT211" s="72">
        <f t="shared" ca="1" si="263"/>
        <v>0.63547030109399782</v>
      </c>
      <c r="DU211" s="72">
        <f t="shared" ca="1" si="264"/>
        <v>0.63547030109399782</v>
      </c>
      <c r="DV211" s="72">
        <f t="shared" ca="1" si="265"/>
        <v>0.63547030109399782</v>
      </c>
      <c r="DW211" s="72">
        <f t="shared" ca="1" si="266"/>
        <v>0.63547030109399771</v>
      </c>
      <c r="DX211" s="72">
        <f t="shared" ca="1" si="267"/>
        <v>0.63547030109399782</v>
      </c>
      <c r="DY211" s="72">
        <f t="shared" ca="1" si="268"/>
        <v>0.63547030109399794</v>
      </c>
      <c r="DZ211" s="72">
        <f t="shared" ca="1" si="269"/>
        <v>0.63547030109399782</v>
      </c>
      <c r="EA211" s="72">
        <f t="shared" ca="1" si="270"/>
        <v>0.63547030109399782</v>
      </c>
      <c r="EB211" s="72">
        <f t="shared" ca="1" si="271"/>
        <v>0.63547030109399782</v>
      </c>
      <c r="EC211" s="72">
        <f t="shared" ca="1" si="272"/>
        <v>0.63547030109399782</v>
      </c>
      <c r="ED211" s="53"/>
      <c r="EE211" s="53"/>
      <c r="EF211" s="41"/>
      <c r="EG211" s="43"/>
      <c r="EH211" s="54"/>
    </row>
    <row r="212" spans="1:138" s="56" customFormat="1" x14ac:dyDescent="0.2">
      <c r="A212" s="59">
        <v>13</v>
      </c>
      <c r="B212" s="56">
        <v>12</v>
      </c>
      <c r="C212" s="60">
        <f t="shared" ca="1" si="196"/>
        <v>0.41435541709254498</v>
      </c>
      <c r="D212" s="60">
        <f t="shared" ca="1" si="197"/>
        <v>0.11305003981669651</v>
      </c>
      <c r="E212" s="61">
        <f t="shared" ca="1" si="198"/>
        <v>80703537.088362098</v>
      </c>
      <c r="F212" s="62">
        <f t="shared" ca="1" si="277"/>
        <v>70572287.985670492</v>
      </c>
      <c r="G212" s="62">
        <f t="shared" ca="1" si="277"/>
        <v>31520540.596452937</v>
      </c>
      <c r="H212" s="62">
        <f t="shared" ca="1" si="277"/>
        <v>10973965.442167858</v>
      </c>
      <c r="I212" s="62">
        <f t="shared" ca="1" si="277"/>
        <v>1737709.9095233679</v>
      </c>
      <c r="J212" s="62">
        <f t="shared" ca="1" si="277"/>
        <v>1177481.0444545837</v>
      </c>
      <c r="K212" s="62">
        <f t="shared" ca="1" si="277"/>
        <v>583828.65063893469</v>
      </c>
      <c r="L212" s="62">
        <f t="shared" ca="1" si="277"/>
        <v>532336.09871902491</v>
      </c>
      <c r="M212" s="62">
        <f t="shared" ca="1" si="277"/>
        <v>218002.67581106053</v>
      </c>
      <c r="N212" s="62">
        <f t="shared" ca="1" si="277"/>
        <v>227576.73681016301</v>
      </c>
      <c r="O212" s="62">
        <f t="shared" ca="1" si="277"/>
        <v>219618.31229080196</v>
      </c>
      <c r="P212" s="62">
        <f t="shared" ca="1" si="278"/>
        <v>62557.961904217009</v>
      </c>
      <c r="Q212" s="62">
        <f t="shared" ca="1" si="278"/>
        <v>35766.353557767834</v>
      </c>
      <c r="R212" s="62">
        <f t="shared" ca="1" si="278"/>
        <v>7950.6012292721471</v>
      </c>
      <c r="S212" s="62">
        <f t="shared" ca="1" si="278"/>
        <v>2132.3284548918355</v>
      </c>
      <c r="T212" s="62">
        <f t="shared" ca="1" si="278"/>
        <v>1006.2800789141716</v>
      </c>
      <c r="U212" s="62">
        <f t="shared" ca="1" si="278"/>
        <v>95.443506274295046</v>
      </c>
      <c r="V212" s="62">
        <f t="shared" ca="1" si="278"/>
        <v>68.348665628420761</v>
      </c>
      <c r="W212" s="57">
        <f t="shared" ca="1" si="199"/>
        <v>15780096.187812759</v>
      </c>
      <c r="X212" s="57">
        <f t="shared" ca="1" si="200"/>
        <v>198576461.8582983</v>
      </c>
      <c r="Y212" s="42">
        <f t="array" aca="1" ref="Y212" ca="1">SUM($E$54:$V$54*E212:V212)/1000000</f>
        <v>1307.051265721482</v>
      </c>
      <c r="Z212" s="44">
        <f t="array" aca="1" ref="Z212" ca="1">SUM(($E$54:$V$54*E212:V212))/SUM(E212:V212)</f>
        <v>6.5821057213426313</v>
      </c>
      <c r="AE212" s="11"/>
      <c r="AG212" s="57">
        <f t="shared" ca="1" si="205"/>
        <v>3791706.0190698402</v>
      </c>
      <c r="AH212" s="57">
        <f t="shared" ca="1" si="206"/>
        <v>1693534.7700243676</v>
      </c>
      <c r="AI212" s="57">
        <f t="shared" ca="1" si="207"/>
        <v>1799082.9304325432</v>
      </c>
      <c r="AJ212" s="57">
        <f t="shared" ca="1" si="208"/>
        <v>284881.91007546918</v>
      </c>
      <c r="AK212" s="57">
        <f t="shared" ca="1" si="209"/>
        <v>193037.42654830575</v>
      </c>
      <c r="AL212" s="57">
        <f t="shared" ca="1" si="210"/>
        <v>95713.456106389829</v>
      </c>
      <c r="AM212" s="57">
        <f t="shared" ca="1" si="211"/>
        <v>87271.7153617406</v>
      </c>
      <c r="AN212" s="57">
        <f t="shared" ca="1" si="212"/>
        <v>35739.577904376936</v>
      </c>
      <c r="AO212" s="57">
        <f t="shared" ca="1" si="213"/>
        <v>37309.159092615359</v>
      </c>
      <c r="AP212" s="57">
        <f t="shared" ca="1" si="214"/>
        <v>36004.446973612197</v>
      </c>
      <c r="AQ212" s="57">
        <f t="shared" ca="1" si="215"/>
        <v>10255.815185280278</v>
      </c>
      <c r="AR212" s="57">
        <f t="shared" ca="1" si="216"/>
        <v>5863.5719702871584</v>
      </c>
      <c r="AS212" s="57">
        <f t="shared" ca="1" si="217"/>
        <v>1303.4295609585831</v>
      </c>
      <c r="AT212" s="57">
        <f t="shared" ca="1" si="218"/>
        <v>349.57607124682801</v>
      </c>
      <c r="AU212" s="57">
        <f t="shared" ca="1" si="219"/>
        <v>164.97056809130663</v>
      </c>
      <c r="AV212" s="57">
        <f t="shared" ca="1" si="220"/>
        <v>15.647104400284576</v>
      </c>
      <c r="AW212" s="57">
        <f t="shared" ca="1" si="221"/>
        <v>11.205148977181588</v>
      </c>
      <c r="AX212" s="57">
        <f t="shared" ca="1" si="201"/>
        <v>2587004.8381042941</v>
      </c>
      <c r="AY212" s="57">
        <f t="shared" ca="1" si="202"/>
        <v>8072245.6271985024</v>
      </c>
      <c r="AZ212" s="42">
        <f t="array" aca="1" ref="AZ212" ca="1">SUM($E$54:$V$54*AF212:AW212)/1000000</f>
        <v>101.81714770861475</v>
      </c>
      <c r="BA212" s="44">
        <f t="array" aca="1" ref="BA212" ca="1">IF(AZ212=0,"",SUM(($E$54:$V$54*AF212:AW212))/SUM(AF212:AW212))</f>
        <v>12.613237060769508</v>
      </c>
      <c r="BB212" s="55">
        <f t="array" aca="1" ref="BB212" ca="1">SUM(AG212:AW212*AG$54:AW$54*AG$55:AW$55)/1000000</f>
        <v>165.23430524061308</v>
      </c>
      <c r="BG212" s="11"/>
      <c r="BI212" s="57">
        <f t="shared" si="222"/>
        <v>0</v>
      </c>
      <c r="BJ212" s="57">
        <f t="shared" si="223"/>
        <v>0</v>
      </c>
      <c r="BK212" s="57">
        <f t="shared" ca="1" si="224"/>
        <v>6594068.955943495</v>
      </c>
      <c r="BL212" s="57">
        <f t="shared" ca="1" si="225"/>
        <v>1044160.2927592079</v>
      </c>
      <c r="BM212" s="57">
        <f t="shared" ca="1" si="226"/>
        <v>707528.30800933077</v>
      </c>
      <c r="BN212" s="57">
        <f t="shared" ca="1" si="227"/>
        <v>350812.69401264563</v>
      </c>
      <c r="BO212" s="57">
        <f t="shared" ca="1" si="228"/>
        <v>319871.69644282735</v>
      </c>
      <c r="BP212" s="57">
        <f t="shared" ca="1" si="229"/>
        <v>130994.0954756963</v>
      </c>
      <c r="BQ212" s="57">
        <f t="shared" ca="1" si="230"/>
        <v>136746.98569110595</v>
      </c>
      <c r="BR212" s="57">
        <f t="shared" ca="1" si="231"/>
        <v>131964.90392331686</v>
      </c>
      <c r="BS212" s="57">
        <f t="shared" ca="1" si="232"/>
        <v>37590.01399390259</v>
      </c>
      <c r="BT212" s="57">
        <f t="shared" ca="1" si="233"/>
        <v>21491.392779161681</v>
      </c>
      <c r="BU212" s="57">
        <f t="shared" ca="1" si="234"/>
        <v>4777.3808859993078</v>
      </c>
      <c r="BV212" s="57">
        <f t="shared" ca="1" si="235"/>
        <v>1281.2798566185002</v>
      </c>
      <c r="BW212" s="57">
        <f t="shared" ca="1" si="236"/>
        <v>604.65656323786448</v>
      </c>
      <c r="BX212" s="57">
        <f t="shared" ca="1" si="237"/>
        <v>57.350377590163049</v>
      </c>
      <c r="BY212" s="57">
        <f t="shared" ca="1" si="238"/>
        <v>41.069549250512189</v>
      </c>
      <c r="BZ212" s="57">
        <f t="shared" ca="1" si="203"/>
        <v>9481991.0762633868</v>
      </c>
      <c r="CA212" s="57">
        <f t="shared" ca="1" si="204"/>
        <v>9481991.0762633868</v>
      </c>
      <c r="CB212" s="42">
        <f t="array" aca="1" ref="CB212" ca="1">SUM($E$54:$V$54*BH212:BY212)/1000000</f>
        <v>206.65917408765816</v>
      </c>
      <c r="CC212" s="44">
        <f t="array" aca="1" ref="CC212" ca="1">IF(CB212=0,"",SUM(($E$54:$V$54*BH212:BY212))/SUM(BH212:BY212))</f>
        <v>21.794913370567876</v>
      </c>
      <c r="CD212" s="55">
        <f t="array" aca="1" ref="CD212" ca="1">SUM(BI212:BY212*BI$54:BY$54*BI$55:BY$55)/1000000</f>
        <v>956.36259515008396</v>
      </c>
      <c r="CI212" s="11"/>
      <c r="CJ212" s="72"/>
      <c r="CK212" s="149" t="str">
        <f t="shared" ca="1" si="239"/>
        <v/>
      </c>
      <c r="CL212" s="149" t="str">
        <f t="shared" ca="1" si="240"/>
        <v/>
      </c>
      <c r="CM212" s="149" t="str">
        <f t="shared" ca="1" si="241"/>
        <v/>
      </c>
      <c r="CN212" s="149">
        <f t="shared" ca="1" si="242"/>
        <v>0.79542646520028792</v>
      </c>
      <c r="CO212" s="149">
        <f t="shared" ca="1" si="243"/>
        <v>0.71631944065066422</v>
      </c>
      <c r="CP212" s="149">
        <f t="shared" ca="1" si="244"/>
        <v>0.78709237219351935</v>
      </c>
      <c r="CQ212" s="149">
        <f t="shared" ca="1" si="245"/>
        <v>0.80254045804157936</v>
      </c>
      <c r="CR212" s="149">
        <f t="shared" ca="1" si="246"/>
        <v>0.74726590883832433</v>
      </c>
      <c r="CS212" s="149">
        <f t="shared" ca="1" si="247"/>
        <v>0.80346524413079112</v>
      </c>
      <c r="CT212" s="149">
        <f t="shared" ca="1" si="248"/>
        <v>0.6596887155842186</v>
      </c>
      <c r="CU212" s="149">
        <f t="shared" ca="1" si="249"/>
        <v>0.83059670050483381</v>
      </c>
      <c r="CV212" s="149">
        <f t="shared" ca="1" si="250"/>
        <v>0.7547028395743971</v>
      </c>
      <c r="CW212" s="149">
        <f t="shared" ca="1" si="251"/>
        <v>0.73111797284789626</v>
      </c>
      <c r="CX212" s="149">
        <f t="shared" ca="1" si="252"/>
        <v>0.854788052724201</v>
      </c>
      <c r="CY212" s="149" t="str">
        <f t="shared" ca="1" si="253"/>
        <v/>
      </c>
      <c r="CZ212" s="149" t="str">
        <f t="shared" ca="1" si="254"/>
        <v/>
      </c>
      <c r="DA212" s="149" t="str">
        <f t="shared" ca="1" si="255"/>
        <v/>
      </c>
      <c r="DB212" s="57"/>
      <c r="DC212" s="72">
        <f ca="1">AVERAGE(CJ201:DA212)</f>
        <v>0.62862547172597361</v>
      </c>
      <c r="DD212" s="74">
        <f ca="1">STDEV(CJ201:DA212)</f>
        <v>0.26824255807480635</v>
      </c>
      <c r="DE212" s="44"/>
      <c r="DF212" s="55"/>
      <c r="DK212" s="11"/>
      <c r="DM212" s="72">
        <f t="shared" ca="1" si="256"/>
        <v>0.1130500398166964</v>
      </c>
      <c r="DN212" s="72">
        <f t="shared" ca="1" si="257"/>
        <v>0.11305003981669656</v>
      </c>
      <c r="DO212" s="72">
        <f t="shared" ca="1" si="258"/>
        <v>0.52740545690924157</v>
      </c>
      <c r="DP212" s="72">
        <f t="shared" ca="1" si="259"/>
        <v>0.52740545690924157</v>
      </c>
      <c r="DQ212" s="72">
        <f t="shared" ca="1" si="260"/>
        <v>0.52740545690924134</v>
      </c>
      <c r="DR212" s="72">
        <f t="shared" ca="1" si="261"/>
        <v>0.52740545690924168</v>
      </c>
      <c r="DS212" s="72">
        <f t="shared" ca="1" si="262"/>
        <v>0.52740545690924168</v>
      </c>
      <c r="DT212" s="72">
        <f t="shared" ca="1" si="263"/>
        <v>0.52740545690924157</v>
      </c>
      <c r="DU212" s="72">
        <f t="shared" ca="1" si="264"/>
        <v>0.52740545690924157</v>
      </c>
      <c r="DV212" s="72">
        <f t="shared" ca="1" si="265"/>
        <v>0.52740545690924157</v>
      </c>
      <c r="DW212" s="72">
        <f t="shared" ca="1" si="266"/>
        <v>0.52740545690924157</v>
      </c>
      <c r="DX212" s="72">
        <f t="shared" ca="1" si="267"/>
        <v>0.52740545690924168</v>
      </c>
      <c r="DY212" s="72">
        <f t="shared" ca="1" si="268"/>
        <v>0.52740545690924157</v>
      </c>
      <c r="DZ212" s="72">
        <f t="shared" ca="1" si="269"/>
        <v>0.52740545690924134</v>
      </c>
      <c r="EA212" s="72">
        <f t="shared" ca="1" si="270"/>
        <v>0.52740545690924157</v>
      </c>
      <c r="EB212" s="72">
        <f t="shared" ca="1" si="271"/>
        <v>0.52740545690924157</v>
      </c>
      <c r="EC212" s="72">
        <f t="shared" ca="1" si="272"/>
        <v>0.52740545690924168</v>
      </c>
      <c r="ED212" s="57"/>
      <c r="EE212" s="72">
        <f ca="1">AVERAGE(DL201:EC212)</f>
        <v>0.54101302836378717</v>
      </c>
      <c r="EF212" s="74">
        <f ca="1">STDEV(DL201:EC212)</f>
        <v>0.18299190850948008</v>
      </c>
      <c r="EG212" s="44"/>
      <c r="EH212" s="55"/>
    </row>
    <row r="213" spans="1:138" x14ac:dyDescent="0.2">
      <c r="A213" s="7">
        <v>14</v>
      </c>
      <c r="B213">
        <v>1</v>
      </c>
      <c r="C213" s="5">
        <f t="shared" ca="1" si="196"/>
        <v>0.53193432460792434</v>
      </c>
      <c r="D213" s="5">
        <f t="shared" ca="1" si="197"/>
        <v>0.1115736254267634</v>
      </c>
      <c r="E213" s="30">
        <f t="shared" ca="1" si="198"/>
        <v>61989108.499525204</v>
      </c>
      <c r="F213" s="29">
        <f t="shared" ca="1" si="277"/>
        <v>60594781.710505426</v>
      </c>
      <c r="G213" s="29">
        <f t="shared" ca="1" si="277"/>
        <v>52987917.749137871</v>
      </c>
      <c r="H213" s="29">
        <f t="shared" ca="1" si="277"/>
        <v>13903372.904638018</v>
      </c>
      <c r="I213" s="29">
        <f t="shared" ca="1" si="277"/>
        <v>4840498.6366966087</v>
      </c>
      <c r="J213" s="29">
        <f t="shared" ca="1" si="277"/>
        <v>766485.23201112065</v>
      </c>
      <c r="K213" s="29">
        <f t="shared" ca="1" si="277"/>
        <v>519374.27910221141</v>
      </c>
      <c r="L213" s="29">
        <f t="shared" ca="1" si="277"/>
        <v>257520.56559455651</v>
      </c>
      <c r="M213" s="29">
        <f t="shared" ca="1" si="277"/>
        <v>234807.7523747698</v>
      </c>
      <c r="N213" s="29">
        <f t="shared" ca="1" si="277"/>
        <v>96158.645716601881</v>
      </c>
      <c r="O213" s="29">
        <f t="shared" ca="1" si="277"/>
        <v>100381.6614949941</v>
      </c>
      <c r="P213" s="29">
        <f t="shared" ca="1" si="278"/>
        <v>96871.285666016629</v>
      </c>
      <c r="Q213" s="29">
        <f t="shared" ca="1" si="278"/>
        <v>27593.647064744331</v>
      </c>
      <c r="R213" s="29">
        <f t="shared" ca="1" si="278"/>
        <v>15776.155533599316</v>
      </c>
      <c r="S213" s="29">
        <f t="shared" ca="1" si="278"/>
        <v>3506.9250594986106</v>
      </c>
      <c r="T213" s="29">
        <f t="shared" ca="1" si="278"/>
        <v>940.54724641581743</v>
      </c>
      <c r="U213" s="29">
        <f t="shared" ca="1" si="278"/>
        <v>443.85936658797965</v>
      </c>
      <c r="V213" s="29">
        <f t="shared" ca="1" si="278"/>
        <v>42.099108516146792</v>
      </c>
      <c r="W213" s="31">
        <f t="shared" ca="1" si="199"/>
        <v>20863774.196674258</v>
      </c>
      <c r="X213" s="31">
        <f t="shared" ca="1" si="200"/>
        <v>196435582.15584278</v>
      </c>
      <c r="Y213" s="38">
        <f t="array" aca="1" ref="Y213" ca="1">SUM($E$54:$V$54*E213:V213)/1000000</f>
        <v>1589.0925750517947</v>
      </c>
      <c r="Z213" s="39">
        <f t="array" aca="1" ref="Z213" ca="1">SUM(($E$54:$V$54*E213:V213))/SUM(E213:V213)</f>
        <v>8.0896371095898658</v>
      </c>
      <c r="AE213" s="10"/>
      <c r="AF213" s="46"/>
      <c r="AG213" s="53">
        <f t="shared" ca="1" si="205"/>
        <v>2741093.400781644</v>
      </c>
      <c r="AH213" s="53">
        <f t="shared" ca="1" si="206"/>
        <v>2396985.8057619007</v>
      </c>
      <c r="AI213" s="53">
        <f t="shared" ca="1" si="207"/>
        <v>2401456.5393576622</v>
      </c>
      <c r="AJ213" s="53">
        <f t="shared" ca="1" si="208"/>
        <v>836073.8926141581</v>
      </c>
      <c r="AK213" s="53">
        <f t="shared" ca="1" si="209"/>
        <v>132390.96623238444</v>
      </c>
      <c r="AL213" s="53">
        <f t="shared" ca="1" si="210"/>
        <v>89708.789908677936</v>
      </c>
      <c r="AM213" s="53">
        <f t="shared" ca="1" si="211"/>
        <v>44480.174020207123</v>
      </c>
      <c r="AN213" s="53">
        <f t="shared" ca="1" si="212"/>
        <v>40557.109148972122</v>
      </c>
      <c r="AO213" s="53">
        <f t="shared" ca="1" si="213"/>
        <v>16608.977559314222</v>
      </c>
      <c r="AP213" s="53">
        <f t="shared" ca="1" si="214"/>
        <v>17338.396882696357</v>
      </c>
      <c r="AQ213" s="53">
        <f t="shared" ca="1" si="215"/>
        <v>16732.068112841607</v>
      </c>
      <c r="AR213" s="53">
        <f t="shared" ca="1" si="216"/>
        <v>4766.1056524098803</v>
      </c>
      <c r="AS213" s="53">
        <f t="shared" ca="1" si="217"/>
        <v>2724.9324413536629</v>
      </c>
      <c r="AT213" s="53">
        <f t="shared" ca="1" si="218"/>
        <v>605.73273657651794</v>
      </c>
      <c r="AU213" s="53">
        <f t="shared" ca="1" si="219"/>
        <v>162.45578328166931</v>
      </c>
      <c r="AV213" s="53">
        <f t="shared" ca="1" si="220"/>
        <v>76.665495902240949</v>
      </c>
      <c r="AW213" s="53">
        <f t="shared" ca="1" si="221"/>
        <v>7.2715577824646376</v>
      </c>
      <c r="AX213" s="53">
        <f t="shared" ca="1" si="201"/>
        <v>3603690.0775042204</v>
      </c>
      <c r="AY213" s="53">
        <f t="shared" ca="1" si="202"/>
        <v>8741769.2840477619</v>
      </c>
      <c r="AZ213" s="41">
        <f t="array" aca="1" ref="AZ213" ca="1">SUM($E$54:$V$54*AF213:AW213)/1000000</f>
        <v>124.38397780268795</v>
      </c>
      <c r="BA213" s="43">
        <f t="array" aca="1" ref="BA213" ca="1">IF(AZ213=0,"",SUM(($E$54:$V$54*AF213:AW213))/SUM(AF213:AW213))</f>
        <v>14.228696018055235</v>
      </c>
      <c r="BB213" s="54">
        <f t="array" aca="1" ref="BB213" ca="1">SUM(AG213:AW213*AG$54:AW$54*AG$55:AW$55)/1000000</f>
        <v>207.41670908038543</v>
      </c>
      <c r="BG213" s="10"/>
      <c r="BH213" s="46"/>
      <c r="BI213" s="53">
        <f t="shared" si="222"/>
        <v>0</v>
      </c>
      <c r="BJ213" s="53">
        <f t="shared" si="223"/>
        <v>0</v>
      </c>
      <c r="BK213" s="53">
        <f t="shared" ca="1" si="224"/>
        <v>11449096.123321673</v>
      </c>
      <c r="BL213" s="53">
        <f t="shared" ca="1" si="225"/>
        <v>3986035.2273123371</v>
      </c>
      <c r="BM213" s="53">
        <f t="shared" ca="1" si="226"/>
        <v>631182.31515421683</v>
      </c>
      <c r="BN213" s="53">
        <f t="shared" ca="1" si="227"/>
        <v>427692.33668748627</v>
      </c>
      <c r="BO213" s="53">
        <f t="shared" ca="1" si="228"/>
        <v>212062.04634277587</v>
      </c>
      <c r="BP213" s="53">
        <f t="shared" ca="1" si="229"/>
        <v>193358.5861415723</v>
      </c>
      <c r="BQ213" s="53">
        <f t="shared" ca="1" si="230"/>
        <v>79184.352275450394</v>
      </c>
      <c r="BR213" s="53">
        <f t="shared" ca="1" si="231"/>
        <v>82661.905090061831</v>
      </c>
      <c r="BS213" s="53">
        <f t="shared" ca="1" si="232"/>
        <v>79771.194284086057</v>
      </c>
      <c r="BT213" s="53">
        <f t="shared" ca="1" si="233"/>
        <v>22722.710510906487</v>
      </c>
      <c r="BU213" s="53">
        <f t="shared" ca="1" si="234"/>
        <v>12991.28797015851</v>
      </c>
      <c r="BV213" s="53">
        <f t="shared" ca="1" si="235"/>
        <v>2887.8691795780851</v>
      </c>
      <c r="BW213" s="53">
        <f t="shared" ca="1" si="236"/>
        <v>774.51823428744967</v>
      </c>
      <c r="BX213" s="53">
        <f t="shared" ca="1" si="237"/>
        <v>365.50760654684166</v>
      </c>
      <c r="BY213" s="53">
        <f t="shared" ca="1" si="238"/>
        <v>34.66761219838429</v>
      </c>
      <c r="BZ213" s="53">
        <f t="shared" ca="1" si="203"/>
        <v>17180820.647723332</v>
      </c>
      <c r="CA213" s="53">
        <f t="shared" ca="1" si="204"/>
        <v>17180820.647723332</v>
      </c>
      <c r="CB213" s="41">
        <f t="array" aca="1" ref="CB213" ca="1">SUM($E$54:$V$54*BH213:BY213)/1000000</f>
        <v>365.47526857473775</v>
      </c>
      <c r="CC213" s="43">
        <f t="array" aca="1" ref="CC213" ca="1">IF(CB213=0,"",SUM(($E$54:$V$54*BH213:BY213))/SUM(BH213:BY213))</f>
        <v>21.27228239374978</v>
      </c>
      <c r="CD213" s="54">
        <f t="array" aca="1" ref="CD213" ca="1">SUM(BI213:BY213*BI$54:BY$54*BI$55:BY$55)/1000000</f>
        <v>1672.984306422868</v>
      </c>
      <c r="CI213" s="10"/>
      <c r="CJ213" s="71"/>
      <c r="CK213" s="149" t="str">
        <f t="shared" ca="1" si="239"/>
        <v/>
      </c>
      <c r="CL213" s="149" t="str">
        <f t="shared" ca="1" si="240"/>
        <v/>
      </c>
      <c r="CM213" s="149" t="str">
        <f t="shared" ca="1" si="241"/>
        <v/>
      </c>
      <c r="CN213" s="149">
        <f t="shared" ca="1" si="242"/>
        <v>0.32625560239996654</v>
      </c>
      <c r="CO213" s="149">
        <f t="shared" ca="1" si="243"/>
        <v>0.31956503529509644</v>
      </c>
      <c r="CP213" s="149">
        <f t="shared" ca="1" si="244"/>
        <v>0.31448243738896287</v>
      </c>
      <c r="CQ213" s="149">
        <f t="shared" ca="1" si="245"/>
        <v>0.38901513486748296</v>
      </c>
      <c r="CR213" s="149">
        <f t="shared" ca="1" si="246"/>
        <v>0.31401280069518694</v>
      </c>
      <c r="CS213" s="149">
        <f t="shared" ca="1" si="247"/>
        <v>0.38750416549848798</v>
      </c>
      <c r="CT213" s="149">
        <f t="shared" ca="1" si="248"/>
        <v>0.34800371427129534</v>
      </c>
      <c r="CU213" s="149">
        <f t="shared" ca="1" si="249"/>
        <v>0.34972307250798956</v>
      </c>
      <c r="CV213" s="149">
        <f t="shared" ca="1" si="250"/>
        <v>0.30902268233834818</v>
      </c>
      <c r="CW213" s="149">
        <f t="shared" ca="1" si="251"/>
        <v>0.30949396675581842</v>
      </c>
      <c r="CX213" s="149">
        <f t="shared" ca="1" si="252"/>
        <v>0.38223100904024038</v>
      </c>
      <c r="CY213" s="149" t="str">
        <f t="shared" ca="1" si="253"/>
        <v/>
      </c>
      <c r="CZ213" s="149" t="str">
        <f t="shared" ca="1" si="254"/>
        <v/>
      </c>
      <c r="DA213" s="149" t="str">
        <f t="shared" ca="1" si="255"/>
        <v/>
      </c>
      <c r="DB213" s="53"/>
      <c r="DC213" s="53"/>
      <c r="DD213" s="41"/>
      <c r="DE213" s="43"/>
      <c r="DF213" s="54"/>
      <c r="DK213" s="10"/>
      <c r="DL213" s="46"/>
      <c r="DM213" s="72">
        <f t="shared" ca="1" si="256"/>
        <v>0.11157362542676338</v>
      </c>
      <c r="DN213" s="72">
        <f t="shared" ca="1" si="257"/>
        <v>0.11157362542676338</v>
      </c>
      <c r="DO213" s="72">
        <f t="shared" ca="1" si="258"/>
        <v>0.64350795003468764</v>
      </c>
      <c r="DP213" s="72">
        <f t="shared" ca="1" si="259"/>
        <v>0.64350795003468786</v>
      </c>
      <c r="DQ213" s="72">
        <f t="shared" ca="1" si="260"/>
        <v>0.64350795003468764</v>
      </c>
      <c r="DR213" s="72">
        <f t="shared" ca="1" si="261"/>
        <v>0.64350795003468764</v>
      </c>
      <c r="DS213" s="72">
        <f t="shared" ca="1" si="262"/>
        <v>0.64350795003468764</v>
      </c>
      <c r="DT213" s="72">
        <f t="shared" ca="1" si="263"/>
        <v>0.64350795003468764</v>
      </c>
      <c r="DU213" s="72">
        <f t="shared" ca="1" si="264"/>
        <v>0.64350795003468764</v>
      </c>
      <c r="DV213" s="72">
        <f t="shared" ca="1" si="265"/>
        <v>0.64350795003468764</v>
      </c>
      <c r="DW213" s="72">
        <f t="shared" ca="1" si="266"/>
        <v>0.64350795003468764</v>
      </c>
      <c r="DX213" s="72">
        <f t="shared" ca="1" si="267"/>
        <v>0.64350795003468764</v>
      </c>
      <c r="DY213" s="72">
        <f t="shared" ca="1" si="268"/>
        <v>0.64350795003468764</v>
      </c>
      <c r="DZ213" s="72">
        <f t="shared" ca="1" si="269"/>
        <v>0.64350795003468764</v>
      </c>
      <c r="EA213" s="72">
        <f t="shared" ca="1" si="270"/>
        <v>0.64350795003468764</v>
      </c>
      <c r="EB213" s="72">
        <f t="shared" ca="1" si="271"/>
        <v>0.64350795003468764</v>
      </c>
      <c r="EC213" s="72">
        <f t="shared" ca="1" si="272"/>
        <v>0.64350795003468764</v>
      </c>
      <c r="ED213" s="53"/>
      <c r="EE213" s="53"/>
      <c r="EF213" s="41"/>
      <c r="EG213" s="43"/>
      <c r="EH213" s="54"/>
    </row>
    <row r="214" spans="1:138" x14ac:dyDescent="0.2">
      <c r="A214" s="7">
        <v>14</v>
      </c>
      <c r="B214">
        <v>2</v>
      </c>
      <c r="C214" s="5">
        <f t="shared" ca="1" si="196"/>
        <v>0.5689965509620396</v>
      </c>
      <c r="D214" s="5">
        <f t="shared" ca="1" si="197"/>
        <v>8.6778082777755186E-2</v>
      </c>
      <c r="E214" s="30">
        <f t="shared" ca="1" si="198"/>
        <v>106959938.44911207</v>
      </c>
      <c r="F214" s="29">
        <f t="shared" ca="1" si="277"/>
        <v>47711889.255368382</v>
      </c>
      <c r="G214" s="29">
        <f t="shared" ca="1" si="277"/>
        <v>46638701.288098052</v>
      </c>
      <c r="H214" s="29">
        <f t="shared" ca="1" si="277"/>
        <v>23087452.469839092</v>
      </c>
      <c r="I214" s="29">
        <f t="shared" ca="1" si="277"/>
        <v>6057861.3907035738</v>
      </c>
      <c r="J214" s="29">
        <f t="shared" ca="1" si="277"/>
        <v>2109061.5927604018</v>
      </c>
      <c r="K214" s="29">
        <f t="shared" ca="1" si="277"/>
        <v>333966.53642194235</v>
      </c>
      <c r="L214" s="29">
        <f t="shared" ca="1" si="277"/>
        <v>226297.41820765068</v>
      </c>
      <c r="M214" s="29">
        <f t="shared" ca="1" si="277"/>
        <v>112204.70761501358</v>
      </c>
      <c r="N214" s="29">
        <f t="shared" ca="1" si="277"/>
        <v>102308.47054922154</v>
      </c>
      <c r="O214" s="29">
        <f t="shared" ca="1" si="277"/>
        <v>41897.441093205882</v>
      </c>
      <c r="P214" s="29">
        <f t="shared" ca="1" si="278"/>
        <v>43737.458217951214</v>
      </c>
      <c r="Q214" s="29">
        <f t="shared" ca="1" si="278"/>
        <v>42207.9466133155</v>
      </c>
      <c r="R214" s="29">
        <f t="shared" ca="1" si="278"/>
        <v>12022.873178238166</v>
      </c>
      <c r="S214" s="29">
        <f t="shared" ca="1" si="278"/>
        <v>6873.8545787579915</v>
      </c>
      <c r="T214" s="29">
        <f t="shared" ca="1" si="278"/>
        <v>1528.0080642115654</v>
      </c>
      <c r="U214" s="29">
        <f t="shared" ca="1" si="278"/>
        <v>409.80738194069778</v>
      </c>
      <c r="V214" s="29">
        <f t="shared" ca="1" si="278"/>
        <v>193.39469193540063</v>
      </c>
      <c r="W214" s="31">
        <f t="shared" ca="1" si="199"/>
        <v>32178023.369916458</v>
      </c>
      <c r="X214" s="31">
        <f t="shared" ca="1" si="200"/>
        <v>233488552.36249498</v>
      </c>
      <c r="Y214" s="38">
        <f t="array" aca="1" ref="Y214" ca="1">SUM($E$54:$V$54*E214:V214)/1000000</f>
        <v>1717.8984674545263</v>
      </c>
      <c r="Z214" s="39">
        <f t="array" aca="1" ref="Z214" ca="1">SUM(($E$54:$V$54*E214:V214))/SUM(E214:V214)</f>
        <v>7.3575275964170599</v>
      </c>
      <c r="AE214" s="10"/>
      <c r="AF214" s="46"/>
      <c r="AG214" s="53">
        <f t="shared" ca="1" si="205"/>
        <v>1491318.6598251972</v>
      </c>
      <c r="AH214" s="53">
        <f t="shared" ca="1" si="206"/>
        <v>1457774.290359467</v>
      </c>
      <c r="AI214" s="53">
        <f t="shared" ca="1" si="207"/>
        <v>3123235.7678280608</v>
      </c>
      <c r="AJ214" s="53">
        <f t="shared" ca="1" si="208"/>
        <v>819498.35724434536</v>
      </c>
      <c r="AK214" s="53">
        <f t="shared" ca="1" si="209"/>
        <v>285310.67304489028</v>
      </c>
      <c r="AL214" s="53">
        <f t="shared" ca="1" si="210"/>
        <v>45178.489622156761</v>
      </c>
      <c r="AM214" s="53">
        <f t="shared" ca="1" si="211"/>
        <v>30613.173611796305</v>
      </c>
      <c r="AN214" s="53">
        <f t="shared" ca="1" si="212"/>
        <v>15178.883707490419</v>
      </c>
      <c r="AO214" s="53">
        <f t="shared" ca="1" si="213"/>
        <v>13840.135674931807</v>
      </c>
      <c r="AP214" s="53">
        <f t="shared" ca="1" si="214"/>
        <v>5667.8226744036174</v>
      </c>
      <c r="AQ214" s="53">
        <f t="shared" ca="1" si="215"/>
        <v>5916.7374173761591</v>
      </c>
      <c r="AR214" s="53">
        <f t="shared" ca="1" si="216"/>
        <v>5709.8273931044487</v>
      </c>
      <c r="AS214" s="53">
        <f t="shared" ca="1" si="217"/>
        <v>1626.436160134552</v>
      </c>
      <c r="AT214" s="53">
        <f t="shared" ca="1" si="218"/>
        <v>929.88468568681674</v>
      </c>
      <c r="AU214" s="53">
        <f t="shared" ca="1" si="219"/>
        <v>206.70662758958514</v>
      </c>
      <c r="AV214" s="53">
        <f t="shared" ca="1" si="220"/>
        <v>55.438124880569944</v>
      </c>
      <c r="AW214" s="53">
        <f t="shared" ca="1" si="221"/>
        <v>26.162142399634877</v>
      </c>
      <c r="AX214" s="53">
        <f t="shared" ca="1" si="201"/>
        <v>4352994.4959592484</v>
      </c>
      <c r="AY214" s="53">
        <f t="shared" ca="1" si="202"/>
        <v>7302087.4461439122</v>
      </c>
      <c r="AZ214" s="41">
        <f t="array" aca="1" ref="AZ214" ca="1">SUM($E$54:$V$54*AF214:AW214)/1000000</f>
        <v>118.42601226032825</v>
      </c>
      <c r="BA214" s="43">
        <f t="array" aca="1" ref="BA214" ca="1">IF(AZ214=0,"",SUM(($E$54:$V$54*AF214:AW214))/SUM(AF214:AW214))</f>
        <v>16.218103813980846</v>
      </c>
      <c r="BB214" s="54">
        <f t="array" aca="1" ref="BB214" ca="1">SUM(AG214:AW214*AG$54:AW$54*AG$55:AW$55)/1000000</f>
        <v>207.13946795309445</v>
      </c>
      <c r="BG214" s="10"/>
      <c r="BH214" s="46"/>
      <c r="BI214" s="53">
        <f t="shared" si="222"/>
        <v>0</v>
      </c>
      <c r="BJ214" s="53">
        <f t="shared" si="223"/>
        <v>0</v>
      </c>
      <c r="BK214" s="53">
        <f t="shared" ca="1" si="224"/>
        <v>20478792.833978016</v>
      </c>
      <c r="BL214" s="53">
        <f t="shared" ca="1" si="225"/>
        <v>5373381.4330203179</v>
      </c>
      <c r="BM214" s="53">
        <f t="shared" ca="1" si="226"/>
        <v>1870757.9577549205</v>
      </c>
      <c r="BN214" s="53">
        <f t="shared" ca="1" si="227"/>
        <v>296231.53623383708</v>
      </c>
      <c r="BO214" s="53">
        <f t="shared" ca="1" si="228"/>
        <v>200727.99077302706</v>
      </c>
      <c r="BP214" s="53">
        <f t="shared" ca="1" si="229"/>
        <v>99526.656968617608</v>
      </c>
      <c r="BQ214" s="53">
        <f t="shared" ca="1" si="230"/>
        <v>90748.599321458663</v>
      </c>
      <c r="BR214" s="53">
        <f t="shared" ca="1" si="231"/>
        <v>37163.434014317674</v>
      </c>
      <c r="BS214" s="53">
        <f t="shared" ca="1" si="232"/>
        <v>38795.546936168081</v>
      </c>
      <c r="BT214" s="53">
        <f t="shared" ca="1" si="233"/>
        <v>37438.855402989211</v>
      </c>
      <c r="BU214" s="53">
        <f t="shared" ca="1" si="234"/>
        <v>10664.404373240328</v>
      </c>
      <c r="BV214" s="53">
        <f t="shared" ca="1" si="235"/>
        <v>6097.1752545315458</v>
      </c>
      <c r="BW214" s="53">
        <f t="shared" ca="1" si="236"/>
        <v>1355.3578783330577</v>
      </c>
      <c r="BX214" s="53">
        <f t="shared" ca="1" si="237"/>
        <v>363.50309708539896</v>
      </c>
      <c r="BY214" s="53">
        <f t="shared" ca="1" si="238"/>
        <v>171.5429554867502</v>
      </c>
      <c r="BZ214" s="53">
        <f t="shared" ca="1" si="203"/>
        <v>28542216.82796235</v>
      </c>
      <c r="CA214" s="53">
        <f t="shared" ca="1" si="204"/>
        <v>28542216.82796235</v>
      </c>
      <c r="CB214" s="41">
        <f t="array" aca="1" ref="CB214" ca="1">SUM($E$54:$V$54*BH214:BY214)/1000000</f>
        <v>593.47082738007475</v>
      </c>
      <c r="CC214" s="43">
        <f t="array" aca="1" ref="CC214" ca="1">IF(CB214=0,"",SUM(($E$54:$V$54*BH214:BY214))/SUM(BH214:BY214))</f>
        <v>20.792737682472545</v>
      </c>
      <c r="CD214" s="54">
        <f t="array" aca="1" ref="CD214" ca="1">SUM(BI214:BY214*BI$54:BY$54*BI$55:BY$55)/1000000</f>
        <v>2695.0838269384863</v>
      </c>
      <c r="CI214" s="10"/>
      <c r="CJ214" s="71"/>
      <c r="CK214" s="149" t="str">
        <f t="shared" ca="1" si="239"/>
        <v/>
      </c>
      <c r="CL214" s="149" t="str">
        <f t="shared" ca="1" si="240"/>
        <v/>
      </c>
      <c r="CM214" s="149" t="str">
        <f t="shared" ca="1" si="241"/>
        <v/>
      </c>
      <c r="CN214" s="149">
        <f t="shared" ca="1" si="242"/>
        <v>0.54635087792817782</v>
      </c>
      <c r="CO214" s="149">
        <f t="shared" ca="1" si="243"/>
        <v>0.66290947788032928</v>
      </c>
      <c r="CP214" s="149">
        <f t="shared" ca="1" si="244"/>
        <v>0.52081441481211055</v>
      </c>
      <c r="CQ214" s="149">
        <f t="shared" ca="1" si="245"/>
        <v>0.63814004498048171</v>
      </c>
      <c r="CR214" s="149">
        <f t="shared" ca="1" si="246"/>
        <v>0.57470109132411451</v>
      </c>
      <c r="CS214" s="149">
        <f t="shared" ca="1" si="247"/>
        <v>0.59176737304798066</v>
      </c>
      <c r="CT214" s="149">
        <f t="shared" ca="1" si="248"/>
        <v>0.6180374265809504</v>
      </c>
      <c r="CU214" s="149">
        <f t="shared" ca="1" si="249"/>
        <v>0.61180581087028385</v>
      </c>
      <c r="CV214" s="149">
        <f t="shared" ca="1" si="250"/>
        <v>0.61550181350736932</v>
      </c>
      <c r="CW214" s="149">
        <f t="shared" ca="1" si="251"/>
        <v>0.59988800985064095</v>
      </c>
      <c r="CX214" s="149">
        <f t="shared" ca="1" si="252"/>
        <v>0.59432219508093753</v>
      </c>
      <c r="CY214" s="149">
        <f t="shared" ca="1" si="253"/>
        <v>0.55435366885218185</v>
      </c>
      <c r="CZ214" s="149" t="str">
        <f t="shared" ca="1" si="254"/>
        <v/>
      </c>
      <c r="DA214" s="149" t="str">
        <f t="shared" ca="1" si="255"/>
        <v/>
      </c>
      <c r="DB214" s="53"/>
      <c r="DC214" s="53"/>
      <c r="DD214" s="41"/>
      <c r="DE214" s="43"/>
      <c r="DF214" s="54"/>
      <c r="DK214" s="10"/>
      <c r="DL214" s="46"/>
      <c r="DM214" s="72">
        <f t="shared" ca="1" si="256"/>
        <v>8.67780827777552E-2</v>
      </c>
      <c r="DN214" s="72">
        <f t="shared" ca="1" si="257"/>
        <v>8.67780827777552E-2</v>
      </c>
      <c r="DO214" s="72">
        <f t="shared" ca="1" si="258"/>
        <v>0.65577463373979483</v>
      </c>
      <c r="DP214" s="72">
        <f t="shared" ca="1" si="259"/>
        <v>0.65577463373979483</v>
      </c>
      <c r="DQ214" s="72">
        <f t="shared" ca="1" si="260"/>
        <v>0.65577463373979483</v>
      </c>
      <c r="DR214" s="72">
        <f t="shared" ca="1" si="261"/>
        <v>0.65577463373979483</v>
      </c>
      <c r="DS214" s="72">
        <f t="shared" ca="1" si="262"/>
        <v>0.65577463373979483</v>
      </c>
      <c r="DT214" s="72">
        <f t="shared" ca="1" si="263"/>
        <v>0.65577463373979483</v>
      </c>
      <c r="DU214" s="72">
        <f t="shared" ca="1" si="264"/>
        <v>0.65577463373979483</v>
      </c>
      <c r="DV214" s="72">
        <f t="shared" ca="1" si="265"/>
        <v>0.65577463373979483</v>
      </c>
      <c r="DW214" s="72">
        <f t="shared" ca="1" si="266"/>
        <v>0.65577463373979483</v>
      </c>
      <c r="DX214" s="72">
        <f t="shared" ca="1" si="267"/>
        <v>0.65577463373979472</v>
      </c>
      <c r="DY214" s="72">
        <f t="shared" ca="1" si="268"/>
        <v>0.65577463373979483</v>
      </c>
      <c r="DZ214" s="72">
        <f t="shared" ca="1" si="269"/>
        <v>0.65577463373979483</v>
      </c>
      <c r="EA214" s="72">
        <f t="shared" ca="1" si="270"/>
        <v>0.65577463373979483</v>
      </c>
      <c r="EB214" s="72">
        <f t="shared" ca="1" si="271"/>
        <v>0.65577463373979483</v>
      </c>
      <c r="EC214" s="72">
        <f t="shared" ca="1" si="272"/>
        <v>0.65577463373979483</v>
      </c>
      <c r="ED214" s="53"/>
      <c r="EE214" s="53"/>
      <c r="EF214" s="41"/>
      <c r="EG214" s="43"/>
      <c r="EH214" s="54"/>
    </row>
    <row r="215" spans="1:138" x14ac:dyDescent="0.2">
      <c r="A215" s="7">
        <v>14</v>
      </c>
      <c r="B215">
        <v>3</v>
      </c>
      <c r="C215" s="5">
        <f t="shared" ca="1" si="196"/>
        <v>0.49466598713746179</v>
      </c>
      <c r="D215" s="5">
        <f t="shared" ca="1" si="197"/>
        <v>7.7328332564405855E-2</v>
      </c>
      <c r="E215" s="30">
        <f t="shared" ca="1" si="198"/>
        <v>67360719.766818643</v>
      </c>
      <c r="F215" s="29">
        <f t="shared" ca="1" si="277"/>
        <v>83106758.208669588</v>
      </c>
      <c r="G215" s="29">
        <f t="shared" ca="1" si="277"/>
        <v>37071641.041671127</v>
      </c>
      <c r="H215" s="29">
        <f t="shared" ca="1" si="277"/>
        <v>22096878.992679525</v>
      </c>
      <c r="I215" s="29">
        <f t="shared" ca="1" si="277"/>
        <v>10938568.814853873</v>
      </c>
      <c r="J215" s="29">
        <f t="shared" ca="1" si="277"/>
        <v>2870144.8884247234</v>
      </c>
      <c r="K215" s="29">
        <f t="shared" ca="1" si="277"/>
        <v>999249.06818165525</v>
      </c>
      <c r="L215" s="29">
        <f t="shared" ca="1" si="277"/>
        <v>158229.49479948747</v>
      </c>
      <c r="M215" s="29">
        <f t="shared" ca="1" si="277"/>
        <v>107217.10786072729</v>
      </c>
      <c r="N215" s="29">
        <f t="shared" ca="1" si="277"/>
        <v>53161.296907953678</v>
      </c>
      <c r="O215" s="29">
        <f t="shared" ca="1" si="277"/>
        <v>48472.573875662005</v>
      </c>
      <c r="P215" s="29">
        <f t="shared" ca="1" si="278"/>
        <v>19850.524572298691</v>
      </c>
      <c r="Q215" s="29">
        <f t="shared" ca="1" si="278"/>
        <v>20722.303473233304</v>
      </c>
      <c r="R215" s="29">
        <f t="shared" ca="1" si="278"/>
        <v>19997.638508041415</v>
      </c>
      <c r="S215" s="29">
        <f t="shared" ca="1" si="278"/>
        <v>5696.2987052913095</v>
      </c>
      <c r="T215" s="29">
        <f t="shared" ca="1" si="278"/>
        <v>3256.7530536887643</v>
      </c>
      <c r="U215" s="29">
        <f t="shared" ca="1" si="278"/>
        <v>723.95260507260082</v>
      </c>
      <c r="V215" s="29">
        <f t="shared" ca="1" si="278"/>
        <v>194.16201306963293</v>
      </c>
      <c r="W215" s="31">
        <f t="shared" ca="1" si="199"/>
        <v>37342363.870514318</v>
      </c>
      <c r="X215" s="31">
        <f t="shared" ca="1" si="200"/>
        <v>224881482.88767374</v>
      </c>
      <c r="Y215" s="38">
        <f t="array" aca="1" ref="Y215" ca="1">SUM($E$54:$V$54*E215:V215)/1000000</f>
        <v>1897.0136304259511</v>
      </c>
      <c r="Z215" s="39">
        <f t="array" aca="1" ref="Z215" ca="1">SUM(($E$54:$V$54*E215:V215))/SUM(E215:V215)</f>
        <v>8.4356150896314226</v>
      </c>
      <c r="AE215" s="10"/>
      <c r="AF215" s="46"/>
      <c r="AG215" s="53">
        <f t="shared" ca="1" si="205"/>
        <v>2469264.6325447541</v>
      </c>
      <c r="AH215" s="53">
        <f t="shared" ca="1" si="206"/>
        <v>1101471.0965472814</v>
      </c>
      <c r="AI215" s="53">
        <f t="shared" ca="1" si="207"/>
        <v>2540552.3792391014</v>
      </c>
      <c r="AJ215" s="53">
        <f t="shared" ca="1" si="208"/>
        <v>1257643.9884227177</v>
      </c>
      <c r="AK215" s="53">
        <f t="shared" ca="1" si="209"/>
        <v>329990.19578575145</v>
      </c>
      <c r="AL215" s="53">
        <f t="shared" ca="1" si="210"/>
        <v>114887.0208531434</v>
      </c>
      <c r="AM215" s="53">
        <f t="shared" ca="1" si="211"/>
        <v>18192.176352679227</v>
      </c>
      <c r="AN215" s="53">
        <f t="shared" ca="1" si="212"/>
        <v>12327.110926432026</v>
      </c>
      <c r="AO215" s="53">
        <f t="shared" ca="1" si="213"/>
        <v>6112.1328214578043</v>
      </c>
      <c r="AP215" s="53">
        <f t="shared" ca="1" si="214"/>
        <v>5573.0545896754747</v>
      </c>
      <c r="AQ215" s="53">
        <f t="shared" ca="1" si="215"/>
        <v>2282.2814682564476</v>
      </c>
      <c r="AR215" s="53">
        <f t="shared" ca="1" si="216"/>
        <v>2382.5128159356204</v>
      </c>
      <c r="AS215" s="53">
        <f t="shared" ca="1" si="217"/>
        <v>2299.1956514582571</v>
      </c>
      <c r="AT215" s="53">
        <f t="shared" ca="1" si="218"/>
        <v>654.92259035218467</v>
      </c>
      <c r="AU215" s="53">
        <f t="shared" ca="1" si="219"/>
        <v>374.43983477867062</v>
      </c>
      <c r="AV215" s="53">
        <f t="shared" ca="1" si="220"/>
        <v>83.235262042339244</v>
      </c>
      <c r="AW215" s="53">
        <f t="shared" ca="1" si="221"/>
        <v>22.323458639807356</v>
      </c>
      <c r="AX215" s="53">
        <f t="shared" ca="1" si="201"/>
        <v>4293376.9700724212</v>
      </c>
      <c r="AY215" s="53">
        <f t="shared" ca="1" si="202"/>
        <v>7864112.6991644567</v>
      </c>
      <c r="AZ215" s="41">
        <f t="array" aca="1" ref="AZ215" ca="1">SUM($E$54:$V$54*AF215:AW215)/1000000</f>
        <v>121.97650797297349</v>
      </c>
      <c r="BA215" s="43">
        <f t="array" aca="1" ref="BA215" ca="1">IF(AZ215=0,"",SUM(($E$54:$V$54*AF215:AW215))/SUM(AF215:AW215))</f>
        <v>15.510523900036835</v>
      </c>
      <c r="BB215" s="54">
        <f t="array" aca="1" ref="BB215" ca="1">SUM(AG215:AW215*AG$54:AW$54*AG$55:AW$55)/1000000</f>
        <v>214.97564339949759</v>
      </c>
      <c r="BG215" s="10"/>
      <c r="BH215" s="46"/>
      <c r="BI215" s="53">
        <f t="shared" si="222"/>
        <v>0</v>
      </c>
      <c r="BJ215" s="53">
        <f t="shared" si="223"/>
        <v>0</v>
      </c>
      <c r="BK215" s="53">
        <f t="shared" ca="1" si="224"/>
        <v>16251803.30254795</v>
      </c>
      <c r="BL215" s="53">
        <f t="shared" ca="1" si="225"/>
        <v>8045094.0084925145</v>
      </c>
      <c r="BM215" s="53">
        <f t="shared" ca="1" si="226"/>
        <v>2110932.9598965114</v>
      </c>
      <c r="BN215" s="53">
        <f t="shared" ca="1" si="227"/>
        <v>734927.2859629906</v>
      </c>
      <c r="BO215" s="53">
        <f t="shared" ca="1" si="228"/>
        <v>116374.56253413529</v>
      </c>
      <c r="BP215" s="53">
        <f t="shared" ca="1" si="229"/>
        <v>78855.993563519572</v>
      </c>
      <c r="BQ215" s="53">
        <f t="shared" ca="1" si="230"/>
        <v>39099.048374326405</v>
      </c>
      <c r="BR215" s="53">
        <f t="shared" ca="1" si="231"/>
        <v>35650.588323195436</v>
      </c>
      <c r="BS215" s="53">
        <f t="shared" ca="1" si="232"/>
        <v>14599.655494708981</v>
      </c>
      <c r="BT215" s="53">
        <f t="shared" ca="1" si="233"/>
        <v>15240.831075477396</v>
      </c>
      <c r="BU215" s="53">
        <f t="shared" ca="1" si="234"/>
        <v>14707.854790525664</v>
      </c>
      <c r="BV215" s="53">
        <f t="shared" ca="1" si="235"/>
        <v>4189.5113849164909</v>
      </c>
      <c r="BW215" s="53">
        <f t="shared" ca="1" si="236"/>
        <v>2395.275371289164</v>
      </c>
      <c r="BX215" s="53">
        <f t="shared" ca="1" si="237"/>
        <v>532.45235862969105</v>
      </c>
      <c r="BY215" s="53">
        <f t="shared" ca="1" si="238"/>
        <v>142.80219601509327</v>
      </c>
      <c r="BZ215" s="53">
        <f t="shared" ca="1" si="203"/>
        <v>27464546.132366706</v>
      </c>
      <c r="CA215" s="53">
        <f t="shared" ca="1" si="204"/>
        <v>27464546.132366706</v>
      </c>
      <c r="CB215" s="41">
        <f t="array" aca="1" ref="CB215" ca="1">SUM($E$54:$V$54*BH215:BY215)/1000000</f>
        <v>591.12178160685266</v>
      </c>
      <c r="CC215" s="43">
        <f t="array" aca="1" ref="CC215" ca="1">IF(CB215=0,"",SUM(($E$54:$V$54*BH215:BY215))/SUM(BH215:BY215))</f>
        <v>21.52308575419061</v>
      </c>
      <c r="CD215" s="54">
        <f t="array" aca="1" ref="CD215" ca="1">SUM(BI215:BY215*BI$54:BY$54*BI$55:BY$55)/1000000</f>
        <v>2708.83042943496</v>
      </c>
      <c r="CI215" s="10"/>
      <c r="CJ215" s="71"/>
      <c r="CK215" s="149" t="str">
        <f t="shared" ca="1" si="239"/>
        <v/>
      </c>
      <c r="CL215" s="149" t="str">
        <f t="shared" ca="1" si="240"/>
        <v/>
      </c>
      <c r="CM215" s="149" t="str">
        <f t="shared" ca="1" si="241"/>
        <v/>
      </c>
      <c r="CN215" s="149">
        <f t="shared" ca="1" si="242"/>
        <v>0.90216485199594387</v>
      </c>
      <c r="CO215" s="149">
        <f t="shared" ca="1" si="243"/>
        <v>0.72053514743845082</v>
      </c>
      <c r="CP215" s="149">
        <f t="shared" ca="1" si="244"/>
        <v>0.67551434893242213</v>
      </c>
      <c r="CQ215" s="149">
        <f t="shared" ca="1" si="245"/>
        <v>0.86160949945522702</v>
      </c>
      <c r="CR215" s="149">
        <f t="shared" ca="1" si="246"/>
        <v>0.72662095305878627</v>
      </c>
      <c r="CS215" s="149">
        <f t="shared" ca="1" si="247"/>
        <v>0.8048820219603291</v>
      </c>
      <c r="CT215" s="149">
        <f t="shared" ca="1" si="248"/>
        <v>0.66633105386198943</v>
      </c>
      <c r="CU215" s="149">
        <f t="shared" ca="1" si="249"/>
        <v>0.69940386075697636</v>
      </c>
      <c r="CV215" s="149">
        <f t="shared" ca="1" si="250"/>
        <v>0.66928523116587524</v>
      </c>
      <c r="CW215" s="149">
        <f t="shared" ca="1" si="251"/>
        <v>0.78112163632055609</v>
      </c>
      <c r="CX215" s="149">
        <f t="shared" ca="1" si="252"/>
        <v>0.74967866755618728</v>
      </c>
      <c r="CY215" s="149">
        <f t="shared" ca="1" si="253"/>
        <v>0.81744542853552071</v>
      </c>
      <c r="CZ215" s="149" t="str">
        <f t="shared" ca="1" si="254"/>
        <v/>
      </c>
      <c r="DA215" s="149" t="str">
        <f t="shared" ca="1" si="255"/>
        <v/>
      </c>
      <c r="DB215" s="53"/>
      <c r="DC215" s="53"/>
      <c r="DD215" s="41"/>
      <c r="DE215" s="43"/>
      <c r="DF215" s="54"/>
      <c r="DK215" s="10"/>
      <c r="DL215" s="46"/>
      <c r="DM215" s="72">
        <f t="shared" ca="1" si="256"/>
        <v>7.7328332564405883E-2</v>
      </c>
      <c r="DN215" s="72">
        <f t="shared" ca="1" si="257"/>
        <v>7.7328332564405883E-2</v>
      </c>
      <c r="DO215" s="72">
        <f t="shared" ca="1" si="258"/>
        <v>0.57199431970186776</v>
      </c>
      <c r="DP215" s="72">
        <f t="shared" ca="1" si="259"/>
        <v>0.57199431970186765</v>
      </c>
      <c r="DQ215" s="72">
        <f t="shared" ca="1" si="260"/>
        <v>0.57199431970186765</v>
      </c>
      <c r="DR215" s="72">
        <f t="shared" ca="1" si="261"/>
        <v>0.57199431970186765</v>
      </c>
      <c r="DS215" s="72">
        <f t="shared" ca="1" si="262"/>
        <v>0.57199431970186765</v>
      </c>
      <c r="DT215" s="72">
        <f t="shared" ca="1" si="263"/>
        <v>0.57199431970186765</v>
      </c>
      <c r="DU215" s="72">
        <f t="shared" ca="1" si="264"/>
        <v>0.57199431970186765</v>
      </c>
      <c r="DV215" s="72">
        <f t="shared" ca="1" si="265"/>
        <v>0.57199431970186765</v>
      </c>
      <c r="DW215" s="72">
        <f t="shared" ca="1" si="266"/>
        <v>0.57199431970186765</v>
      </c>
      <c r="DX215" s="72">
        <f t="shared" ca="1" si="267"/>
        <v>0.57199431970186754</v>
      </c>
      <c r="DY215" s="72">
        <f t="shared" ca="1" si="268"/>
        <v>0.57199431970186754</v>
      </c>
      <c r="DZ215" s="72">
        <f t="shared" ca="1" si="269"/>
        <v>0.57199431970186765</v>
      </c>
      <c r="EA215" s="72">
        <f t="shared" ca="1" si="270"/>
        <v>0.57199431970186765</v>
      </c>
      <c r="EB215" s="72">
        <f t="shared" ca="1" si="271"/>
        <v>0.57199431970186765</v>
      </c>
      <c r="EC215" s="72">
        <f t="shared" ca="1" si="272"/>
        <v>0.57199431970186765</v>
      </c>
      <c r="ED215" s="53"/>
      <c r="EE215" s="53"/>
      <c r="EF215" s="41"/>
      <c r="EG215" s="43"/>
      <c r="EH215" s="54"/>
    </row>
    <row r="216" spans="1:138" x14ac:dyDescent="0.2">
      <c r="A216" s="7">
        <v>14</v>
      </c>
      <c r="B216">
        <v>4</v>
      </c>
      <c r="C216" s="5">
        <f t="shared" ca="1" si="196"/>
        <v>0.4283711579360085</v>
      </c>
      <c r="D216" s="5">
        <f t="shared" ca="1" si="197"/>
        <v>0.10829045006047902</v>
      </c>
      <c r="E216" s="30">
        <f t="shared" ca="1" si="198"/>
        <v>48175480.069797389</v>
      </c>
      <c r="F216" s="29">
        <f t="shared" ca="1" si="277"/>
        <v>50742894.851318657</v>
      </c>
      <c r="G216" s="29">
        <f t="shared" ca="1" si="277"/>
        <v>62604400.722181469</v>
      </c>
      <c r="H216" s="29">
        <f t="shared" ca="1" si="277"/>
        <v>18195797.792696971</v>
      </c>
      <c r="I216" s="29">
        <f t="shared" ca="1" si="277"/>
        <v>10845765.946766017</v>
      </c>
      <c r="J216" s="29">
        <f t="shared" ca="1" si="277"/>
        <v>5368955.3713808255</v>
      </c>
      <c r="K216" s="29">
        <f t="shared" ca="1" si="277"/>
        <v>1408747.348594981</v>
      </c>
      <c r="L216" s="29">
        <f t="shared" ca="1" si="277"/>
        <v>490459.37752624101</v>
      </c>
      <c r="M216" s="29">
        <f t="shared" ca="1" si="277"/>
        <v>77663.459488500856</v>
      </c>
      <c r="N216" s="29">
        <f t="shared" ca="1" si="277"/>
        <v>52625.153884032959</v>
      </c>
      <c r="O216" s="29">
        <f t="shared" ca="1" si="277"/>
        <v>26093.05069196492</v>
      </c>
      <c r="P216" s="29">
        <f t="shared" ca="1" si="278"/>
        <v>23791.694350452006</v>
      </c>
      <c r="Q216" s="29">
        <f t="shared" ca="1" si="278"/>
        <v>9743.1923984832429</v>
      </c>
      <c r="R216" s="29">
        <f t="shared" ca="1" si="278"/>
        <v>10171.085854387044</v>
      </c>
      <c r="S216" s="29">
        <f t="shared" ca="1" si="278"/>
        <v>9815.4000308417199</v>
      </c>
      <c r="T216" s="29">
        <f t="shared" ca="1" si="278"/>
        <v>2795.902649461183</v>
      </c>
      <c r="U216" s="29">
        <f t="shared" ca="1" si="278"/>
        <v>1598.5054440686245</v>
      </c>
      <c r="V216" s="29">
        <f t="shared" ca="1" si="278"/>
        <v>355.33617728414004</v>
      </c>
      <c r="W216" s="31">
        <f t="shared" ca="1" si="199"/>
        <v>36524378.61793451</v>
      </c>
      <c r="X216" s="31">
        <f t="shared" ca="1" si="200"/>
        <v>198047154.26123211</v>
      </c>
      <c r="Y216" s="38">
        <f t="array" aca="1" ref="Y216" ca="1">SUM($E$54:$V$54*E216:V216)/1000000</f>
        <v>2003.9400409271288</v>
      </c>
      <c r="Z216" s="39">
        <f t="array" aca="1" ref="Z216" ca="1">SUM(($E$54:$V$54*E216:V216))/SUM(E216:V216)</f>
        <v>10.118499548263399</v>
      </c>
      <c r="AE216" s="10"/>
      <c r="AF216" s="46"/>
      <c r="AG216" s="53">
        <f t="shared" ca="1" si="205"/>
        <v>2528662.1041592238</v>
      </c>
      <c r="AH216" s="53">
        <f t="shared" ca="1" si="206"/>
        <v>3119754.5217636465</v>
      </c>
      <c r="AI216" s="53">
        <f t="shared" ca="1" si="207"/>
        <v>2872254.9280929519</v>
      </c>
      <c r="AJ216" s="53">
        <f t="shared" ca="1" si="208"/>
        <v>1712032.9124587455</v>
      </c>
      <c r="AK216" s="53">
        <f t="shared" ca="1" si="209"/>
        <v>847503.84126323054</v>
      </c>
      <c r="AL216" s="53">
        <f t="shared" ca="1" si="210"/>
        <v>222374.50429702073</v>
      </c>
      <c r="AM216" s="53">
        <f t="shared" ca="1" si="211"/>
        <v>77420.313205203332</v>
      </c>
      <c r="AN216" s="53">
        <f t="shared" ca="1" si="212"/>
        <v>12259.383006450229</v>
      </c>
      <c r="AO216" s="53">
        <f t="shared" ca="1" si="213"/>
        <v>8307.0200772251919</v>
      </c>
      <c r="AP216" s="53">
        <f t="shared" ca="1" si="214"/>
        <v>4118.8572379637881</v>
      </c>
      <c r="AQ216" s="53">
        <f t="shared" ca="1" si="215"/>
        <v>3755.5820373643701</v>
      </c>
      <c r="AR216" s="53">
        <f t="shared" ca="1" si="216"/>
        <v>1537.9887543668601</v>
      </c>
      <c r="AS216" s="53">
        <f t="shared" ca="1" si="217"/>
        <v>1605.5328709491894</v>
      </c>
      <c r="AT216" s="53">
        <f t="shared" ca="1" si="218"/>
        <v>1549.3869205946032</v>
      </c>
      <c r="AU216" s="53">
        <f t="shared" ca="1" si="219"/>
        <v>441.34064660831444</v>
      </c>
      <c r="AV216" s="53">
        <f t="shared" ca="1" si="220"/>
        <v>252.32832281485773</v>
      </c>
      <c r="AW216" s="53">
        <f t="shared" ca="1" si="221"/>
        <v>56.090757765164561</v>
      </c>
      <c r="AX216" s="53">
        <f t="shared" ca="1" si="201"/>
        <v>5765470.0099492539</v>
      </c>
      <c r="AY216" s="53">
        <f t="shared" ca="1" si="202"/>
        <v>11413886.635872122</v>
      </c>
      <c r="AZ216" s="41">
        <f t="array" aca="1" ref="AZ216" ca="1">SUM($E$54:$V$54*AF216:AW216)/1000000</f>
        <v>184.83148496012427</v>
      </c>
      <c r="BA216" s="43">
        <f t="array" aca="1" ref="BA216" ca="1">IF(AZ216=0,"",SUM(($E$54:$V$54*AF216:AW216))/SUM(AF216:AW216))</f>
        <v>16.193562355808481</v>
      </c>
      <c r="BB216" s="54">
        <f t="array" aca="1" ref="BB216" ca="1">SUM(AG216:AW216*AG$54:AW$54*AG$55:AW$55)/1000000</f>
        <v>330.87093602378809</v>
      </c>
      <c r="BG216" s="10"/>
      <c r="BH216" s="46"/>
      <c r="BI216" s="53">
        <f t="shared" si="222"/>
        <v>0</v>
      </c>
      <c r="BJ216" s="53">
        <f t="shared" si="223"/>
        <v>0</v>
      </c>
      <c r="BK216" s="53">
        <f t="shared" ca="1" si="224"/>
        <v>11361954.528284116</v>
      </c>
      <c r="BL216" s="53">
        <f t="shared" ca="1" si="225"/>
        <v>6772393.3248492572</v>
      </c>
      <c r="BM216" s="53">
        <f t="shared" ca="1" si="226"/>
        <v>3352522.790646709</v>
      </c>
      <c r="BN216" s="53">
        <f t="shared" ca="1" si="227"/>
        <v>879660.43033305032</v>
      </c>
      <c r="BO216" s="53">
        <f t="shared" ca="1" si="228"/>
        <v>306256.26910738042</v>
      </c>
      <c r="BP216" s="53">
        <f t="shared" ca="1" si="229"/>
        <v>48495.191322237268</v>
      </c>
      <c r="BQ216" s="53">
        <f t="shared" ca="1" si="230"/>
        <v>32860.587498632151</v>
      </c>
      <c r="BR216" s="53">
        <f t="shared" ca="1" si="231"/>
        <v>16293.21554591619</v>
      </c>
      <c r="BS216" s="53">
        <f t="shared" ca="1" si="232"/>
        <v>14856.185611667157</v>
      </c>
      <c r="BT216" s="53">
        <f t="shared" ca="1" si="233"/>
        <v>6083.916201592494</v>
      </c>
      <c r="BU216" s="53">
        <f t="shared" ca="1" si="234"/>
        <v>6351.104595545773</v>
      </c>
      <c r="BV216" s="53">
        <f t="shared" ca="1" si="235"/>
        <v>6129.0046250185533</v>
      </c>
      <c r="BW216" s="53">
        <f t="shared" ca="1" si="236"/>
        <v>1745.838194653765</v>
      </c>
      <c r="BX216" s="53">
        <f t="shared" ca="1" si="237"/>
        <v>998.15058265880691</v>
      </c>
      <c r="BY216" s="53">
        <f t="shared" ca="1" si="238"/>
        <v>221.88164182485639</v>
      </c>
      <c r="BZ216" s="53">
        <f t="shared" ca="1" si="203"/>
        <v>22806822.419040259</v>
      </c>
      <c r="CA216" s="53">
        <f t="shared" ca="1" si="204"/>
        <v>22806822.419040259</v>
      </c>
      <c r="CB216" s="41">
        <f t="array" aca="1" ref="CB216" ca="1">SUM($E$54:$V$54*BH216:BY216)/1000000</f>
        <v>511.38663034904414</v>
      </c>
      <c r="CC216" s="43">
        <f t="array" aca="1" ref="CC216" ca="1">IF(CB216=0,"",SUM(($E$54:$V$54*BH216:BY216))/SUM(BH216:BY216))</f>
        <v>22.422528704485959</v>
      </c>
      <c r="CD216" s="54">
        <f t="array" aca="1" ref="CD216" ca="1">SUM(BI216:BY216*BI$54:BY$54*BI$55:BY$55)/1000000</f>
        <v>2371.9600360522254</v>
      </c>
      <c r="CI216" s="10"/>
      <c r="CJ216" s="71"/>
      <c r="CK216" s="149" t="str">
        <f t="shared" ca="1" si="239"/>
        <v/>
      </c>
      <c r="CL216" s="149" t="str">
        <f t="shared" ca="1" si="240"/>
        <v/>
      </c>
      <c r="CM216" s="149" t="str">
        <f t="shared" ca="1" si="241"/>
        <v/>
      </c>
      <c r="CN216" s="149">
        <f t="shared" ca="1" si="242"/>
        <v>0.7365368326891738</v>
      </c>
      <c r="CO216" s="149">
        <f t="shared" ca="1" si="243"/>
        <v>0.85914543046909009</v>
      </c>
      <c r="CP216" s="149">
        <f t="shared" ca="1" si="244"/>
        <v>0.68668628732506232</v>
      </c>
      <c r="CQ216" s="149">
        <f t="shared" ca="1" si="245"/>
        <v>0.7006373544083806</v>
      </c>
      <c r="CR216" s="149">
        <f t="shared" ca="1" si="246"/>
        <v>0.68115675302678447</v>
      </c>
      <c r="CS216" s="149">
        <f t="shared" ca="1" si="247"/>
        <v>0.57541043720501195</v>
      </c>
      <c r="CT216" s="149">
        <f t="shared" ca="1" si="248"/>
        <v>0.79889464673839328</v>
      </c>
      <c r="CU216" s="149">
        <f t="shared" ca="1" si="249"/>
        <v>0.74351702671556175</v>
      </c>
      <c r="CV216" s="149">
        <f t="shared" ca="1" si="250"/>
        <v>0.76366148297739911</v>
      </c>
      <c r="CW216" s="149">
        <f t="shared" ca="1" si="251"/>
        <v>0.62037095743406612</v>
      </c>
      <c r="CX216" s="149">
        <f t="shared" ca="1" si="252"/>
        <v>0.67719696985658762</v>
      </c>
      <c r="CY216" s="149">
        <f t="shared" ca="1" si="253"/>
        <v>0.6008897758660704</v>
      </c>
      <c r="CZ216" s="149" t="str">
        <f t="shared" ca="1" si="254"/>
        <v/>
      </c>
      <c r="DA216" s="149" t="str">
        <f t="shared" ca="1" si="255"/>
        <v/>
      </c>
      <c r="DB216" s="53"/>
      <c r="DC216" s="53"/>
      <c r="DD216" s="41"/>
      <c r="DE216" s="43"/>
      <c r="DF216" s="54"/>
      <c r="DK216" s="10"/>
      <c r="DL216" s="46"/>
      <c r="DM216" s="72">
        <f t="shared" ca="1" si="256"/>
        <v>0.10829045006047897</v>
      </c>
      <c r="DN216" s="72">
        <f t="shared" ca="1" si="257"/>
        <v>0.10829045006047897</v>
      </c>
      <c r="DO216" s="72">
        <f t="shared" ca="1" si="258"/>
        <v>0.53666160799648754</v>
      </c>
      <c r="DP216" s="72">
        <f t="shared" ca="1" si="259"/>
        <v>0.53666160799648754</v>
      </c>
      <c r="DQ216" s="72">
        <f t="shared" ca="1" si="260"/>
        <v>0.53666160799648732</v>
      </c>
      <c r="DR216" s="72">
        <f t="shared" ca="1" si="261"/>
        <v>0.53666160799648743</v>
      </c>
      <c r="DS216" s="72">
        <f t="shared" ca="1" si="262"/>
        <v>0.53666160799648743</v>
      </c>
      <c r="DT216" s="72">
        <f t="shared" ca="1" si="263"/>
        <v>0.53666160799648743</v>
      </c>
      <c r="DU216" s="72">
        <f t="shared" ca="1" si="264"/>
        <v>0.53666160799648743</v>
      </c>
      <c r="DV216" s="72">
        <f t="shared" ca="1" si="265"/>
        <v>0.53666160799648743</v>
      </c>
      <c r="DW216" s="72">
        <f t="shared" ca="1" si="266"/>
        <v>0.53666160799648743</v>
      </c>
      <c r="DX216" s="72">
        <f t="shared" ca="1" si="267"/>
        <v>0.53666160799648743</v>
      </c>
      <c r="DY216" s="72">
        <f t="shared" ca="1" si="268"/>
        <v>0.53666160799648743</v>
      </c>
      <c r="DZ216" s="72">
        <f t="shared" ca="1" si="269"/>
        <v>0.53666160799648743</v>
      </c>
      <c r="EA216" s="72">
        <f t="shared" ca="1" si="270"/>
        <v>0.53666160799648743</v>
      </c>
      <c r="EB216" s="72">
        <f t="shared" ca="1" si="271"/>
        <v>0.53666160799648732</v>
      </c>
      <c r="EC216" s="72">
        <f t="shared" ca="1" si="272"/>
        <v>0.53666160799648743</v>
      </c>
      <c r="ED216" s="53"/>
      <c r="EE216" s="53"/>
      <c r="EF216" s="41"/>
      <c r="EG216" s="43"/>
      <c r="EH216" s="54"/>
    </row>
    <row r="217" spans="1:138" x14ac:dyDescent="0.2">
      <c r="A217" s="7">
        <v>14</v>
      </c>
      <c r="B217">
        <v>5</v>
      </c>
      <c r="C217" s="5">
        <f t="shared" ca="1" si="196"/>
        <v>0.61018340765754342</v>
      </c>
      <c r="D217" s="5">
        <f t="shared" ca="1" si="197"/>
        <v>0.10557666104282561</v>
      </c>
      <c r="E217" s="30">
        <f t="shared" ca="1" si="198"/>
        <v>43876335.780631885</v>
      </c>
      <c r="F217" s="29">
        <f t="shared" ca="1" si="277"/>
        <v>36389254.25670255</v>
      </c>
      <c r="G217" s="29">
        <f t="shared" ca="1" si="277"/>
        <v>38328545.969661847</v>
      </c>
      <c r="H217" s="29">
        <f t="shared" ca="1" si="277"/>
        <v>25689324.230597038</v>
      </c>
      <c r="I217" s="29">
        <f t="shared" ca="1" si="277"/>
        <v>7466531.805093308</v>
      </c>
      <c r="J217" s="29">
        <f t="shared" ca="1" si="277"/>
        <v>4450492.2133520562</v>
      </c>
      <c r="K217" s="29">
        <f t="shared" ca="1" si="277"/>
        <v>2203117.2525246968</v>
      </c>
      <c r="L217" s="29">
        <f t="shared" ca="1" si="277"/>
        <v>578070.66243871767</v>
      </c>
      <c r="M217" s="29">
        <f t="shared" ca="1" si="277"/>
        <v>201256.9376252208</v>
      </c>
      <c r="N217" s="29">
        <f t="shared" ca="1" si="277"/>
        <v>31868.714797281682</v>
      </c>
      <c r="O217" s="29">
        <f t="shared" ca="1" si="277"/>
        <v>21594.402713178439</v>
      </c>
      <c r="P217" s="29">
        <f t="shared" ca="1" si="278"/>
        <v>10707.120133070639</v>
      </c>
      <c r="Q217" s="29">
        <f t="shared" ca="1" si="278"/>
        <v>9762.7729538743552</v>
      </c>
      <c r="R217" s="29">
        <f t="shared" ca="1" si="278"/>
        <v>3998.0580546798788</v>
      </c>
      <c r="S217" s="29">
        <f t="shared" ca="1" si="278"/>
        <v>4173.6414577323858</v>
      </c>
      <c r="T217" s="29">
        <f t="shared" ca="1" si="278"/>
        <v>4027.6880049418805</v>
      </c>
      <c r="U217" s="29">
        <f t="shared" ca="1" si="278"/>
        <v>1147.28116315544</v>
      </c>
      <c r="V217" s="29">
        <f t="shared" ca="1" si="278"/>
        <v>655.93670993329636</v>
      </c>
      <c r="W217" s="31">
        <f t="shared" ca="1" si="199"/>
        <v>40676728.717618883</v>
      </c>
      <c r="X217" s="31">
        <f t="shared" ca="1" si="200"/>
        <v>159270864.72461522</v>
      </c>
      <c r="Y217" s="38">
        <f t="array" aca="1" ref="Y217" ca="1">SUM($E$54:$V$54*E217:V217)/1000000</f>
        <v>1663.3618171628714</v>
      </c>
      <c r="Z217" s="39">
        <f t="array" aca="1" ref="Z217" ca="1">SUM(($E$54:$V$54*E217:V217))/SUM(E217:V217)</f>
        <v>10.443603857107707</v>
      </c>
      <c r="AE217" s="10"/>
      <c r="AF217" s="46"/>
      <c r="AG217" s="53">
        <f t="shared" ca="1" si="205"/>
        <v>1396953.4685797484</v>
      </c>
      <c r="AH217" s="53">
        <f t="shared" ca="1" si="206"/>
        <v>1471401.2785264845</v>
      </c>
      <c r="AI217" s="53">
        <f t="shared" ca="1" si="207"/>
        <v>4375331.4220835092</v>
      </c>
      <c r="AJ217" s="53">
        <f t="shared" ca="1" si="208"/>
        <v>1271678.1075113323</v>
      </c>
      <c r="AK217" s="53">
        <f t="shared" ca="1" si="209"/>
        <v>757994.96514683834</v>
      </c>
      <c r="AL217" s="53">
        <f t="shared" ca="1" si="210"/>
        <v>375228.56012011046</v>
      </c>
      <c r="AM217" s="53">
        <f t="shared" ca="1" si="211"/>
        <v>98455.323730949269</v>
      </c>
      <c r="AN217" s="53">
        <f t="shared" ca="1" si="212"/>
        <v>34277.499680397945</v>
      </c>
      <c r="AO217" s="53">
        <f t="shared" ca="1" si="213"/>
        <v>5427.7873556475251</v>
      </c>
      <c r="AP217" s="53">
        <f t="shared" ca="1" si="214"/>
        <v>3677.8962297327489</v>
      </c>
      <c r="AQ217" s="53">
        <f t="shared" ca="1" si="215"/>
        <v>1823.6057413472163</v>
      </c>
      <c r="AR217" s="53">
        <f t="shared" ca="1" si="216"/>
        <v>1662.7672603733865</v>
      </c>
      <c r="AS217" s="53">
        <f t="shared" ca="1" si="217"/>
        <v>680.93768745852265</v>
      </c>
      <c r="AT217" s="53">
        <f t="shared" ca="1" si="218"/>
        <v>710.84254496571168</v>
      </c>
      <c r="AU217" s="53">
        <f t="shared" ca="1" si="219"/>
        <v>685.98417491192561</v>
      </c>
      <c r="AV217" s="53">
        <f t="shared" ca="1" si="220"/>
        <v>195.40161033663171</v>
      </c>
      <c r="AW217" s="53">
        <f t="shared" ca="1" si="221"/>
        <v>111.71724378997133</v>
      </c>
      <c r="AX217" s="53">
        <f t="shared" ca="1" si="201"/>
        <v>6927942.8181217005</v>
      </c>
      <c r="AY217" s="53">
        <f t="shared" ca="1" si="202"/>
        <v>9796297.565227937</v>
      </c>
      <c r="AZ217" s="41">
        <f t="array" aca="1" ref="AZ217" ca="1">SUM($E$54:$V$54*AF217:AW217)/1000000</f>
        <v>177.93862312031018</v>
      </c>
      <c r="BA217" s="43">
        <f t="array" aca="1" ref="BA217" ca="1">IF(AZ217=0,"",SUM(($E$54:$V$54*AF217:AW217))/SUM(AF217:AW217))</f>
        <v>18.163864657593216</v>
      </c>
      <c r="BB217" s="54">
        <f t="array" aca="1" ref="BB217" ca="1">SUM(AG217:AW217*AG$54:AW$54*AG$55:AW$55)/1000000</f>
        <v>332.73386100844016</v>
      </c>
      <c r="BG217" s="10"/>
      <c r="BH217" s="46"/>
      <c r="BI217" s="53">
        <f t="shared" si="222"/>
        <v>0</v>
      </c>
      <c r="BJ217" s="53">
        <f t="shared" si="223"/>
        <v>0</v>
      </c>
      <c r="BK217" s="53">
        <f t="shared" ca="1" si="224"/>
        <v>25287356.224261481</v>
      </c>
      <c r="BL217" s="53">
        <f t="shared" ca="1" si="225"/>
        <v>7349700.9037821833</v>
      </c>
      <c r="BM217" s="53">
        <f t="shared" ca="1" si="226"/>
        <v>4380854.1229860066</v>
      </c>
      <c r="BN217" s="53">
        <f t="shared" ca="1" si="227"/>
        <v>2168644.4636816927</v>
      </c>
      <c r="BO217" s="53">
        <f t="shared" ca="1" si="228"/>
        <v>569025.42988936126</v>
      </c>
      <c r="BP217" s="53">
        <f t="shared" ca="1" si="229"/>
        <v>198107.81430643547</v>
      </c>
      <c r="BQ217" s="53">
        <f t="shared" ca="1" si="230"/>
        <v>31370.056146841885</v>
      </c>
      <c r="BR217" s="53">
        <f t="shared" ca="1" si="231"/>
        <v>21256.509083563808</v>
      </c>
      <c r="BS217" s="53">
        <f t="shared" ca="1" si="232"/>
        <v>10539.582844239989</v>
      </c>
      <c r="BT217" s="53">
        <f t="shared" ca="1" si="233"/>
        <v>9610.0121281963657</v>
      </c>
      <c r="BU217" s="53">
        <f t="shared" ca="1" si="234"/>
        <v>3935.4993275203924</v>
      </c>
      <c r="BV217" s="53">
        <f t="shared" ca="1" si="235"/>
        <v>4108.3353281952777</v>
      </c>
      <c r="BW217" s="53">
        <f t="shared" ca="1" si="236"/>
        <v>3964.6656497037529</v>
      </c>
      <c r="BX217" s="53">
        <f t="shared" ca="1" si="237"/>
        <v>1129.3293354732366</v>
      </c>
      <c r="BY217" s="53">
        <f t="shared" ca="1" si="238"/>
        <v>645.67308566636609</v>
      </c>
      <c r="BZ217" s="53">
        <f t="shared" ca="1" si="203"/>
        <v>40040248.621836565</v>
      </c>
      <c r="CA217" s="53">
        <f t="shared" ca="1" si="204"/>
        <v>40040248.621836565</v>
      </c>
      <c r="CB217" s="41">
        <f t="array" aca="1" ref="CB217" ca="1">SUM($E$54:$V$54*BH217:BY217)/1000000</f>
        <v>869.50865356534553</v>
      </c>
      <c r="CC217" s="43">
        <f t="array" aca="1" ref="CC217" ca="1">IF(CB217=0,"",SUM(($E$54:$V$54*BH217:BY217))/SUM(BH217:BY217))</f>
        <v>21.715865497676894</v>
      </c>
      <c r="CD217" s="54">
        <f t="array" aca="1" ref="CD217" ca="1">SUM(BI217:BY217*BI$54:BY$54*BI$55:BY$55)/1000000</f>
        <v>4003.0321212802701</v>
      </c>
      <c r="CI217" s="10"/>
      <c r="CJ217" s="71"/>
      <c r="CK217" s="149" t="str">
        <f t="shared" ca="1" si="239"/>
        <v/>
      </c>
      <c r="CL217" s="149" t="str">
        <f t="shared" ca="1" si="240"/>
        <v/>
      </c>
      <c r="CM217" s="149" t="str">
        <f t="shared" ca="1" si="241"/>
        <v/>
      </c>
      <c r="CN217" s="149">
        <f t="shared" ca="1" si="242"/>
        <v>0.2663447348086348</v>
      </c>
      <c r="CO217" s="149">
        <f t="shared" ca="1" si="243"/>
        <v>0.23784549073275693</v>
      </c>
      <c r="CP217" s="149">
        <f t="shared" ca="1" si="244"/>
        <v>0.21915658251722503</v>
      </c>
      <c r="CQ217" s="149">
        <f t="shared" ca="1" si="245"/>
        <v>0.28310625421917512</v>
      </c>
      <c r="CR217" s="149">
        <f t="shared" ca="1" si="246"/>
        <v>0.2459358029517357</v>
      </c>
      <c r="CS217" s="149">
        <f t="shared" ca="1" si="247"/>
        <v>0.27571308947088563</v>
      </c>
      <c r="CT217" s="149">
        <f t="shared" ca="1" si="248"/>
        <v>0.25786821238752</v>
      </c>
      <c r="CU217" s="149">
        <f t="shared" ca="1" si="249"/>
        <v>0.23554265098495439</v>
      </c>
      <c r="CV217" s="149">
        <f t="shared" ca="1" si="250"/>
        <v>0.27753181264582394</v>
      </c>
      <c r="CW217" s="149">
        <f t="shared" ca="1" si="251"/>
        <v>0.24560947513775555</v>
      </c>
      <c r="CX217" s="149">
        <f t="shared" ca="1" si="252"/>
        <v>0.25771558630025915</v>
      </c>
      <c r="CY217" s="149">
        <f t="shared" ca="1" si="253"/>
        <v>0.25071013704026773</v>
      </c>
      <c r="CZ217" s="149">
        <f t="shared" ca="1" si="254"/>
        <v>0.27259080931732071</v>
      </c>
      <c r="DA217" s="149" t="str">
        <f t="shared" ca="1" si="255"/>
        <v/>
      </c>
      <c r="DB217" s="53"/>
      <c r="DC217" s="53"/>
      <c r="DD217" s="41"/>
      <c r="DE217" s="43"/>
      <c r="DF217" s="54"/>
      <c r="DK217" s="10"/>
      <c r="DL217" s="46"/>
      <c r="DM217" s="72">
        <f t="shared" ca="1" si="256"/>
        <v>0.10557666104282573</v>
      </c>
      <c r="DN217" s="72">
        <f t="shared" ca="1" si="257"/>
        <v>0.10557666104282573</v>
      </c>
      <c r="DO217" s="72">
        <f t="shared" ca="1" si="258"/>
        <v>0.71576006870036901</v>
      </c>
      <c r="DP217" s="72">
        <f t="shared" ca="1" si="259"/>
        <v>0.71576006870036901</v>
      </c>
      <c r="DQ217" s="72">
        <f t="shared" ca="1" si="260"/>
        <v>0.71576006870036901</v>
      </c>
      <c r="DR217" s="72">
        <f t="shared" ca="1" si="261"/>
        <v>0.7157600687003689</v>
      </c>
      <c r="DS217" s="72">
        <f t="shared" ca="1" si="262"/>
        <v>0.71576006870036923</v>
      </c>
      <c r="DT217" s="72">
        <f t="shared" ca="1" si="263"/>
        <v>0.71576006870036901</v>
      </c>
      <c r="DU217" s="72">
        <f t="shared" ca="1" si="264"/>
        <v>0.71576006870036901</v>
      </c>
      <c r="DV217" s="72">
        <f t="shared" ca="1" si="265"/>
        <v>0.71576006870036901</v>
      </c>
      <c r="DW217" s="72">
        <f t="shared" ca="1" si="266"/>
        <v>0.71576006870036901</v>
      </c>
      <c r="DX217" s="72">
        <f t="shared" ca="1" si="267"/>
        <v>0.71576006870036901</v>
      </c>
      <c r="DY217" s="72">
        <f t="shared" ca="1" si="268"/>
        <v>0.71576006870036901</v>
      </c>
      <c r="DZ217" s="72">
        <f t="shared" ca="1" si="269"/>
        <v>0.7157600687003689</v>
      </c>
      <c r="EA217" s="72">
        <f t="shared" ca="1" si="270"/>
        <v>0.71576006870036901</v>
      </c>
      <c r="EB217" s="72">
        <f t="shared" ca="1" si="271"/>
        <v>0.71576006870036901</v>
      </c>
      <c r="EC217" s="72">
        <f t="shared" ca="1" si="272"/>
        <v>0.71576006870036901</v>
      </c>
      <c r="ED217" s="53"/>
      <c r="EE217" s="53"/>
      <c r="EF217" s="41"/>
      <c r="EG217" s="43"/>
      <c r="EH217" s="54"/>
    </row>
    <row r="218" spans="1:138" x14ac:dyDescent="0.2">
      <c r="A218" s="7">
        <v>14</v>
      </c>
      <c r="B218">
        <v>6</v>
      </c>
      <c r="C218" s="5">
        <f t="shared" ca="1" si="196"/>
        <v>0.5395988123072486</v>
      </c>
      <c r="D218" s="5">
        <f t="shared" ca="1" si="197"/>
        <v>7.4423551985694836E-2</v>
      </c>
      <c r="E218" s="30">
        <f t="shared" ca="1" si="198"/>
        <v>25268742.147058014</v>
      </c>
      <c r="F218" s="29">
        <f t="shared" ref="F218:O227" ca="1" si="279">E217*EXP(-M-(F$52*$C218)-(F$51*$D218))</f>
        <v>34190628.104388557</v>
      </c>
      <c r="G218" s="29">
        <f t="shared" ca="1" si="279"/>
        <v>28356320.945017554</v>
      </c>
      <c r="H218" s="29">
        <f t="shared" ca="1" si="279"/>
        <v>17412225.594207611</v>
      </c>
      <c r="I218" s="29">
        <f t="shared" ca="1" si="279"/>
        <v>11670369.89141088</v>
      </c>
      <c r="J218" s="29">
        <f t="shared" ca="1" si="279"/>
        <v>3391961.0803790125</v>
      </c>
      <c r="K218" s="29">
        <f t="shared" ca="1" si="279"/>
        <v>2021808.3536351284</v>
      </c>
      <c r="L218" s="29">
        <f t="shared" ca="1" si="279"/>
        <v>1000851.2882751893</v>
      </c>
      <c r="M218" s="29">
        <f t="shared" ca="1" si="279"/>
        <v>262610.97386118222</v>
      </c>
      <c r="N218" s="29">
        <f t="shared" ca="1" si="279"/>
        <v>91428.753991959253</v>
      </c>
      <c r="O218" s="29">
        <f t="shared" ca="1" si="279"/>
        <v>14477.597242717073</v>
      </c>
      <c r="P218" s="29">
        <f t="shared" ref="P218:V227" ca="1" si="280">O217*EXP(-M-(P$52*$C218)-(P$51*$D218))</f>
        <v>9810.0932895198257</v>
      </c>
      <c r="Q218" s="29">
        <f t="shared" ca="1" si="280"/>
        <v>4864.1237621921973</v>
      </c>
      <c r="R218" s="29">
        <f t="shared" ca="1" si="280"/>
        <v>4435.1175030861377</v>
      </c>
      <c r="S218" s="29">
        <f t="shared" ca="1" si="280"/>
        <v>1816.2726246366672</v>
      </c>
      <c r="T218" s="29">
        <f t="shared" ca="1" si="280"/>
        <v>1896.0381818004812</v>
      </c>
      <c r="U218" s="29">
        <f t="shared" ca="1" si="280"/>
        <v>1829.7331764331141</v>
      </c>
      <c r="V218" s="29">
        <f t="shared" ca="1" si="280"/>
        <v>521.19687630883732</v>
      </c>
      <c r="W218" s="31">
        <f t="shared" ca="1" si="199"/>
        <v>35890906.108417653</v>
      </c>
      <c r="X218" s="31">
        <f t="shared" ca="1" si="200"/>
        <v>123706597.3048818</v>
      </c>
      <c r="Y218" s="38">
        <f t="array" aca="1" ref="Y218" ca="1">SUM($E$54:$V$54*E218:V218)/1000000</f>
        <v>1423.0750691489768</v>
      </c>
      <c r="Z218" s="39">
        <f t="array" aca="1" ref="Z218" ca="1">SUM(($E$54:$V$54*E218:V218))/SUM(E218:V218)</f>
        <v>11.503631173701505</v>
      </c>
      <c r="AE218" s="10"/>
      <c r="AF218" s="46"/>
      <c r="AG218" s="53">
        <f t="shared" ca="1" si="205"/>
        <v>913592.3154815773</v>
      </c>
      <c r="AH218" s="53">
        <f t="shared" ca="1" si="206"/>
        <v>757696.43165380019</v>
      </c>
      <c r="AI218" s="53">
        <f t="shared" ca="1" si="207"/>
        <v>1972905.8734691539</v>
      </c>
      <c r="AJ218" s="53">
        <f t="shared" ca="1" si="208"/>
        <v>1322320.411009463</v>
      </c>
      <c r="AK218" s="53">
        <f t="shared" ca="1" si="209"/>
        <v>384328.80976942502</v>
      </c>
      <c r="AL218" s="53">
        <f t="shared" ca="1" si="210"/>
        <v>229082.58076111073</v>
      </c>
      <c r="AM218" s="53">
        <f t="shared" ca="1" si="211"/>
        <v>113402.23996202763</v>
      </c>
      <c r="AN218" s="53">
        <f t="shared" ca="1" si="212"/>
        <v>29755.342300442931</v>
      </c>
      <c r="AO218" s="53">
        <f t="shared" ca="1" si="213"/>
        <v>10359.40665819931</v>
      </c>
      <c r="AP218" s="53">
        <f t="shared" ca="1" si="214"/>
        <v>1640.3955071302976</v>
      </c>
      <c r="AQ218" s="53">
        <f t="shared" ca="1" si="215"/>
        <v>1111.5403120329704</v>
      </c>
      <c r="AR218" s="53">
        <f t="shared" ca="1" si="216"/>
        <v>551.13335672047833</v>
      </c>
      <c r="AS218" s="53">
        <f t="shared" ca="1" si="217"/>
        <v>502.52446615872617</v>
      </c>
      <c r="AT218" s="53">
        <f t="shared" ca="1" si="218"/>
        <v>205.79419383119853</v>
      </c>
      <c r="AU218" s="53">
        <f t="shared" ca="1" si="219"/>
        <v>214.83209282794587</v>
      </c>
      <c r="AV218" s="53">
        <f t="shared" ca="1" si="220"/>
        <v>207.3193522065977</v>
      </c>
      <c r="AW218" s="53">
        <f t="shared" ca="1" si="221"/>
        <v>59.054620728412139</v>
      </c>
      <c r="AX218" s="53">
        <f t="shared" ca="1" si="201"/>
        <v>4066647.2578314599</v>
      </c>
      <c r="AY218" s="53">
        <f t="shared" ca="1" si="202"/>
        <v>5737936.0049668364</v>
      </c>
      <c r="AZ218" s="41">
        <f t="array" aca="1" ref="AZ218" ca="1">SUM($E$54:$V$54*AF218:AW218)/1000000</f>
        <v>107.22467276342503</v>
      </c>
      <c r="BA218" s="43">
        <f t="array" aca="1" ref="BA218" ca="1">IF(AZ218=0,"",SUM(($E$54:$V$54*AF218:AW218))/SUM(AF218:AW218))</f>
        <v>18.686976060836141</v>
      </c>
      <c r="BB218" s="54">
        <f t="array" aca="1" ref="BB218" ca="1">SUM(AG218:AW218*AG$54:AW$54*AG$55:AW$55)/1000000</f>
        <v>206.22742413811403</v>
      </c>
      <c r="BG218" s="10"/>
      <c r="BH218" s="46"/>
      <c r="BI218" s="53">
        <f t="shared" si="222"/>
        <v>0</v>
      </c>
      <c r="BJ218" s="53">
        <f t="shared" si="223"/>
        <v>0</v>
      </c>
      <c r="BK218" s="53">
        <f t="shared" ca="1" si="224"/>
        <v>14304311.440585041</v>
      </c>
      <c r="BL218" s="53">
        <f t="shared" ca="1" si="225"/>
        <v>9587321.5431519207</v>
      </c>
      <c r="BM218" s="53">
        <f t="shared" ca="1" si="226"/>
        <v>2786528.7768971571</v>
      </c>
      <c r="BN218" s="53">
        <f t="shared" ca="1" si="227"/>
        <v>1660935.0830599249</v>
      </c>
      <c r="BO218" s="53">
        <f t="shared" ca="1" si="228"/>
        <v>822208.99653181748</v>
      </c>
      <c r="BP218" s="53">
        <f t="shared" ca="1" si="229"/>
        <v>215737.45053448671</v>
      </c>
      <c r="BQ218" s="53">
        <f t="shared" ca="1" si="230"/>
        <v>75109.604148517465</v>
      </c>
      <c r="BR218" s="53">
        <f t="shared" ca="1" si="231"/>
        <v>11893.485916014779</v>
      </c>
      <c r="BS218" s="53">
        <f t="shared" ca="1" si="232"/>
        <v>8059.0863537379373</v>
      </c>
      <c r="BT218" s="53">
        <f t="shared" ca="1" si="233"/>
        <v>3995.9246337293816</v>
      </c>
      <c r="BU218" s="53">
        <f t="shared" ca="1" si="234"/>
        <v>3643.4918498206521</v>
      </c>
      <c r="BV218" s="53">
        <f t="shared" ca="1" si="235"/>
        <v>1492.0854972413431</v>
      </c>
      <c r="BW218" s="53">
        <f t="shared" ca="1" si="236"/>
        <v>1557.6136725874369</v>
      </c>
      <c r="BX218" s="53">
        <f t="shared" ca="1" si="237"/>
        <v>1503.1434705036784</v>
      </c>
      <c r="BY218" s="53">
        <f t="shared" ca="1" si="238"/>
        <v>428.16826604071827</v>
      </c>
      <c r="BZ218" s="53">
        <f t="shared" ca="1" si="203"/>
        <v>29484725.894568544</v>
      </c>
      <c r="CA218" s="53">
        <f t="shared" ca="1" si="204"/>
        <v>29484725.894568544</v>
      </c>
      <c r="CB218" s="41">
        <f t="array" aca="1" ref="CB218" ca="1">SUM($E$54:$V$54*BH218:BY218)/1000000</f>
        <v>665.88160339493606</v>
      </c>
      <c r="CC218" s="43">
        <f t="array" aca="1" ref="CC218" ca="1">IF(CB218=0,"",SUM(($E$54:$V$54*BH218:BY218))/SUM(BH218:BY218))</f>
        <v>22.583950950603878</v>
      </c>
      <c r="CD218" s="54">
        <f t="array" aca="1" ref="CD218" ca="1">SUM(BI218:BY218*BI$54:BY$54*BI$55:BY$55)/1000000</f>
        <v>3097.1366478351929</v>
      </c>
      <c r="CI218" s="10"/>
      <c r="CJ218" s="71"/>
      <c r="CK218" s="149" t="str">
        <f t="shared" ca="1" si="239"/>
        <v/>
      </c>
      <c r="CL218" s="149" t="str">
        <f t="shared" ca="1" si="240"/>
        <v/>
      </c>
      <c r="CM218" s="149" t="str">
        <f t="shared" ca="1" si="241"/>
        <v/>
      </c>
      <c r="CN218" s="149">
        <f t="shared" ca="1" si="242"/>
        <v>0.88517370249793159</v>
      </c>
      <c r="CO218" s="149">
        <f t="shared" ca="1" si="243"/>
        <v>0.65456694473914423</v>
      </c>
      <c r="CP218" s="149">
        <f t="shared" ca="1" si="244"/>
        <v>0.79064502182471619</v>
      </c>
      <c r="CQ218" s="149">
        <f t="shared" ca="1" si="245"/>
        <v>0.71502360261984477</v>
      </c>
      <c r="CR218" s="149">
        <f t="shared" ca="1" si="246"/>
        <v>0.73974036751265193</v>
      </c>
      <c r="CS218" s="149">
        <f t="shared" ca="1" si="247"/>
        <v>0.90391542668027691</v>
      </c>
      <c r="CT218" s="149">
        <f t="shared" ca="1" si="248"/>
        <v>0.75373066712067449</v>
      </c>
      <c r="CU218" s="149">
        <f t="shared" ca="1" si="249"/>
        <v>0.79657148111978227</v>
      </c>
      <c r="CV218" s="149">
        <f t="shared" ca="1" si="250"/>
        <v>0.87994485513916842</v>
      </c>
      <c r="CW218" s="149">
        <f t="shared" ca="1" si="251"/>
        <v>0.82507898826119086</v>
      </c>
      <c r="CX218" s="149">
        <f t="shared" ca="1" si="252"/>
        <v>0.81400158288259372</v>
      </c>
      <c r="CY218" s="149">
        <f t="shared" ca="1" si="253"/>
        <v>0.91575336374220484</v>
      </c>
      <c r="CZ218" s="149">
        <f t="shared" ca="1" si="254"/>
        <v>0.91428507518286384</v>
      </c>
      <c r="DA218" s="149" t="str">
        <f t="shared" ca="1" si="255"/>
        <v/>
      </c>
      <c r="DB218" s="53"/>
      <c r="DC218" s="53"/>
      <c r="DD218" s="41"/>
      <c r="DE218" s="43"/>
      <c r="DF218" s="54"/>
      <c r="DK218" s="10"/>
      <c r="DL218" s="46"/>
      <c r="DM218" s="72">
        <f t="shared" ca="1" si="256"/>
        <v>7.4423551985694752E-2</v>
      </c>
      <c r="DN218" s="72">
        <f t="shared" ca="1" si="257"/>
        <v>7.4423551985694891E-2</v>
      </c>
      <c r="DO218" s="72">
        <f t="shared" ca="1" si="258"/>
        <v>0.61402236429294343</v>
      </c>
      <c r="DP218" s="72">
        <f t="shared" ca="1" si="259"/>
        <v>0.61402236429294355</v>
      </c>
      <c r="DQ218" s="72">
        <f t="shared" ca="1" si="260"/>
        <v>0.61402236429294343</v>
      </c>
      <c r="DR218" s="72">
        <f t="shared" ca="1" si="261"/>
        <v>0.61402236429294343</v>
      </c>
      <c r="DS218" s="72">
        <f t="shared" ca="1" si="262"/>
        <v>0.61402236429294343</v>
      </c>
      <c r="DT218" s="72">
        <f t="shared" ca="1" si="263"/>
        <v>0.61402236429294332</v>
      </c>
      <c r="DU218" s="72">
        <f t="shared" ca="1" si="264"/>
        <v>0.61402236429294343</v>
      </c>
      <c r="DV218" s="72">
        <f t="shared" ca="1" si="265"/>
        <v>0.61402236429294343</v>
      </c>
      <c r="DW218" s="72">
        <f t="shared" ca="1" si="266"/>
        <v>0.61402236429294355</v>
      </c>
      <c r="DX218" s="72">
        <f t="shared" ca="1" si="267"/>
        <v>0.61402236429294355</v>
      </c>
      <c r="DY218" s="72">
        <f t="shared" ca="1" si="268"/>
        <v>0.61402236429294332</v>
      </c>
      <c r="DZ218" s="72">
        <f t="shared" ca="1" si="269"/>
        <v>0.61402236429294343</v>
      </c>
      <c r="EA218" s="72">
        <f t="shared" ca="1" si="270"/>
        <v>0.61402236429294343</v>
      </c>
      <c r="EB218" s="72">
        <f t="shared" ca="1" si="271"/>
        <v>0.61402236429294343</v>
      </c>
      <c r="EC218" s="72">
        <f t="shared" ca="1" si="272"/>
        <v>0.61402236429294343</v>
      </c>
      <c r="ED218" s="53"/>
      <c r="EE218" s="53"/>
      <c r="EF218" s="41"/>
      <c r="EG218" s="43"/>
      <c r="EH218" s="54"/>
    </row>
    <row r="219" spans="1:138" x14ac:dyDescent="0.2">
      <c r="A219" s="7">
        <v>14</v>
      </c>
      <c r="B219">
        <v>7</v>
      </c>
      <c r="C219" s="5">
        <f t="shared" ca="1" si="196"/>
        <v>0.47502498624474143</v>
      </c>
      <c r="D219" s="5">
        <f t="shared" ca="1" si="197"/>
        <v>8.215270016489977E-2</v>
      </c>
      <c r="E219" s="30">
        <f t="shared" ca="1" si="198"/>
        <v>40431013.513580486</v>
      </c>
      <c r="F219" s="29">
        <f t="shared" ca="1" si="279"/>
        <v>19539058.133160025</v>
      </c>
      <c r="G219" s="29">
        <f t="shared" ca="1" si="279"/>
        <v>26437907.603512548</v>
      </c>
      <c r="H219" s="29">
        <f t="shared" ca="1" si="279"/>
        <v>13635439.921800828</v>
      </c>
      <c r="I219" s="29">
        <f t="shared" ca="1" si="279"/>
        <v>8372854.7315789182</v>
      </c>
      <c r="J219" s="29">
        <f t="shared" ca="1" si="279"/>
        <v>5611822.0635207938</v>
      </c>
      <c r="K219" s="29">
        <f t="shared" ca="1" si="279"/>
        <v>1631060.7295732887</v>
      </c>
      <c r="L219" s="29">
        <f t="shared" ca="1" si="279"/>
        <v>972208.15044522937</v>
      </c>
      <c r="M219" s="29">
        <f t="shared" ca="1" si="279"/>
        <v>481270.03634902817</v>
      </c>
      <c r="N219" s="29">
        <f t="shared" ca="1" si="279"/>
        <v>126279.29285441869</v>
      </c>
      <c r="O219" s="29">
        <f t="shared" ca="1" si="279"/>
        <v>43964.493299386173</v>
      </c>
      <c r="P219" s="29">
        <f t="shared" ca="1" si="280"/>
        <v>6961.7073314224954</v>
      </c>
      <c r="Q219" s="29">
        <f t="shared" ca="1" si="280"/>
        <v>4717.2881819146105</v>
      </c>
      <c r="R219" s="29">
        <f t="shared" ca="1" si="280"/>
        <v>2338.9658856019296</v>
      </c>
      <c r="S219" s="29">
        <f t="shared" ca="1" si="280"/>
        <v>2132.6736418563587</v>
      </c>
      <c r="T219" s="29">
        <f t="shared" ca="1" si="280"/>
        <v>873.37409894834479</v>
      </c>
      <c r="U219" s="29">
        <f t="shared" ca="1" si="280"/>
        <v>911.7302194283277</v>
      </c>
      <c r="V219" s="29">
        <f t="shared" ca="1" si="280"/>
        <v>879.84674910950719</v>
      </c>
      <c r="W219" s="31">
        <f t="shared" ca="1" si="199"/>
        <v>30893715.005530171</v>
      </c>
      <c r="X219" s="31">
        <f t="shared" ca="1" si="200"/>
        <v>117301694.25578319</v>
      </c>
      <c r="Y219" s="38">
        <f t="array" aca="1" ref="Y219" ca="1">SUM($E$54:$V$54*E219:V219)/1000000</f>
        <v>1236.7323429717026</v>
      </c>
      <c r="Z219" s="39">
        <f t="array" aca="1" ref="Z219" ca="1">SUM(($E$54:$V$54*E219:V219))/SUM(E219:V219)</f>
        <v>10.543175448727412</v>
      </c>
      <c r="AE219" s="10"/>
      <c r="AF219" s="46"/>
      <c r="AG219" s="53">
        <f t="shared" ca="1" si="205"/>
        <v>642889.04397180316</v>
      </c>
      <c r="AH219" s="53">
        <f t="shared" ca="1" si="206"/>
        <v>869880.26894662774</v>
      </c>
      <c r="AI219" s="53">
        <f t="shared" ca="1" si="207"/>
        <v>1651730.3754417747</v>
      </c>
      <c r="AJ219" s="53">
        <f t="shared" ca="1" si="208"/>
        <v>1014246.5933349807</v>
      </c>
      <c r="AK219" s="53">
        <f t="shared" ca="1" si="209"/>
        <v>679788.62559994706</v>
      </c>
      <c r="AL219" s="53">
        <f t="shared" ca="1" si="210"/>
        <v>197578.70422053954</v>
      </c>
      <c r="AM219" s="53">
        <f t="shared" ca="1" si="211"/>
        <v>117768.53130898994</v>
      </c>
      <c r="AN219" s="53">
        <f t="shared" ca="1" si="212"/>
        <v>58298.693873213204</v>
      </c>
      <c r="AO219" s="53">
        <f t="shared" ca="1" si="213"/>
        <v>15296.854739792198</v>
      </c>
      <c r="AP219" s="53">
        <f t="shared" ca="1" si="214"/>
        <v>5325.6432825023176</v>
      </c>
      <c r="AQ219" s="53">
        <f t="shared" ca="1" si="215"/>
        <v>843.30711221582521</v>
      </c>
      <c r="AR219" s="53">
        <f t="shared" ca="1" si="216"/>
        <v>571.42917459694399</v>
      </c>
      <c r="AS219" s="53">
        <f t="shared" ca="1" si="217"/>
        <v>283.33086592930016</v>
      </c>
      <c r="AT219" s="53">
        <f t="shared" ca="1" si="218"/>
        <v>258.34163439979068</v>
      </c>
      <c r="AU219" s="53">
        <f t="shared" ca="1" si="219"/>
        <v>105.79625861946889</v>
      </c>
      <c r="AV219" s="53">
        <f t="shared" ca="1" si="220"/>
        <v>110.44253110090159</v>
      </c>
      <c r="AW219" s="53">
        <f t="shared" ca="1" si="221"/>
        <v>106.5803237425682</v>
      </c>
      <c r="AX219" s="53">
        <f t="shared" ca="1" si="201"/>
        <v>3742313.2497023451</v>
      </c>
      <c r="AY219" s="53">
        <f t="shared" ca="1" si="202"/>
        <v>5255082.5626207767</v>
      </c>
      <c r="AZ219" s="41">
        <f t="array" aca="1" ref="AZ219" ca="1">SUM($E$54:$V$54*AF219:AW219)/1000000</f>
        <v>102.19458570802341</v>
      </c>
      <c r="BA219" s="43">
        <f t="array" aca="1" ref="BA219" ca="1">IF(AZ219=0,"",SUM(($E$54:$V$54*AF219:AW219))/SUM(AF219:AW219))</f>
        <v>19.44680877802568</v>
      </c>
      <c r="BB219" s="54">
        <f t="array" aca="1" ref="BB219" ca="1">SUM(AG219:AW219*AG$54:AW$54*AG$55:AW$55)/1000000</f>
        <v>201.31401496585283</v>
      </c>
      <c r="BG219" s="10"/>
      <c r="BH219" s="46"/>
      <c r="BI219" s="53">
        <f t="shared" si="222"/>
        <v>0</v>
      </c>
      <c r="BJ219" s="53">
        <f t="shared" si="223"/>
        <v>0</v>
      </c>
      <c r="BK219" s="53">
        <f t="shared" ca="1" si="224"/>
        <v>9550668.4174634274</v>
      </c>
      <c r="BL219" s="53">
        <f t="shared" ca="1" si="225"/>
        <v>5864596.9405832607</v>
      </c>
      <c r="BM219" s="53">
        <f t="shared" ca="1" si="226"/>
        <v>3930687.3891762183</v>
      </c>
      <c r="BN219" s="53">
        <f t="shared" ca="1" si="227"/>
        <v>1142443.5358329909</v>
      </c>
      <c r="BO219" s="53">
        <f t="shared" ca="1" si="228"/>
        <v>680963.55753159197</v>
      </c>
      <c r="BP219" s="53">
        <f t="shared" ca="1" si="229"/>
        <v>337095.8738985142</v>
      </c>
      <c r="BQ219" s="53">
        <f t="shared" ca="1" si="230"/>
        <v>88449.779468870154</v>
      </c>
      <c r="BR219" s="53">
        <f t="shared" ca="1" si="231"/>
        <v>30794.04112022043</v>
      </c>
      <c r="BS219" s="53">
        <f t="shared" ca="1" si="232"/>
        <v>4876.1872534479435</v>
      </c>
      <c r="BT219" s="53">
        <f t="shared" ca="1" si="233"/>
        <v>3304.1292040055546</v>
      </c>
      <c r="BU219" s="53">
        <f t="shared" ca="1" si="234"/>
        <v>1638.2814006188996</v>
      </c>
      <c r="BV219" s="53">
        <f t="shared" ca="1" si="235"/>
        <v>1493.7881661939205</v>
      </c>
      <c r="BW219" s="53">
        <f t="shared" ca="1" si="236"/>
        <v>611.73724289747008</v>
      </c>
      <c r="BX219" s="53">
        <f t="shared" ca="1" si="237"/>
        <v>638.60301258187155</v>
      </c>
      <c r="BY219" s="53">
        <f t="shared" ca="1" si="238"/>
        <v>616.27087993639429</v>
      </c>
      <c r="BZ219" s="53">
        <f t="shared" ca="1" si="203"/>
        <v>21638878.532234773</v>
      </c>
      <c r="CA219" s="53">
        <f t="shared" ca="1" si="204"/>
        <v>21638878.532234773</v>
      </c>
      <c r="CB219" s="41">
        <f t="array" aca="1" ref="CB219" ca="1">SUM($E$54:$V$54*BH219:BY219)/1000000</f>
        <v>503.61299104037107</v>
      </c>
      <c r="CC219" s="43">
        <f t="array" aca="1" ref="CC219" ca="1">IF(CB219=0,"",SUM(($E$54:$V$54*BH219:BY219))/SUM(BH219:BY219))</f>
        <v>23.273525487476363</v>
      </c>
      <c r="CD219" s="54">
        <f t="array" aca="1" ref="CD219" ca="1">SUM(BI219:BY219*BI$54:BY$54*BI$55:BY$55)/1000000</f>
        <v>2364.2100185399304</v>
      </c>
      <c r="CI219" s="10"/>
      <c r="CJ219" s="71"/>
      <c r="CK219" s="149" t="str">
        <f t="shared" ca="1" si="239"/>
        <v/>
      </c>
      <c r="CL219" s="149" t="str">
        <f t="shared" ca="1" si="240"/>
        <v/>
      </c>
      <c r="CM219" s="149" t="str">
        <f t="shared" ca="1" si="241"/>
        <v/>
      </c>
      <c r="CN219" s="149">
        <f t="shared" ca="1" si="242"/>
        <v>0.73073032826514595</v>
      </c>
      <c r="CO219" s="149">
        <f t="shared" ca="1" si="243"/>
        <v>0.6447591798048915</v>
      </c>
      <c r="CP219" s="149">
        <f t="shared" ca="1" si="244"/>
        <v>0.73634239276881353</v>
      </c>
      <c r="CQ219" s="149">
        <f t="shared" ca="1" si="245"/>
        <v>0.64315281742909691</v>
      </c>
      <c r="CR219" s="149">
        <f t="shared" ca="1" si="246"/>
        <v>0.7394206923430483</v>
      </c>
      <c r="CS219" s="149">
        <f t="shared" ca="1" si="247"/>
        <v>0.73323153133149388</v>
      </c>
      <c r="CT219" s="149">
        <f t="shared" ca="1" si="248"/>
        <v>0.7197140679666113</v>
      </c>
      <c r="CU219" s="149">
        <f t="shared" ca="1" si="249"/>
        <v>0.63979906595576741</v>
      </c>
      <c r="CV219" s="149">
        <f t="shared" ca="1" si="250"/>
        <v>0.69247230992523701</v>
      </c>
      <c r="CW219" s="149">
        <f t="shared" ca="1" si="251"/>
        <v>0.74405966079162511</v>
      </c>
      <c r="CX219" s="149">
        <f t="shared" ca="1" si="252"/>
        <v>0.79026562354139263</v>
      </c>
      <c r="CY219" s="149" t="str">
        <f t="shared" ca="1" si="253"/>
        <v/>
      </c>
      <c r="CZ219" s="149" t="str">
        <f t="shared" ca="1" si="254"/>
        <v/>
      </c>
      <c r="DA219" s="149" t="str">
        <f t="shared" ca="1" si="255"/>
        <v/>
      </c>
      <c r="DB219" s="53"/>
      <c r="DC219" s="53"/>
      <c r="DD219" s="41"/>
      <c r="DE219" s="43"/>
      <c r="DF219" s="54"/>
      <c r="DK219" s="10"/>
      <c r="DL219" s="46"/>
      <c r="DM219" s="72">
        <f t="shared" ca="1" si="256"/>
        <v>8.21527001648997E-2</v>
      </c>
      <c r="DN219" s="72">
        <f t="shared" ca="1" si="257"/>
        <v>8.21527001648997E-2</v>
      </c>
      <c r="DO219" s="72">
        <f t="shared" ca="1" si="258"/>
        <v>0.55717768640964127</v>
      </c>
      <c r="DP219" s="72">
        <f t="shared" ca="1" si="259"/>
        <v>0.55717768640964116</v>
      </c>
      <c r="DQ219" s="72">
        <f t="shared" ca="1" si="260"/>
        <v>0.55717768640964116</v>
      </c>
      <c r="DR219" s="72">
        <f t="shared" ca="1" si="261"/>
        <v>0.55717768640964116</v>
      </c>
      <c r="DS219" s="72">
        <f t="shared" ca="1" si="262"/>
        <v>0.55717768640964127</v>
      </c>
      <c r="DT219" s="72">
        <f t="shared" ca="1" si="263"/>
        <v>0.55717768640964116</v>
      </c>
      <c r="DU219" s="72">
        <f t="shared" ca="1" si="264"/>
        <v>0.55717768640964116</v>
      </c>
      <c r="DV219" s="72">
        <f t="shared" ca="1" si="265"/>
        <v>0.55717768640964116</v>
      </c>
      <c r="DW219" s="72">
        <f t="shared" ca="1" si="266"/>
        <v>0.55717768640964116</v>
      </c>
      <c r="DX219" s="72">
        <f t="shared" ca="1" si="267"/>
        <v>0.55717768640964116</v>
      </c>
      <c r="DY219" s="72">
        <f t="shared" ca="1" si="268"/>
        <v>0.55717768640964116</v>
      </c>
      <c r="DZ219" s="72">
        <f t="shared" ca="1" si="269"/>
        <v>0.55717768640964116</v>
      </c>
      <c r="EA219" s="72">
        <f t="shared" ca="1" si="270"/>
        <v>0.55717768640964116</v>
      </c>
      <c r="EB219" s="72">
        <f t="shared" ca="1" si="271"/>
        <v>0.55717768640964116</v>
      </c>
      <c r="EC219" s="72">
        <f t="shared" ca="1" si="272"/>
        <v>0.55717768640964116</v>
      </c>
      <c r="ED219" s="53"/>
      <c r="EE219" s="53"/>
      <c r="EF219" s="41"/>
      <c r="EG219" s="43"/>
      <c r="EH219" s="54"/>
    </row>
    <row r="220" spans="1:138" x14ac:dyDescent="0.2">
      <c r="A220" s="7">
        <v>14</v>
      </c>
      <c r="B220">
        <v>8</v>
      </c>
      <c r="C220" s="5">
        <f t="shared" ca="1" si="196"/>
        <v>0.48008194497106216</v>
      </c>
      <c r="D220" s="5">
        <f t="shared" ca="1" si="197"/>
        <v>0.1042685116957514</v>
      </c>
      <c r="E220" s="30">
        <f t="shared" ca="1" si="198"/>
        <v>12694323.967981629</v>
      </c>
      <c r="F220" s="29">
        <f t="shared" ca="1" si="279"/>
        <v>30579463.004518095</v>
      </c>
      <c r="G220" s="29">
        <f t="shared" ca="1" si="279"/>
        <v>14778108.521207402</v>
      </c>
      <c r="H220" s="29">
        <f t="shared" ca="1" si="279"/>
        <v>12372155.428246735</v>
      </c>
      <c r="I220" s="29">
        <f t="shared" ca="1" si="279"/>
        <v>6380980.8467076579</v>
      </c>
      <c r="J220" s="29">
        <f t="shared" ca="1" si="279"/>
        <v>3918247.3012146559</v>
      </c>
      <c r="K220" s="29">
        <f t="shared" ca="1" si="279"/>
        <v>2626166.0282192319</v>
      </c>
      <c r="L220" s="29">
        <f t="shared" ca="1" si="279"/>
        <v>763287.97126551566</v>
      </c>
      <c r="M220" s="29">
        <f t="shared" ca="1" si="279"/>
        <v>454964.5352538632</v>
      </c>
      <c r="N220" s="29">
        <f t="shared" ca="1" si="279"/>
        <v>225220.08102778284</v>
      </c>
      <c r="O220" s="29">
        <f t="shared" ca="1" si="279"/>
        <v>59094.957966960341</v>
      </c>
      <c r="P220" s="29">
        <f t="shared" ca="1" si="280"/>
        <v>20574.076911890348</v>
      </c>
      <c r="Q220" s="29">
        <f t="shared" ca="1" si="280"/>
        <v>3257.8722356560652</v>
      </c>
      <c r="R220" s="29">
        <f t="shared" ca="1" si="280"/>
        <v>2207.5507434909446</v>
      </c>
      <c r="S220" s="29">
        <f t="shared" ca="1" si="280"/>
        <v>1094.5665561744049</v>
      </c>
      <c r="T220" s="29">
        <f t="shared" ca="1" si="280"/>
        <v>998.02791395133931</v>
      </c>
      <c r="U220" s="29">
        <f t="shared" ca="1" si="280"/>
        <v>408.71313498948155</v>
      </c>
      <c r="V220" s="29">
        <f t="shared" ca="1" si="280"/>
        <v>426.66266001694089</v>
      </c>
      <c r="W220" s="31">
        <f t="shared" ca="1" si="199"/>
        <v>26829084.620058574</v>
      </c>
      <c r="X220" s="31">
        <f t="shared" ca="1" si="200"/>
        <v>84880980.113765687</v>
      </c>
      <c r="Y220" s="38">
        <f t="array" aca="1" ref="Y220" ca="1">SUM($E$54:$V$54*E220:V220)/1000000</f>
        <v>1026.7018657546921</v>
      </c>
      <c r="Z220" s="39">
        <f t="array" aca="1" ref="Z220" ca="1">SUM(($E$54:$V$54*E220:V220))/SUM(E220:V220)</f>
        <v>12.095782404710773</v>
      </c>
      <c r="AE220" s="10"/>
      <c r="AF220" s="46"/>
      <c r="AG220" s="53">
        <f t="shared" ca="1" si="205"/>
        <v>1352743.651441792</v>
      </c>
      <c r="AH220" s="53">
        <f t="shared" ca="1" si="206"/>
        <v>653739.16080303653</v>
      </c>
      <c r="AI220" s="53">
        <f t="shared" ca="1" si="207"/>
        <v>1931407.339417408</v>
      </c>
      <c r="AJ220" s="53">
        <f t="shared" ca="1" si="208"/>
        <v>996129.84265261202</v>
      </c>
      <c r="AK220" s="53">
        <f t="shared" ca="1" si="209"/>
        <v>611674.46845524036</v>
      </c>
      <c r="AL220" s="53">
        <f t="shared" ca="1" si="210"/>
        <v>409968.68903303717</v>
      </c>
      <c r="AM220" s="53">
        <f t="shared" ca="1" si="211"/>
        <v>119156.27784835816</v>
      </c>
      <c r="AN220" s="53">
        <f t="shared" ca="1" si="212"/>
        <v>71024.151584593026</v>
      </c>
      <c r="AO220" s="53">
        <f t="shared" ca="1" si="213"/>
        <v>35158.927642318347</v>
      </c>
      <c r="AP220" s="53">
        <f t="shared" ca="1" si="214"/>
        <v>9225.2668665450783</v>
      </c>
      <c r="AQ220" s="53">
        <f t="shared" ca="1" si="215"/>
        <v>3211.8027759852034</v>
      </c>
      <c r="AR220" s="53">
        <f t="shared" ca="1" si="216"/>
        <v>508.58384242930634</v>
      </c>
      <c r="AS220" s="53">
        <f t="shared" ca="1" si="217"/>
        <v>344.61899002500445</v>
      </c>
      <c r="AT220" s="53">
        <f t="shared" ca="1" si="218"/>
        <v>170.87191414112925</v>
      </c>
      <c r="AU220" s="53">
        <f t="shared" ca="1" si="219"/>
        <v>155.80134351918849</v>
      </c>
      <c r="AV220" s="53">
        <f t="shared" ca="1" si="220"/>
        <v>63.80388229141797</v>
      </c>
      <c r="AW220" s="53">
        <f t="shared" ca="1" si="221"/>
        <v>66.605968361072541</v>
      </c>
      <c r="AX220" s="53">
        <f t="shared" ca="1" si="201"/>
        <v>4188267.0522168656</v>
      </c>
      <c r="AY220" s="53">
        <f t="shared" ca="1" si="202"/>
        <v>6194749.8644616921</v>
      </c>
      <c r="AZ220" s="41">
        <f t="array" aca="1" ref="AZ220" ca="1">SUM($E$54:$V$54*AF220:AW220)/1000000</f>
        <v>114.81076735310221</v>
      </c>
      <c r="BA220" s="43">
        <f t="array" aca="1" ref="BA220" ca="1">IF(AZ220=0,"",SUM(($E$54:$V$54*AF220:AW220))/SUM(AF220:AW220))</f>
        <v>18.533559847469157</v>
      </c>
      <c r="BB220" s="54">
        <f t="array" aca="1" ref="BB220" ca="1">SUM(AG220:AW220*AG$54:AW$54*AG$55:AW$55)/1000000</f>
        <v>226.11841359359369</v>
      </c>
      <c r="BG220" s="10"/>
      <c r="BH220" s="46"/>
      <c r="BI220" s="53">
        <f t="shared" si="222"/>
        <v>0</v>
      </c>
      <c r="BJ220" s="53">
        <f t="shared" si="223"/>
        <v>0</v>
      </c>
      <c r="BK220" s="53">
        <f t="shared" ca="1" si="224"/>
        <v>8892749.8528462779</v>
      </c>
      <c r="BL220" s="53">
        <f t="shared" ca="1" si="225"/>
        <v>4586465.6982906768</v>
      </c>
      <c r="BM220" s="53">
        <f t="shared" ca="1" si="226"/>
        <v>2816323.5834994446</v>
      </c>
      <c r="BN220" s="53">
        <f t="shared" ca="1" si="227"/>
        <v>1887612.6877356854</v>
      </c>
      <c r="BO220" s="53">
        <f t="shared" ca="1" si="228"/>
        <v>548629.46343639982</v>
      </c>
      <c r="BP220" s="53">
        <f t="shared" ca="1" si="229"/>
        <v>327015.43618599785</v>
      </c>
      <c r="BQ220" s="53">
        <f t="shared" ca="1" si="230"/>
        <v>161881.72336125138</v>
      </c>
      <c r="BR220" s="53">
        <f t="shared" ca="1" si="231"/>
        <v>42475.757907538253</v>
      </c>
      <c r="BS220" s="53">
        <f t="shared" ca="1" si="232"/>
        <v>14788.055362847013</v>
      </c>
      <c r="BT220" s="53">
        <f t="shared" ca="1" si="233"/>
        <v>2341.6649598563936</v>
      </c>
      <c r="BU220" s="53">
        <f t="shared" ca="1" si="234"/>
        <v>1586.7240484636986</v>
      </c>
      <c r="BV220" s="53">
        <f t="shared" ca="1" si="235"/>
        <v>786.74299218125532</v>
      </c>
      <c r="BW220" s="53">
        <f t="shared" ca="1" si="236"/>
        <v>717.35378983878172</v>
      </c>
      <c r="BX220" s="53">
        <f t="shared" ca="1" si="237"/>
        <v>293.77125854206247</v>
      </c>
      <c r="BY220" s="53">
        <f t="shared" ca="1" si="238"/>
        <v>306.67286141735218</v>
      </c>
      <c r="BZ220" s="53">
        <f t="shared" ca="1" si="203"/>
        <v>19283975.188536417</v>
      </c>
      <c r="CA220" s="53">
        <f t="shared" ca="1" si="204"/>
        <v>19283975.188536417</v>
      </c>
      <c r="CB220" s="41">
        <f t="array" aca="1" ref="CB220" ca="1">SUM($E$54:$V$54*BH220:BY220)/1000000</f>
        <v>451.09557723441117</v>
      </c>
      <c r="CC220" s="43">
        <f t="array" aca="1" ref="CC220" ca="1">IF(CB220=0,"",SUM(($E$54:$V$54*BH220:BY220))/SUM(BH220:BY220))</f>
        <v>23.392250447541034</v>
      </c>
      <c r="CD220" s="54">
        <f t="array" aca="1" ref="CD220" ca="1">SUM(BI220:BY220*BI$54:BY$54*BI$55:BY$55)/1000000</f>
        <v>2123.5121961126852</v>
      </c>
      <c r="CI220" s="10"/>
      <c r="CJ220" s="71"/>
      <c r="CK220" s="149" t="str">
        <f t="shared" ca="1" si="239"/>
        <v/>
      </c>
      <c r="CL220" s="149" t="str">
        <f t="shared" ca="1" si="240"/>
        <v/>
      </c>
      <c r="CM220" s="149" t="str">
        <f t="shared" ca="1" si="241"/>
        <v/>
      </c>
      <c r="CN220" s="149">
        <f t="shared" ca="1" si="242"/>
        <v>0.51764981734560123</v>
      </c>
      <c r="CO220" s="149">
        <f t="shared" ca="1" si="243"/>
        <v>0.64456718591049156</v>
      </c>
      <c r="CP220" s="149">
        <f t="shared" ca="1" si="244"/>
        <v>0.60065338440847005</v>
      </c>
      <c r="CQ220" s="149">
        <f t="shared" ca="1" si="245"/>
        <v>0.54991263226606391</v>
      </c>
      <c r="CR220" s="149">
        <f t="shared" ca="1" si="246"/>
        <v>0.49709184173036136</v>
      </c>
      <c r="CS220" s="149">
        <f t="shared" ca="1" si="247"/>
        <v>0.52887494107623345</v>
      </c>
      <c r="CT220" s="149">
        <f t="shared" ca="1" si="248"/>
        <v>0.600445789732729</v>
      </c>
      <c r="CU220" s="149">
        <f t="shared" ca="1" si="249"/>
        <v>0.59746951865495668</v>
      </c>
      <c r="CV220" s="149">
        <f t="shared" ca="1" si="250"/>
        <v>0.5186548684449892</v>
      </c>
      <c r="CW220" s="149">
        <f t="shared" ca="1" si="251"/>
        <v>0.53929912927643164</v>
      </c>
      <c r="CX220" s="149" t="str">
        <f t="shared" ca="1" si="252"/>
        <v/>
      </c>
      <c r="CY220" s="149" t="str">
        <f t="shared" ca="1" si="253"/>
        <v/>
      </c>
      <c r="CZ220" s="149" t="str">
        <f t="shared" ca="1" si="254"/>
        <v/>
      </c>
      <c r="DA220" s="149" t="str">
        <f t="shared" ca="1" si="255"/>
        <v/>
      </c>
      <c r="DB220" s="53"/>
      <c r="DC220" s="53"/>
      <c r="DD220" s="41"/>
      <c r="DE220" s="43"/>
      <c r="DF220" s="54"/>
      <c r="DK220" s="10"/>
      <c r="DL220" s="46"/>
      <c r="DM220" s="72">
        <f t="shared" ca="1" si="256"/>
        <v>0.10426851169575138</v>
      </c>
      <c r="DN220" s="72">
        <f t="shared" ca="1" si="257"/>
        <v>0.10426851169575138</v>
      </c>
      <c r="DO220" s="72">
        <f t="shared" ca="1" si="258"/>
        <v>0.58435045666681351</v>
      </c>
      <c r="DP220" s="72">
        <f t="shared" ca="1" si="259"/>
        <v>0.58435045666681351</v>
      </c>
      <c r="DQ220" s="72">
        <f t="shared" ca="1" si="260"/>
        <v>0.58435045666681351</v>
      </c>
      <c r="DR220" s="72">
        <f t="shared" ca="1" si="261"/>
        <v>0.58435045666681351</v>
      </c>
      <c r="DS220" s="72">
        <f t="shared" ca="1" si="262"/>
        <v>0.5843504566668134</v>
      </c>
      <c r="DT220" s="72">
        <f t="shared" ca="1" si="263"/>
        <v>0.58435045666681351</v>
      </c>
      <c r="DU220" s="72">
        <f t="shared" ca="1" si="264"/>
        <v>0.58435045666681351</v>
      </c>
      <c r="DV220" s="72">
        <f t="shared" ca="1" si="265"/>
        <v>0.58435045666681351</v>
      </c>
      <c r="DW220" s="72">
        <f t="shared" ca="1" si="266"/>
        <v>0.58435045666681351</v>
      </c>
      <c r="DX220" s="72">
        <f t="shared" ca="1" si="267"/>
        <v>0.58435045666681351</v>
      </c>
      <c r="DY220" s="72">
        <f t="shared" ca="1" si="268"/>
        <v>0.5843504566668134</v>
      </c>
      <c r="DZ220" s="72">
        <f t="shared" ca="1" si="269"/>
        <v>0.58435045666681351</v>
      </c>
      <c r="EA220" s="72">
        <f t="shared" ca="1" si="270"/>
        <v>0.58435045666681351</v>
      </c>
      <c r="EB220" s="72">
        <f t="shared" ca="1" si="271"/>
        <v>0.58435045666681351</v>
      </c>
      <c r="EC220" s="72">
        <f t="shared" ca="1" si="272"/>
        <v>0.58435045666681351</v>
      </c>
      <c r="ED220" s="53"/>
      <c r="EE220" s="53"/>
      <c r="EF220" s="41"/>
      <c r="EG220" s="43"/>
      <c r="EH220" s="54"/>
    </row>
    <row r="221" spans="1:138" x14ac:dyDescent="0.2">
      <c r="A221" s="7">
        <v>14</v>
      </c>
      <c r="B221">
        <v>9</v>
      </c>
      <c r="C221" s="5">
        <f t="shared" ca="1" si="196"/>
        <v>0.5566952307535199</v>
      </c>
      <c r="D221" s="5">
        <f t="shared" ca="1" si="197"/>
        <v>0.14733842375310388</v>
      </c>
      <c r="E221" s="30">
        <f t="shared" ca="1" si="198"/>
        <v>28959006.842457715</v>
      </c>
      <c r="F221" s="29">
        <f t="shared" ca="1" si="279"/>
        <v>9196440.7863551583</v>
      </c>
      <c r="G221" s="29">
        <f t="shared" ca="1" si="279"/>
        <v>22153383.000851728</v>
      </c>
      <c r="H221" s="29">
        <f t="shared" ca="1" si="279"/>
        <v>6135633.1591481585</v>
      </c>
      <c r="I221" s="29">
        <f t="shared" ca="1" si="279"/>
        <v>5136720.1010027137</v>
      </c>
      <c r="J221" s="29">
        <f t="shared" ca="1" si="279"/>
        <v>2649280.6988637578</v>
      </c>
      <c r="K221" s="29">
        <f t="shared" ca="1" si="279"/>
        <v>1626793.3093450603</v>
      </c>
      <c r="L221" s="29">
        <f t="shared" ca="1" si="279"/>
        <v>1090341.9298245793</v>
      </c>
      <c r="M221" s="29">
        <f t="shared" ca="1" si="279"/>
        <v>316904.89887490642</v>
      </c>
      <c r="N221" s="29">
        <f t="shared" ca="1" si="279"/>
        <v>188893.96330620282</v>
      </c>
      <c r="O221" s="29">
        <f t="shared" ca="1" si="279"/>
        <v>93507.758132716568</v>
      </c>
      <c r="P221" s="29">
        <f t="shared" ca="1" si="280"/>
        <v>24535.276833311855</v>
      </c>
      <c r="Q221" s="29">
        <f t="shared" ca="1" si="280"/>
        <v>8542.0260880006917</v>
      </c>
      <c r="R221" s="29">
        <f t="shared" ca="1" si="280"/>
        <v>1352.6161950072312</v>
      </c>
      <c r="S221" s="29">
        <f t="shared" ca="1" si="280"/>
        <v>916.53959116809745</v>
      </c>
      <c r="T221" s="29">
        <f t="shared" ca="1" si="280"/>
        <v>454.4464433537388</v>
      </c>
      <c r="U221" s="29">
        <f t="shared" ca="1" si="280"/>
        <v>414.36515057442529</v>
      </c>
      <c r="V221" s="29">
        <f t="shared" ca="1" si="280"/>
        <v>169.69112522229435</v>
      </c>
      <c r="W221" s="31">
        <f t="shared" ca="1" si="199"/>
        <v>17274460.779924728</v>
      </c>
      <c r="X221" s="31">
        <f t="shared" ca="1" si="200"/>
        <v>77583291.40958932</v>
      </c>
      <c r="Y221" s="38">
        <f t="array" aca="1" ref="Y221" ca="1">SUM($E$54:$V$54*E221:V221)/1000000</f>
        <v>801.83848800467206</v>
      </c>
      <c r="Z221" s="39">
        <f t="array" aca="1" ref="Z221" ca="1">SUM(($E$54:$V$54*E221:V221))/SUM(E221:V221)</f>
        <v>10.335195548375053</v>
      </c>
      <c r="AE221" s="10"/>
      <c r="AF221" s="46"/>
      <c r="AG221" s="53">
        <f t="shared" ca="1" si="205"/>
        <v>586294.49715733563</v>
      </c>
      <c r="AH221" s="53">
        <f t="shared" ca="1" si="206"/>
        <v>1412329.7097817718</v>
      </c>
      <c r="AI221" s="53">
        <f t="shared" ca="1" si="207"/>
        <v>1448600.6202863182</v>
      </c>
      <c r="AJ221" s="53">
        <f t="shared" ca="1" si="208"/>
        <v>1212760.8889809852</v>
      </c>
      <c r="AK221" s="53">
        <f t="shared" ca="1" si="209"/>
        <v>625485.5145576247</v>
      </c>
      <c r="AL221" s="53">
        <f t="shared" ca="1" si="210"/>
        <v>384079.96955966362</v>
      </c>
      <c r="AM221" s="53">
        <f t="shared" ca="1" si="211"/>
        <v>257425.75458786928</v>
      </c>
      <c r="AN221" s="53">
        <f t="shared" ca="1" si="212"/>
        <v>74820.091288785159</v>
      </c>
      <c r="AO221" s="53">
        <f t="shared" ca="1" si="213"/>
        <v>44597.17608862005</v>
      </c>
      <c r="AP221" s="53">
        <f t="shared" ca="1" si="214"/>
        <v>22076.840795260687</v>
      </c>
      <c r="AQ221" s="53">
        <f t="shared" ca="1" si="215"/>
        <v>5792.6894124430582</v>
      </c>
      <c r="AR221" s="53">
        <f t="shared" ca="1" si="216"/>
        <v>2016.7412178367035</v>
      </c>
      <c r="AS221" s="53">
        <f t="shared" ca="1" si="217"/>
        <v>319.34775242801976</v>
      </c>
      <c r="AT221" s="53">
        <f t="shared" ca="1" si="218"/>
        <v>216.39165605973193</v>
      </c>
      <c r="AU221" s="53">
        <f t="shared" ca="1" si="219"/>
        <v>107.2931485070294</v>
      </c>
      <c r="AV221" s="53">
        <f t="shared" ca="1" si="220"/>
        <v>97.830101405619544</v>
      </c>
      <c r="AW221" s="53">
        <f t="shared" ca="1" si="221"/>
        <v>40.063456024516732</v>
      </c>
      <c r="AX221" s="53">
        <f t="shared" ca="1" si="201"/>
        <v>4078437.212889831</v>
      </c>
      <c r="AY221" s="53">
        <f t="shared" ca="1" si="202"/>
        <v>6077061.4198289393</v>
      </c>
      <c r="AZ221" s="41">
        <f t="array" aca="1" ref="AZ221" ca="1">SUM($E$54:$V$54*AF221:AW221)/1000000</f>
        <v>120.90065769699584</v>
      </c>
      <c r="BA221" s="43">
        <f t="array" aca="1" ref="BA221" ca="1">IF(AZ221=0,"",SUM(($E$54:$V$54*AF221:AW221))/SUM(AF221:AW221))</f>
        <v>19.894592031356996</v>
      </c>
      <c r="BB221" s="54">
        <f t="array" aca="1" ref="BB221" ca="1">SUM(AG221:AW221*AG$54:AW$54*AG$55:AW$55)/1000000</f>
        <v>243.49633524772725</v>
      </c>
      <c r="BG221" s="10"/>
      <c r="BH221" s="46"/>
      <c r="BI221" s="53">
        <f t="shared" si="222"/>
        <v>0</v>
      </c>
      <c r="BJ221" s="53">
        <f t="shared" si="223"/>
        <v>0</v>
      </c>
      <c r="BK221" s="53">
        <f t="shared" ca="1" si="224"/>
        <v>5473311.2791495817</v>
      </c>
      <c r="BL221" s="53">
        <f t="shared" ca="1" si="225"/>
        <v>4582227.6751884343</v>
      </c>
      <c r="BM221" s="53">
        <f t="shared" ca="1" si="226"/>
        <v>2363299.3620396703</v>
      </c>
      <c r="BN221" s="53">
        <f t="shared" ca="1" si="227"/>
        <v>1451186.2000106238</v>
      </c>
      <c r="BO221" s="53">
        <f t="shared" ca="1" si="228"/>
        <v>972643.02278904966</v>
      </c>
      <c r="BP221" s="53">
        <f t="shared" ca="1" si="229"/>
        <v>282696.03355338069</v>
      </c>
      <c r="BQ221" s="53">
        <f t="shared" ca="1" si="230"/>
        <v>168503.46706038169</v>
      </c>
      <c r="BR221" s="53">
        <f t="shared" ca="1" si="231"/>
        <v>83413.896170227381</v>
      </c>
      <c r="BS221" s="53">
        <f t="shared" ca="1" si="232"/>
        <v>21886.772553962022</v>
      </c>
      <c r="BT221" s="53">
        <f t="shared" ca="1" si="233"/>
        <v>7619.941825325026</v>
      </c>
      <c r="BU221" s="53">
        <f t="shared" ca="1" si="234"/>
        <v>1206.6056239779018</v>
      </c>
      <c r="BV221" s="53">
        <f t="shared" ca="1" si="235"/>
        <v>817.60208800096552</v>
      </c>
      <c r="BW221" s="53">
        <f t="shared" ca="1" si="236"/>
        <v>405.3904103554259</v>
      </c>
      <c r="BX221" s="53">
        <f t="shared" ca="1" si="237"/>
        <v>369.63576431293484</v>
      </c>
      <c r="BY221" s="53">
        <f t="shared" ca="1" si="238"/>
        <v>151.37351363094106</v>
      </c>
      <c r="BZ221" s="53">
        <f t="shared" ca="1" si="203"/>
        <v>15409738.257740915</v>
      </c>
      <c r="CA221" s="53">
        <f t="shared" ca="1" si="204"/>
        <v>15409738.257740915</v>
      </c>
      <c r="CB221" s="41">
        <f t="array" aca="1" ref="CB221" ca="1">SUM($E$54:$V$54*BH221:BY221)/1000000</f>
        <v>375.10298266547221</v>
      </c>
      <c r="CC221" s="43">
        <f t="array" aca="1" ref="CC221" ca="1">IF(CB221=0,"",SUM(($E$54:$V$54*BH221:BY221))/SUM(BH221:BY221))</f>
        <v>24.341943801481722</v>
      </c>
      <c r="CD221" s="54">
        <f t="array" aca="1" ref="CD221" ca="1">SUM(BI221:BY221*BI$54:BY$54*BI$55:BY$55)/1000000</f>
        <v>1785.4253681952555</v>
      </c>
      <c r="CI221" s="10"/>
      <c r="CJ221" s="71"/>
      <c r="CK221" s="149" t="str">
        <f t="shared" ca="1" si="239"/>
        <v/>
      </c>
      <c r="CL221" s="149" t="str">
        <f t="shared" ca="1" si="240"/>
        <v/>
      </c>
      <c r="CM221" s="149" t="str">
        <f t="shared" ca="1" si="241"/>
        <v/>
      </c>
      <c r="CN221" s="149">
        <f t="shared" ca="1" si="242"/>
        <v>0.49147011540293362</v>
      </c>
      <c r="CO221" s="149">
        <f t="shared" ca="1" si="243"/>
        <v>0.51321330272828425</v>
      </c>
      <c r="CP221" s="149">
        <f t="shared" ca="1" si="244"/>
        <v>0.51293597559148485</v>
      </c>
      <c r="CQ221" s="149">
        <f t="shared" ca="1" si="245"/>
        <v>0.42968265367420144</v>
      </c>
      <c r="CR221" s="149">
        <f t="shared" ca="1" si="246"/>
        <v>0.47724982048556308</v>
      </c>
      <c r="CS221" s="149">
        <f t="shared" ca="1" si="247"/>
        <v>0.50209799879877315</v>
      </c>
      <c r="CT221" s="149">
        <f t="shared" ca="1" si="248"/>
        <v>0.56014445539209823</v>
      </c>
      <c r="CU221" s="149">
        <f t="shared" ca="1" si="249"/>
        <v>0.45132988980377836</v>
      </c>
      <c r="CV221" s="149">
        <f t="shared" ca="1" si="250"/>
        <v>0.47993089000531813</v>
      </c>
      <c r="CW221" s="149">
        <f t="shared" ca="1" si="251"/>
        <v>0.47048894927413581</v>
      </c>
      <c r="CX221" s="149" t="str">
        <f t="shared" ca="1" si="252"/>
        <v/>
      </c>
      <c r="CY221" s="149" t="str">
        <f t="shared" ca="1" si="253"/>
        <v/>
      </c>
      <c r="CZ221" s="149" t="str">
        <f t="shared" ca="1" si="254"/>
        <v/>
      </c>
      <c r="DA221" s="149" t="str">
        <f t="shared" ca="1" si="255"/>
        <v/>
      </c>
      <c r="DB221" s="53"/>
      <c r="DC221" s="53"/>
      <c r="DD221" s="41"/>
      <c r="DE221" s="43"/>
      <c r="DF221" s="54"/>
      <c r="DK221" s="10"/>
      <c r="DL221" s="46"/>
      <c r="DM221" s="72">
        <f t="shared" ca="1" si="256"/>
        <v>0.14733842375310405</v>
      </c>
      <c r="DN221" s="72">
        <f t="shared" ca="1" si="257"/>
        <v>0.14733842375310394</v>
      </c>
      <c r="DO221" s="72">
        <f t="shared" ca="1" si="258"/>
        <v>0.70403365450662381</v>
      </c>
      <c r="DP221" s="72">
        <f t="shared" ca="1" si="259"/>
        <v>0.70403365450662381</v>
      </c>
      <c r="DQ221" s="72">
        <f t="shared" ca="1" si="260"/>
        <v>0.70403365450662381</v>
      </c>
      <c r="DR221" s="72">
        <f t="shared" ca="1" si="261"/>
        <v>0.70403365450662381</v>
      </c>
      <c r="DS221" s="72">
        <f t="shared" ca="1" si="262"/>
        <v>0.70403365450662381</v>
      </c>
      <c r="DT221" s="72">
        <f t="shared" ca="1" si="263"/>
        <v>0.70403365450662381</v>
      </c>
      <c r="DU221" s="72">
        <f t="shared" ca="1" si="264"/>
        <v>0.70403365450662381</v>
      </c>
      <c r="DV221" s="72">
        <f t="shared" ca="1" si="265"/>
        <v>0.70403365450662381</v>
      </c>
      <c r="DW221" s="72">
        <f t="shared" ca="1" si="266"/>
        <v>0.70403365450662381</v>
      </c>
      <c r="DX221" s="72">
        <f t="shared" ca="1" si="267"/>
        <v>0.70403365450662392</v>
      </c>
      <c r="DY221" s="72">
        <f t="shared" ca="1" si="268"/>
        <v>0.70403365450662381</v>
      </c>
      <c r="DZ221" s="72">
        <f t="shared" ca="1" si="269"/>
        <v>0.70403365450662381</v>
      </c>
      <c r="EA221" s="72">
        <f t="shared" ca="1" si="270"/>
        <v>0.70403365450662381</v>
      </c>
      <c r="EB221" s="72">
        <f t="shared" ca="1" si="271"/>
        <v>0.70403365450662381</v>
      </c>
      <c r="EC221" s="72">
        <f t="shared" ca="1" si="272"/>
        <v>0.70403365450662381</v>
      </c>
      <c r="ED221" s="53"/>
      <c r="EE221" s="53"/>
      <c r="EF221" s="41"/>
      <c r="EG221" s="43"/>
      <c r="EH221" s="54"/>
    </row>
    <row r="222" spans="1:138" x14ac:dyDescent="0.2">
      <c r="A222" s="7">
        <v>14</v>
      </c>
      <c r="B222">
        <v>10</v>
      </c>
      <c r="C222" s="5">
        <f t="shared" ca="1" si="196"/>
        <v>0.48550824295564399</v>
      </c>
      <c r="D222" s="5">
        <f t="shared" ca="1" si="197"/>
        <v>9.0694759987894794E-2</v>
      </c>
      <c r="E222" s="30">
        <f t="shared" ca="1" si="198"/>
        <v>69673235.115790471</v>
      </c>
      <c r="F222" s="29">
        <f t="shared" ca="1" si="279"/>
        <v>22202091.870225079</v>
      </c>
      <c r="G222" s="29">
        <f t="shared" ca="1" si="279"/>
        <v>7050663.8687065439</v>
      </c>
      <c r="H222" s="29">
        <f t="shared" ca="1" si="279"/>
        <v>10451935.88389115</v>
      </c>
      <c r="I222" s="29">
        <f t="shared" ca="1" si="279"/>
        <v>2894783.3558435519</v>
      </c>
      <c r="J222" s="29">
        <f t="shared" ca="1" si="279"/>
        <v>2423497.5374691566</v>
      </c>
      <c r="K222" s="29">
        <f t="shared" ca="1" si="279"/>
        <v>1249927.0202609568</v>
      </c>
      <c r="L222" s="29">
        <f t="shared" ca="1" si="279"/>
        <v>767518.86449866171</v>
      </c>
      <c r="M222" s="29">
        <f t="shared" ca="1" si="279"/>
        <v>514421.83532901044</v>
      </c>
      <c r="N222" s="29">
        <f t="shared" ca="1" si="279"/>
        <v>149515.29904954851</v>
      </c>
      <c r="O222" s="29">
        <f t="shared" ca="1" si="279"/>
        <v>89119.914247616878</v>
      </c>
      <c r="P222" s="29">
        <f t="shared" ca="1" si="280"/>
        <v>44116.832747936482</v>
      </c>
      <c r="Q222" s="29">
        <f t="shared" ca="1" si="280"/>
        <v>11575.710145282825</v>
      </c>
      <c r="R222" s="29">
        <f t="shared" ca="1" si="280"/>
        <v>4030.1162574978375</v>
      </c>
      <c r="S222" s="29">
        <f t="shared" ca="1" si="280"/>
        <v>638.16247591552269</v>
      </c>
      <c r="T222" s="29">
        <f t="shared" ca="1" si="280"/>
        <v>432.42212900704402</v>
      </c>
      <c r="U222" s="29">
        <f t="shared" ca="1" si="280"/>
        <v>214.40721213608924</v>
      </c>
      <c r="V222" s="29">
        <f t="shared" ca="1" si="280"/>
        <v>195.49691287133371</v>
      </c>
      <c r="W222" s="31">
        <f t="shared" ca="1" si="199"/>
        <v>18601922.858470291</v>
      </c>
      <c r="X222" s="31">
        <f t="shared" ca="1" si="200"/>
        <v>117527913.7131924</v>
      </c>
      <c r="Y222" s="38">
        <f t="array" aca="1" ref="Y222" ca="1">SUM($E$54:$V$54*E222:V222)/1000000</f>
        <v>756.82225269497383</v>
      </c>
      <c r="Z222" s="39">
        <f t="array" aca="1" ref="Z222" ca="1">SUM(($E$54:$V$54*E222:V222))/SUM(E222:V222)</f>
        <v>6.4395106556717616</v>
      </c>
      <c r="AE222" s="10"/>
      <c r="AF222" s="46"/>
      <c r="AG222" s="53">
        <f t="shared" ca="1" si="205"/>
        <v>815780.52705323347</v>
      </c>
      <c r="AH222" s="53">
        <f t="shared" ca="1" si="206"/>
        <v>259065.42142554896</v>
      </c>
      <c r="AI222" s="53">
        <f t="shared" ca="1" si="207"/>
        <v>1412747.1983276249</v>
      </c>
      <c r="AJ222" s="53">
        <f t="shared" ca="1" si="208"/>
        <v>391276.51768668357</v>
      </c>
      <c r="AK222" s="53">
        <f t="shared" ca="1" si="209"/>
        <v>327574.66121566057</v>
      </c>
      <c r="AL222" s="53">
        <f t="shared" ca="1" si="210"/>
        <v>168947.7351950864</v>
      </c>
      <c r="AM222" s="53">
        <f t="shared" ca="1" si="211"/>
        <v>103742.51598263789</v>
      </c>
      <c r="AN222" s="53">
        <f t="shared" ca="1" si="212"/>
        <v>69532.382775108781</v>
      </c>
      <c r="AO222" s="53">
        <f t="shared" ca="1" si="213"/>
        <v>20209.396822354873</v>
      </c>
      <c r="AP222" s="53">
        <f t="shared" ca="1" si="214"/>
        <v>12045.989428864175</v>
      </c>
      <c r="AQ222" s="53">
        <f t="shared" ca="1" si="215"/>
        <v>5963.099329741809</v>
      </c>
      <c r="AR222" s="53">
        <f t="shared" ca="1" si="216"/>
        <v>1564.6433596675215</v>
      </c>
      <c r="AS222" s="53">
        <f t="shared" ca="1" si="217"/>
        <v>544.73501511712652</v>
      </c>
      <c r="AT222" s="53">
        <f t="shared" ca="1" si="218"/>
        <v>86.257920058330143</v>
      </c>
      <c r="AU222" s="53">
        <f t="shared" ca="1" si="219"/>
        <v>58.448803937949073</v>
      </c>
      <c r="AV222" s="53">
        <f t="shared" ca="1" si="220"/>
        <v>28.980582316175578</v>
      </c>
      <c r="AW222" s="53">
        <f t="shared" ca="1" si="221"/>
        <v>26.424551299280893</v>
      </c>
      <c r="AX222" s="53">
        <f t="shared" ca="1" si="201"/>
        <v>2514348.9869961599</v>
      </c>
      <c r="AY222" s="53">
        <f t="shared" ca="1" si="202"/>
        <v>3589194.9354749429</v>
      </c>
      <c r="AZ222" s="41">
        <f t="array" aca="1" ref="AZ222" ca="1">SUM($E$54:$V$54*AF222:AW222)/1000000</f>
        <v>65.980333544891224</v>
      </c>
      <c r="BA222" s="43">
        <f t="array" aca="1" ref="BA222" ca="1">IF(AZ222=0,"",SUM(($E$54:$V$54*AF222:AW222))/SUM(AF222:AW222))</f>
        <v>18.383045426915583</v>
      </c>
      <c r="BB222" s="54">
        <f t="array" aca="1" ref="BB222" ca="1">SUM(AG222:AW222*AG$54:AW$54*AG$55:AW$55)/1000000</f>
        <v>129.47233140871944</v>
      </c>
      <c r="BG222" s="10"/>
      <c r="BH222" s="46"/>
      <c r="BI222" s="53">
        <f t="shared" si="222"/>
        <v>0</v>
      </c>
      <c r="BJ222" s="53">
        <f t="shared" si="223"/>
        <v>0</v>
      </c>
      <c r="BK222" s="53">
        <f t="shared" ca="1" si="224"/>
        <v>7562734.7168910569</v>
      </c>
      <c r="BL222" s="53">
        <f t="shared" ca="1" si="225"/>
        <v>2094586.0007482248</v>
      </c>
      <c r="BM222" s="53">
        <f t="shared" ca="1" si="226"/>
        <v>1753576.4825314395</v>
      </c>
      <c r="BN222" s="53">
        <f t="shared" ca="1" si="227"/>
        <v>904412.97906130308</v>
      </c>
      <c r="BO222" s="53">
        <f t="shared" ca="1" si="228"/>
        <v>555355.6419494471</v>
      </c>
      <c r="BP222" s="53">
        <f t="shared" ca="1" si="229"/>
        <v>372221.55937309022</v>
      </c>
      <c r="BQ222" s="53">
        <f t="shared" ca="1" si="230"/>
        <v>108185.17788375527</v>
      </c>
      <c r="BR222" s="53">
        <f t="shared" ca="1" si="231"/>
        <v>64484.730573747671</v>
      </c>
      <c r="BS222" s="53">
        <f t="shared" ca="1" si="232"/>
        <v>31921.732617621383</v>
      </c>
      <c r="BT222" s="53">
        <f t="shared" ca="1" si="233"/>
        <v>8375.867012667386</v>
      </c>
      <c r="BU222" s="53">
        <f t="shared" ca="1" si="234"/>
        <v>2916.0818122373557</v>
      </c>
      <c r="BV222" s="53">
        <f t="shared" ca="1" si="235"/>
        <v>461.75689989276037</v>
      </c>
      <c r="BW222" s="53">
        <f t="shared" ca="1" si="236"/>
        <v>312.88881636116753</v>
      </c>
      <c r="BX222" s="53">
        <f t="shared" ca="1" si="237"/>
        <v>155.13918998226362</v>
      </c>
      <c r="BY222" s="53">
        <f t="shared" ca="1" si="238"/>
        <v>141.45621504392869</v>
      </c>
      <c r="BZ222" s="53">
        <f t="shared" ca="1" si="203"/>
        <v>13459842.211575871</v>
      </c>
      <c r="CA222" s="53">
        <f t="shared" ca="1" si="204"/>
        <v>13459842.211575871</v>
      </c>
      <c r="CB222" s="41">
        <f t="array" aca="1" ref="CB222" ca="1">SUM($E$54:$V$54*BH222:BY222)/1000000</f>
        <v>308.03166478147233</v>
      </c>
      <c r="CC222" s="43">
        <f t="array" aca="1" ref="CC222" ca="1">IF(CB222=0,"",SUM(($E$54:$V$54*BH222:BY222))/SUM(BH222:BY222))</f>
        <v>22.885235944040694</v>
      </c>
      <c r="CD222" s="54">
        <f t="array" aca="1" ref="CD222" ca="1">SUM(BI222:BY222*BI$54:BY$54*BI$55:BY$55)/1000000</f>
        <v>1444.0954437752007</v>
      </c>
      <c r="CI222" s="10"/>
      <c r="CJ222" s="71"/>
      <c r="CK222" s="149" t="str">
        <f t="shared" ca="1" si="239"/>
        <v/>
      </c>
      <c r="CL222" s="149" t="str">
        <f t="shared" ca="1" si="240"/>
        <v/>
      </c>
      <c r="CM222" s="149" t="str">
        <f t="shared" ca="1" si="241"/>
        <v/>
      </c>
      <c r="CN222" s="149">
        <f t="shared" ca="1" si="242"/>
        <v>0.83060311365727302</v>
      </c>
      <c r="CO222" s="149">
        <f t="shared" ca="1" si="243"/>
        <v>0.75471797796719764</v>
      </c>
      <c r="CP222" s="149">
        <f t="shared" ca="1" si="244"/>
        <v>0.75333608497124127</v>
      </c>
      <c r="CQ222" s="149">
        <f t="shared" ca="1" si="245"/>
        <v>0.81993636969786232</v>
      </c>
      <c r="CR222" s="149">
        <f t="shared" ca="1" si="246"/>
        <v>0.75472711788894709</v>
      </c>
      <c r="CS222" s="149">
        <f t="shared" ca="1" si="247"/>
        <v>0.82735918268774611</v>
      </c>
      <c r="CT222" s="149">
        <f t="shared" ca="1" si="248"/>
        <v>0.88425884584240233</v>
      </c>
      <c r="CU222" s="149">
        <f t="shared" ca="1" si="249"/>
        <v>0.77606481705359276</v>
      </c>
      <c r="CV222" s="149">
        <f t="shared" ca="1" si="250"/>
        <v>0.74777234266735015</v>
      </c>
      <c r="CW222" s="149">
        <f t="shared" ca="1" si="251"/>
        <v>0.77183442544172187</v>
      </c>
      <c r="CX222" s="149" t="str">
        <f t="shared" ca="1" si="252"/>
        <v/>
      </c>
      <c r="CY222" s="149" t="str">
        <f t="shared" ca="1" si="253"/>
        <v/>
      </c>
      <c r="CZ222" s="149" t="str">
        <f t="shared" ca="1" si="254"/>
        <v/>
      </c>
      <c r="DA222" s="149" t="str">
        <f t="shared" ca="1" si="255"/>
        <v/>
      </c>
      <c r="DB222" s="53"/>
      <c r="DC222" s="53"/>
      <c r="DD222" s="41"/>
      <c r="DE222" s="43"/>
      <c r="DF222" s="54"/>
      <c r="DK222" s="10"/>
      <c r="DL222" s="46"/>
      <c r="DM222" s="72">
        <f t="shared" ca="1" si="256"/>
        <v>9.0694759987894752E-2</v>
      </c>
      <c r="DN222" s="72">
        <f t="shared" ca="1" si="257"/>
        <v>9.0694759987894752E-2</v>
      </c>
      <c r="DO222" s="72">
        <f t="shared" ca="1" si="258"/>
        <v>0.57620300294353877</v>
      </c>
      <c r="DP222" s="72">
        <f t="shared" ca="1" si="259"/>
        <v>0.57620300294353877</v>
      </c>
      <c r="DQ222" s="72">
        <f t="shared" ca="1" si="260"/>
        <v>0.57620300294353877</v>
      </c>
      <c r="DR222" s="72">
        <f t="shared" ca="1" si="261"/>
        <v>0.57620300294353877</v>
      </c>
      <c r="DS222" s="72">
        <f t="shared" ca="1" si="262"/>
        <v>0.57620300294353877</v>
      </c>
      <c r="DT222" s="72">
        <f t="shared" ca="1" si="263"/>
        <v>0.57620300294353877</v>
      </c>
      <c r="DU222" s="72">
        <f t="shared" ca="1" si="264"/>
        <v>0.57620300294353877</v>
      </c>
      <c r="DV222" s="72">
        <f t="shared" ca="1" si="265"/>
        <v>0.57620300294353877</v>
      </c>
      <c r="DW222" s="72">
        <f t="shared" ca="1" si="266"/>
        <v>0.57620300294353877</v>
      </c>
      <c r="DX222" s="72">
        <f t="shared" ca="1" si="267"/>
        <v>0.57620300294353877</v>
      </c>
      <c r="DY222" s="72">
        <f t="shared" ca="1" si="268"/>
        <v>0.57620300294353877</v>
      </c>
      <c r="DZ222" s="72">
        <f t="shared" ca="1" si="269"/>
        <v>0.57620300294353877</v>
      </c>
      <c r="EA222" s="72">
        <f t="shared" ca="1" si="270"/>
        <v>0.57620300294353888</v>
      </c>
      <c r="EB222" s="72">
        <f t="shared" ca="1" si="271"/>
        <v>0.57620300294353877</v>
      </c>
      <c r="EC222" s="72">
        <f t="shared" ca="1" si="272"/>
        <v>0.57620300294353877</v>
      </c>
      <c r="ED222" s="53"/>
      <c r="EE222" s="53"/>
      <c r="EF222" s="41"/>
      <c r="EG222" s="43"/>
      <c r="EH222" s="54"/>
    </row>
    <row r="223" spans="1:138" x14ac:dyDescent="0.2">
      <c r="A223" s="7">
        <v>14</v>
      </c>
      <c r="B223">
        <v>11</v>
      </c>
      <c r="C223" s="5">
        <f t="shared" ca="1" si="196"/>
        <v>0.65095224905033</v>
      </c>
      <c r="D223" s="5">
        <f t="shared" ca="1" si="197"/>
        <v>8.5073924249677191E-2</v>
      </c>
      <c r="E223" s="30">
        <f t="shared" ca="1" si="198"/>
        <v>105100321.8020509</v>
      </c>
      <c r="F223" s="29">
        <f t="shared" ca="1" si="279"/>
        <v>53717687.237589844</v>
      </c>
      <c r="G223" s="29">
        <f t="shared" ca="1" si="279"/>
        <v>17117692.685332056</v>
      </c>
      <c r="H223" s="29">
        <f t="shared" ca="1" si="279"/>
        <v>2835152.1519700848</v>
      </c>
      <c r="I223" s="29">
        <f t="shared" ca="1" si="279"/>
        <v>4202842.3231163817</v>
      </c>
      <c r="J223" s="29">
        <f t="shared" ca="1" si="279"/>
        <v>1164025.3192658077</v>
      </c>
      <c r="K223" s="29">
        <f t="shared" ca="1" si="279"/>
        <v>974515.93021557177</v>
      </c>
      <c r="L223" s="29">
        <f t="shared" ca="1" si="279"/>
        <v>502609.87437322142</v>
      </c>
      <c r="M223" s="29">
        <f t="shared" ca="1" si="279"/>
        <v>308628.0669284286</v>
      </c>
      <c r="N223" s="29">
        <f t="shared" ca="1" si="279"/>
        <v>206854.87219531884</v>
      </c>
      <c r="O223" s="29">
        <f t="shared" ca="1" si="279"/>
        <v>60121.802676510677</v>
      </c>
      <c r="P223" s="29">
        <f t="shared" ca="1" si="280"/>
        <v>35836.131372530297</v>
      </c>
      <c r="Q223" s="29">
        <f t="shared" ca="1" si="280"/>
        <v>17739.880333617744</v>
      </c>
      <c r="R223" s="29">
        <f t="shared" ca="1" si="280"/>
        <v>4654.7247379984974</v>
      </c>
      <c r="S223" s="29">
        <f t="shared" ca="1" si="280"/>
        <v>1620.5555948919084</v>
      </c>
      <c r="T223" s="29">
        <f t="shared" ca="1" si="280"/>
        <v>256.61239148397641</v>
      </c>
      <c r="U223" s="29">
        <f t="shared" ca="1" si="280"/>
        <v>173.8818574312088</v>
      </c>
      <c r="V223" s="29">
        <f t="shared" ca="1" si="280"/>
        <v>86.215579157520651</v>
      </c>
      <c r="W223" s="31">
        <f t="shared" ca="1" si="199"/>
        <v>10315118.342608435</v>
      </c>
      <c r="X223" s="31">
        <f t="shared" ca="1" si="200"/>
        <v>186250820.06758127</v>
      </c>
      <c r="Y223" s="38">
        <f t="array" aca="1" ref="Y223" ca="1">SUM($E$54:$V$54*E223:V223)/1000000</f>
        <v>964.68359002292391</v>
      </c>
      <c r="Z223" s="39">
        <f t="array" aca="1" ref="Z223" ca="1">SUM(($E$54:$V$54*E223:V223))/SUM(E223:V223)</f>
        <v>5.1794864026525502</v>
      </c>
      <c r="AE223" s="10"/>
      <c r="AF223" s="46"/>
      <c r="AG223" s="53">
        <f t="shared" ca="1" si="205"/>
        <v>1489969.3459247479</v>
      </c>
      <c r="AH223" s="53">
        <f t="shared" ca="1" si="206"/>
        <v>474794.03313286352</v>
      </c>
      <c r="AI223" s="53">
        <f t="shared" ca="1" si="207"/>
        <v>393655.1275625808</v>
      </c>
      <c r="AJ223" s="53">
        <f t="shared" ca="1" si="208"/>
        <v>583556.13460890891</v>
      </c>
      <c r="AK223" s="53">
        <f t="shared" ca="1" si="209"/>
        <v>161622.55532679093</v>
      </c>
      <c r="AL223" s="53">
        <f t="shared" ca="1" si="210"/>
        <v>135309.56091869946</v>
      </c>
      <c r="AM223" s="53">
        <f t="shared" ca="1" si="211"/>
        <v>69786.361932328087</v>
      </c>
      <c r="AN223" s="53">
        <f t="shared" ca="1" si="212"/>
        <v>42852.381298718115</v>
      </c>
      <c r="AO223" s="53">
        <f t="shared" ca="1" si="213"/>
        <v>28721.37957195914</v>
      </c>
      <c r="AP223" s="53">
        <f t="shared" ca="1" si="214"/>
        <v>8347.7903947653285</v>
      </c>
      <c r="AQ223" s="53">
        <f t="shared" ca="1" si="215"/>
        <v>4975.7741774105916</v>
      </c>
      <c r="AR223" s="53">
        <f t="shared" ca="1" si="216"/>
        <v>2463.1464137903868</v>
      </c>
      <c r="AS223" s="53">
        <f t="shared" ca="1" si="217"/>
        <v>646.29909164918547</v>
      </c>
      <c r="AT223" s="53">
        <f t="shared" ca="1" si="218"/>
        <v>225.01085840706565</v>
      </c>
      <c r="AU223" s="53">
        <f t="shared" ca="1" si="219"/>
        <v>35.630110233614566</v>
      </c>
      <c r="AV223" s="53">
        <f t="shared" ca="1" si="220"/>
        <v>24.143143330186692</v>
      </c>
      <c r="AW223" s="53">
        <f t="shared" ca="1" si="221"/>
        <v>11.970858349719245</v>
      </c>
      <c r="AX223" s="53">
        <f t="shared" ca="1" si="201"/>
        <v>1432233.2662679213</v>
      </c>
      <c r="AY223" s="53">
        <f t="shared" ca="1" si="202"/>
        <v>3396996.6453255331</v>
      </c>
      <c r="AZ223" s="41">
        <f t="array" aca="1" ref="AZ223" ca="1">SUM($E$54:$V$54*AF223:AW223)/1000000</f>
        <v>50.871980766805471</v>
      </c>
      <c r="BA223" s="43">
        <f t="array" aca="1" ref="BA223" ca="1">IF(AZ223=0,"",SUM(($E$54:$V$54*AF223:AW223))/SUM(AF223:AW223))</f>
        <v>14.975575803646525</v>
      </c>
      <c r="BB223" s="54">
        <f t="array" aca="1" ref="BB223" ca="1">SUM(AG223:AW223*AG$54:AW$54*AG$55:AW$55)/1000000</f>
        <v>94.768057926112235</v>
      </c>
      <c r="BG223" s="10"/>
      <c r="BH223" s="46"/>
      <c r="BI223" s="53">
        <f t="shared" si="222"/>
        <v>0</v>
      </c>
      <c r="BJ223" s="53">
        <f t="shared" si="223"/>
        <v>0</v>
      </c>
      <c r="BK223" s="53">
        <f t="shared" ca="1" si="224"/>
        <v>3012094.3978674975</v>
      </c>
      <c r="BL223" s="53">
        <f t="shared" ca="1" si="225"/>
        <v>4465142.3056016807</v>
      </c>
      <c r="BM223" s="53">
        <f t="shared" ca="1" si="226"/>
        <v>1236672.3037069158</v>
      </c>
      <c r="BN223" s="53">
        <f t="shared" ca="1" si="227"/>
        <v>1035335.6069427379</v>
      </c>
      <c r="BO223" s="53">
        <f t="shared" ca="1" si="228"/>
        <v>533977.82756050164</v>
      </c>
      <c r="BP223" s="53">
        <f t="shared" ca="1" si="229"/>
        <v>327889.5881386206</v>
      </c>
      <c r="BQ223" s="53">
        <f t="shared" ca="1" si="230"/>
        <v>219764.71396011743</v>
      </c>
      <c r="BR223" s="53">
        <f t="shared" ca="1" si="231"/>
        <v>63874.012865861798</v>
      </c>
      <c r="BS223" s="53">
        <f t="shared" ca="1" si="232"/>
        <v>38072.669388637856</v>
      </c>
      <c r="BT223" s="53">
        <f t="shared" ca="1" si="233"/>
        <v>18847.028768667515</v>
      </c>
      <c r="BU223" s="53">
        <f t="shared" ca="1" si="234"/>
        <v>4945.2267657656457</v>
      </c>
      <c r="BV223" s="53">
        <f t="shared" ca="1" si="235"/>
        <v>1721.6946982597963</v>
      </c>
      <c r="BW223" s="53">
        <f t="shared" ca="1" si="236"/>
        <v>272.62760704929616</v>
      </c>
      <c r="BX223" s="53">
        <f t="shared" ca="1" si="237"/>
        <v>184.73384869147066</v>
      </c>
      <c r="BY223" s="53">
        <f t="shared" ca="1" si="238"/>
        <v>91.596305619371179</v>
      </c>
      <c r="BZ223" s="53">
        <f t="shared" ca="1" si="203"/>
        <v>10958886.334026622</v>
      </c>
      <c r="CA223" s="53">
        <f t="shared" ca="1" si="204"/>
        <v>10958886.334026622</v>
      </c>
      <c r="CB223" s="41">
        <f t="array" aca="1" ref="CB223" ca="1">SUM($E$54:$V$54*BH223:BY223)/1000000</f>
        <v>271.15989818577174</v>
      </c>
      <c r="CC223" s="43">
        <f t="array" aca="1" ref="CC223" ca="1">IF(CB223=0,"",SUM(($E$54:$V$54*BH223:BY223))/SUM(BH223:BY223))</f>
        <v>24.743380843712021</v>
      </c>
      <c r="CD223" s="54">
        <f t="array" aca="1" ref="CD223" ca="1">SUM(BI223:BY223*BI$54:BY$54*BI$55:BY$55)/1000000</f>
        <v>1295.6271457948396</v>
      </c>
      <c r="CI223" s="10"/>
      <c r="CJ223" s="71"/>
      <c r="CK223" s="149" t="str">
        <f t="shared" ca="1" si="239"/>
        <v/>
      </c>
      <c r="CL223" s="149" t="str">
        <f t="shared" ca="1" si="240"/>
        <v/>
      </c>
      <c r="CM223" s="149" t="str">
        <f t="shared" ca="1" si="241"/>
        <v/>
      </c>
      <c r="CN223" s="149">
        <f t="shared" ca="1" si="242"/>
        <v>0.29802750968143482</v>
      </c>
      <c r="CO223" s="149">
        <f t="shared" ca="1" si="243"/>
        <v>0.38933168626231662</v>
      </c>
      <c r="CP223" s="149">
        <f t="shared" ca="1" si="244"/>
        <v>0.3491092882423486</v>
      </c>
      <c r="CQ223" s="149">
        <f t="shared" ca="1" si="245"/>
        <v>0.31837176994946914</v>
      </c>
      <c r="CR223" s="149">
        <f t="shared" ca="1" si="246"/>
        <v>0.40082779486241588</v>
      </c>
      <c r="CS223" s="149">
        <f t="shared" ca="1" si="247"/>
        <v>0.32990234761622139</v>
      </c>
      <c r="CT223" s="149">
        <f t="shared" ca="1" si="248"/>
        <v>0.31223535646309303</v>
      </c>
      <c r="CU223" s="149">
        <f t="shared" ca="1" si="249"/>
        <v>0.35002511281108462</v>
      </c>
      <c r="CV223" s="149">
        <f t="shared" ca="1" si="250"/>
        <v>0.36518237111390339</v>
      </c>
      <c r="CW223" s="149">
        <f t="shared" ca="1" si="251"/>
        <v>0.30968160825954238</v>
      </c>
      <c r="CX223" s="149">
        <f t="shared" ca="1" si="252"/>
        <v>0.35343706040739553</v>
      </c>
      <c r="CY223" s="149" t="str">
        <f t="shared" ca="1" si="253"/>
        <v/>
      </c>
      <c r="CZ223" s="149" t="str">
        <f t="shared" ca="1" si="254"/>
        <v/>
      </c>
      <c r="DA223" s="149" t="str">
        <f t="shared" ca="1" si="255"/>
        <v/>
      </c>
      <c r="DB223" s="53"/>
      <c r="DC223" s="53"/>
      <c r="DD223" s="41"/>
      <c r="DE223" s="43"/>
      <c r="DF223" s="54"/>
      <c r="DK223" s="10"/>
      <c r="DL223" s="46"/>
      <c r="DM223" s="72">
        <f t="shared" ca="1" si="256"/>
        <v>8.5073924249677219E-2</v>
      </c>
      <c r="DN223" s="72">
        <f t="shared" ca="1" si="257"/>
        <v>8.5073924249677219E-2</v>
      </c>
      <c r="DO223" s="72">
        <f t="shared" ca="1" si="258"/>
        <v>0.73602617330000719</v>
      </c>
      <c r="DP223" s="72">
        <f t="shared" ca="1" si="259"/>
        <v>0.73602617330000708</v>
      </c>
      <c r="DQ223" s="72">
        <f t="shared" ca="1" si="260"/>
        <v>0.73602617330000719</v>
      </c>
      <c r="DR223" s="72">
        <f t="shared" ca="1" si="261"/>
        <v>0.73602617330000719</v>
      </c>
      <c r="DS223" s="72">
        <f t="shared" ca="1" si="262"/>
        <v>0.73602617330000719</v>
      </c>
      <c r="DT223" s="72">
        <f t="shared" ca="1" si="263"/>
        <v>0.73602617330000719</v>
      </c>
      <c r="DU223" s="72">
        <f t="shared" ca="1" si="264"/>
        <v>0.73602617330000719</v>
      </c>
      <c r="DV223" s="72">
        <f t="shared" ca="1" si="265"/>
        <v>0.73602617330000719</v>
      </c>
      <c r="DW223" s="72">
        <f t="shared" ca="1" si="266"/>
        <v>0.73602617330000708</v>
      </c>
      <c r="DX223" s="72">
        <f t="shared" ca="1" si="267"/>
        <v>0.73602617330000719</v>
      </c>
      <c r="DY223" s="72">
        <f t="shared" ca="1" si="268"/>
        <v>0.73602617330000719</v>
      </c>
      <c r="DZ223" s="72">
        <f t="shared" ca="1" si="269"/>
        <v>0.73602617330000719</v>
      </c>
      <c r="EA223" s="72">
        <f t="shared" ca="1" si="270"/>
        <v>0.7360261733000073</v>
      </c>
      <c r="EB223" s="72">
        <f t="shared" ca="1" si="271"/>
        <v>0.73602617330000719</v>
      </c>
      <c r="EC223" s="72">
        <f t="shared" ca="1" si="272"/>
        <v>0.73602617330000719</v>
      </c>
      <c r="ED223" s="53"/>
      <c r="EE223" s="53"/>
      <c r="EF223" s="41"/>
      <c r="EG223" s="43"/>
      <c r="EH223" s="54"/>
    </row>
    <row r="224" spans="1:138" s="56" customFormat="1" x14ac:dyDescent="0.2">
      <c r="A224" s="63">
        <v>14</v>
      </c>
      <c r="B224" s="56">
        <v>12</v>
      </c>
      <c r="C224" s="60">
        <f t="shared" ca="1" si="196"/>
        <v>0.50195531559576401</v>
      </c>
      <c r="D224" s="60">
        <f t="shared" ca="1" si="197"/>
        <v>7.9706657168094622E-2</v>
      </c>
      <c r="E224" s="61">
        <f t="shared" ca="1" si="198"/>
        <v>172178533.14289293</v>
      </c>
      <c r="F224" s="62">
        <f t="shared" ca="1" si="279"/>
        <v>81467867.815669268</v>
      </c>
      <c r="G224" s="62">
        <f t="shared" ca="1" si="279"/>
        <v>41638934.76442273</v>
      </c>
      <c r="H224" s="62">
        <f t="shared" ca="1" si="279"/>
        <v>8032136.9697765354</v>
      </c>
      <c r="I224" s="62">
        <f t="shared" ca="1" si="279"/>
        <v>1330338.7806636903</v>
      </c>
      <c r="J224" s="62">
        <f t="shared" ca="1" si="279"/>
        <v>1972100.2019490188</v>
      </c>
      <c r="K224" s="62">
        <f t="shared" ca="1" si="279"/>
        <v>546195.7386723269</v>
      </c>
      <c r="L224" s="62">
        <f t="shared" ca="1" si="279"/>
        <v>457272.22556273063</v>
      </c>
      <c r="M224" s="62">
        <f t="shared" ca="1" si="279"/>
        <v>235839.69098751113</v>
      </c>
      <c r="N224" s="62">
        <f t="shared" ca="1" si="279"/>
        <v>144817.58446397827</v>
      </c>
      <c r="O224" s="62">
        <f t="shared" ca="1" si="279"/>
        <v>97062.536223829316</v>
      </c>
      <c r="P224" s="62">
        <f t="shared" ca="1" si="280"/>
        <v>28210.960603435069</v>
      </c>
      <c r="Q224" s="62">
        <f t="shared" ca="1" si="280"/>
        <v>16815.392175939491</v>
      </c>
      <c r="R224" s="62">
        <f t="shared" ca="1" si="280"/>
        <v>8324.0861538050631</v>
      </c>
      <c r="S224" s="62">
        <f t="shared" ca="1" si="280"/>
        <v>2184.1370411006342</v>
      </c>
      <c r="T224" s="62">
        <f t="shared" ca="1" si="280"/>
        <v>760.41349407231769</v>
      </c>
      <c r="U224" s="62">
        <f t="shared" ca="1" si="280"/>
        <v>120.41026290344534</v>
      </c>
      <c r="V224" s="62">
        <f t="shared" ca="1" si="280"/>
        <v>81.590604593771644</v>
      </c>
      <c r="W224" s="57">
        <f t="shared" ca="1" si="199"/>
        <v>12872260.71863547</v>
      </c>
      <c r="X224" s="57">
        <f t="shared" ca="1" si="200"/>
        <v>308157596.44162023</v>
      </c>
      <c r="Y224" s="42">
        <f t="array" aca="1" ref="Y224" ca="1">SUM($E$54:$V$54*E224:V224)/1000000</f>
        <v>1582.1643524109638</v>
      </c>
      <c r="Z224" s="44">
        <f t="array" aca="1" ref="Z224" ca="1">SUM(($E$54:$V$54*E224:V224))/SUM(E224:V224)</f>
        <v>5.1342701613740722</v>
      </c>
      <c r="AE224" s="11"/>
      <c r="AG224" s="57">
        <f t="shared" ca="1" si="205"/>
        <v>2489439.1098482646</v>
      </c>
      <c r="AH224" s="57">
        <f t="shared" ca="1" si="206"/>
        <v>1272373.9490704739</v>
      </c>
      <c r="AI224" s="57">
        <f t="shared" ca="1" si="207"/>
        <v>957071.05770916084</v>
      </c>
      <c r="AJ224" s="57">
        <f t="shared" ca="1" si="208"/>
        <v>158516.81174166239</v>
      </c>
      <c r="AK224" s="57">
        <f t="shared" ca="1" si="209"/>
        <v>234986.03588184426</v>
      </c>
      <c r="AL224" s="57">
        <f t="shared" ca="1" si="210"/>
        <v>65082.074084937303</v>
      </c>
      <c r="AM224" s="57">
        <f t="shared" ca="1" si="211"/>
        <v>54486.373206422104</v>
      </c>
      <c r="AN224" s="57">
        <f t="shared" ca="1" si="212"/>
        <v>28101.530558124763</v>
      </c>
      <c r="AO224" s="57">
        <f t="shared" ca="1" si="213"/>
        <v>17255.771317067258</v>
      </c>
      <c r="AP224" s="57">
        <f t="shared" ca="1" si="214"/>
        <v>11565.507978415182</v>
      </c>
      <c r="AQ224" s="57">
        <f t="shared" ca="1" si="215"/>
        <v>3361.4832522548777</v>
      </c>
      <c r="AR224" s="57">
        <f t="shared" ca="1" si="216"/>
        <v>2003.6417750565952</v>
      </c>
      <c r="AS224" s="57">
        <f t="shared" ca="1" si="217"/>
        <v>991.85832732456981</v>
      </c>
      <c r="AT224" s="57">
        <f t="shared" ca="1" si="218"/>
        <v>260.25133236318533</v>
      </c>
      <c r="AU224" s="57">
        <f t="shared" ca="1" si="219"/>
        <v>90.607238124371705</v>
      </c>
      <c r="AV224" s="57">
        <f t="shared" ca="1" si="220"/>
        <v>14.347511516508007</v>
      </c>
      <c r="AW224" s="57">
        <f t="shared" ca="1" si="221"/>
        <v>9.7219465419379496</v>
      </c>
      <c r="AX224" s="57">
        <f t="shared" ca="1" si="201"/>
        <v>1533797.0738608157</v>
      </c>
      <c r="AY224" s="57">
        <f t="shared" ca="1" si="202"/>
        <v>5295610.1327795563</v>
      </c>
      <c r="AZ224" s="42">
        <f t="array" aca="1" ref="AZ224" ca="1">SUM($E$54:$V$54*AF224:AW224)/1000000</f>
        <v>66.260626623608559</v>
      </c>
      <c r="BA224" s="44">
        <f t="array" aca="1" ref="BA224" ca="1">IF(AZ224=0,"",SUM(($E$54:$V$54*AF224:AW224))/SUM(AF224:AW224))</f>
        <v>12.51236872847921</v>
      </c>
      <c r="BB224" s="55">
        <f t="array" aca="1" ref="BB224" ca="1">SUM(AG224:AW224*AG$54:AW$54*AG$55:AW$55)/1000000</f>
        <v>107.35077425808448</v>
      </c>
      <c r="BG224" s="11"/>
      <c r="BI224" s="57">
        <f t="shared" si="222"/>
        <v>0</v>
      </c>
      <c r="BJ224" s="57">
        <f t="shared" si="223"/>
        <v>0</v>
      </c>
      <c r="BK224" s="57">
        <f t="shared" ca="1" si="224"/>
        <v>6027186.7104755864</v>
      </c>
      <c r="BL224" s="57">
        <f t="shared" ca="1" si="225"/>
        <v>998264.87638563861</v>
      </c>
      <c r="BM224" s="57">
        <f t="shared" ca="1" si="226"/>
        <v>1479832.3501751781</v>
      </c>
      <c r="BN224" s="57">
        <f t="shared" ca="1" si="227"/>
        <v>409856.51886061317</v>
      </c>
      <c r="BO224" s="57">
        <f t="shared" ca="1" si="228"/>
        <v>343129.74135673413</v>
      </c>
      <c r="BP224" s="57">
        <f t="shared" ca="1" si="229"/>
        <v>176970.32018642762</v>
      </c>
      <c r="BQ224" s="57">
        <f t="shared" ca="1" si="230"/>
        <v>108668.79185561863</v>
      </c>
      <c r="BR224" s="57">
        <f t="shared" ca="1" si="231"/>
        <v>72834.169862219744</v>
      </c>
      <c r="BS224" s="57">
        <f t="shared" ca="1" si="232"/>
        <v>21169.052205979089</v>
      </c>
      <c r="BT224" s="57">
        <f t="shared" ca="1" si="233"/>
        <v>12618.00049421684</v>
      </c>
      <c r="BU224" s="57">
        <f t="shared" ca="1" si="234"/>
        <v>6246.2606939910702</v>
      </c>
      <c r="BV224" s="57">
        <f t="shared" ca="1" si="235"/>
        <v>1638.9413922488748</v>
      </c>
      <c r="BW224" s="57">
        <f t="shared" ca="1" si="236"/>
        <v>570.60208549537333</v>
      </c>
      <c r="BX224" s="57">
        <f t="shared" ca="1" si="237"/>
        <v>90.353929359935719</v>
      </c>
      <c r="BY224" s="57">
        <f t="shared" ca="1" si="238"/>
        <v>61.22428060647605</v>
      </c>
      <c r="BZ224" s="57">
        <f t="shared" ca="1" si="203"/>
        <v>9659137.9142399151</v>
      </c>
      <c r="CA224" s="57">
        <f t="shared" ca="1" si="204"/>
        <v>9659137.9142399151</v>
      </c>
      <c r="CB224" s="42">
        <f t="array" aca="1" ref="CB224" ca="1">SUM($E$54:$V$54*BH224:BY224)/1000000</f>
        <v>216.6026270372171</v>
      </c>
      <c r="CC224" s="44">
        <f t="array" aca="1" ref="CC224" ca="1">IF(CB224=0,"",SUM(($E$54:$V$54*BH224:BY224))/SUM(BH224:BY224))</f>
        <v>22.424633436270977</v>
      </c>
      <c r="CD224" s="55">
        <f t="array" aca="1" ref="CD224" ca="1">SUM(BI224:BY224*BI$54:BY$54*BI$55:BY$55)/1000000</f>
        <v>1009.8644323240242</v>
      </c>
      <c r="CI224" s="11"/>
      <c r="CJ224" s="72"/>
      <c r="CK224" s="149" t="str">
        <f t="shared" ca="1" si="239"/>
        <v/>
      </c>
      <c r="CL224" s="149" t="str">
        <f t="shared" ca="1" si="240"/>
        <v/>
      </c>
      <c r="CM224" s="149" t="str">
        <f t="shared" ca="1" si="241"/>
        <v/>
      </c>
      <c r="CN224" s="149">
        <f t="shared" ca="1" si="242"/>
        <v>0.96385741639070388</v>
      </c>
      <c r="CO224" s="149">
        <f t="shared" ca="1" si="243"/>
        <v>0.8522724010707462</v>
      </c>
      <c r="CP224" s="149">
        <f t="shared" ca="1" si="244"/>
        <v>0.95866950131089124</v>
      </c>
      <c r="CQ224" s="149">
        <f t="shared" ca="1" si="245"/>
        <v>0.78312021969171153</v>
      </c>
      <c r="CR224" s="149">
        <f t="shared" ca="1" si="246"/>
        <v>0.83383747590843049</v>
      </c>
      <c r="CS224" s="149">
        <f t="shared" ca="1" si="247"/>
        <v>0.76369329468810565</v>
      </c>
      <c r="CT224" s="149">
        <f t="shared" ca="1" si="248"/>
        <v>0.98746443890849056</v>
      </c>
      <c r="CU224" s="149">
        <f t="shared" ca="1" si="249"/>
        <v>0.87633451607698265</v>
      </c>
      <c r="CV224" s="149">
        <f t="shared" ca="1" si="250"/>
        <v>0.85234427325445372</v>
      </c>
      <c r="CW224" s="149">
        <f t="shared" ca="1" si="251"/>
        <v>0.84919144736078367</v>
      </c>
      <c r="CX224" s="149">
        <f t="shared" ca="1" si="252"/>
        <v>0.84037403121845977</v>
      </c>
      <c r="CY224" s="149" t="str">
        <f t="shared" ca="1" si="253"/>
        <v/>
      </c>
      <c r="CZ224" s="149" t="str">
        <f t="shared" ca="1" si="254"/>
        <v/>
      </c>
      <c r="DA224" s="149" t="str">
        <f t="shared" ca="1" si="255"/>
        <v/>
      </c>
      <c r="DB224" s="57"/>
      <c r="DC224" s="72">
        <f ca="1">AVERAGE(CJ213:DA224)</f>
        <v>0.60195376638905851</v>
      </c>
      <c r="DD224" s="74">
        <f ca="1">STDEV(CJ213:DA224)</f>
        <v>0.20834808566272606</v>
      </c>
      <c r="DE224" s="44"/>
      <c r="DF224" s="55"/>
      <c r="DK224" s="11"/>
      <c r="DM224" s="72">
        <f t="shared" ca="1" si="256"/>
        <v>7.9706657168094691E-2</v>
      </c>
      <c r="DN224" s="72">
        <f t="shared" ca="1" si="257"/>
        <v>7.9706657168094691E-2</v>
      </c>
      <c r="DO224" s="72">
        <f t="shared" ca="1" si="258"/>
        <v>0.58166197276385867</v>
      </c>
      <c r="DP224" s="72">
        <f t="shared" ca="1" si="259"/>
        <v>0.58166197276385878</v>
      </c>
      <c r="DQ224" s="72">
        <f t="shared" ca="1" si="260"/>
        <v>0.58166197276385867</v>
      </c>
      <c r="DR224" s="72">
        <f t="shared" ca="1" si="261"/>
        <v>0.58166197276385867</v>
      </c>
      <c r="DS224" s="72">
        <f t="shared" ca="1" si="262"/>
        <v>0.58166197276385867</v>
      </c>
      <c r="DT224" s="72">
        <f t="shared" ca="1" si="263"/>
        <v>0.58166197276385867</v>
      </c>
      <c r="DU224" s="72">
        <f t="shared" ca="1" si="264"/>
        <v>0.58166197276385867</v>
      </c>
      <c r="DV224" s="72">
        <f t="shared" ca="1" si="265"/>
        <v>0.58166197276385867</v>
      </c>
      <c r="DW224" s="72">
        <f t="shared" ca="1" si="266"/>
        <v>0.58166197276385867</v>
      </c>
      <c r="DX224" s="72">
        <f t="shared" ca="1" si="267"/>
        <v>0.58166197276385878</v>
      </c>
      <c r="DY224" s="72">
        <f t="shared" ca="1" si="268"/>
        <v>0.58166197276385867</v>
      </c>
      <c r="DZ224" s="72">
        <f t="shared" ca="1" si="269"/>
        <v>0.58166197276385878</v>
      </c>
      <c r="EA224" s="72">
        <f t="shared" ca="1" si="270"/>
        <v>0.58166197276385867</v>
      </c>
      <c r="EB224" s="72">
        <f t="shared" ca="1" si="271"/>
        <v>0.58166197276385867</v>
      </c>
      <c r="EC224" s="72">
        <f t="shared" ca="1" si="272"/>
        <v>0.58166197276385867</v>
      </c>
      <c r="ED224" s="57"/>
      <c r="EE224" s="72">
        <f ca="1">AVERAGE(DL213:EC224)</f>
        <v>0.56109813591962732</v>
      </c>
      <c r="EF224" s="74">
        <f ca="1">STDEV(DL213:EC224)</f>
        <v>0.18072348433469945</v>
      </c>
      <c r="EG224" s="44"/>
      <c r="EH224" s="55"/>
    </row>
    <row r="225" spans="1:138" x14ac:dyDescent="0.2">
      <c r="A225" s="6">
        <v>15</v>
      </c>
      <c r="B225">
        <v>1</v>
      </c>
      <c r="C225" s="5">
        <f t="shared" ca="1" si="196"/>
        <v>0.64533514045120077</v>
      </c>
      <c r="D225" s="5">
        <f t="shared" ca="1" si="197"/>
        <v>8.7427543140572037E-2</v>
      </c>
      <c r="E225" s="30">
        <f t="shared" ca="1" si="198"/>
        <v>90977523.171306908</v>
      </c>
      <c r="F225" s="29">
        <f t="shared" ca="1" si="279"/>
        <v>132436644.81422551</v>
      </c>
      <c r="G225" s="29">
        <f t="shared" ca="1" si="279"/>
        <v>62663625.230921648</v>
      </c>
      <c r="H225" s="29">
        <f t="shared" ca="1" si="279"/>
        <v>16798220.829605438</v>
      </c>
      <c r="I225" s="29">
        <f t="shared" ca="1" si="279"/>
        <v>3240371.3331117127</v>
      </c>
      <c r="J225" s="29">
        <f t="shared" ca="1" si="279"/>
        <v>536692.99520291225</v>
      </c>
      <c r="K225" s="29">
        <f t="shared" ca="1" si="279"/>
        <v>795596.11401860928</v>
      </c>
      <c r="L225" s="29">
        <f t="shared" ca="1" si="279"/>
        <v>220349.45625570236</v>
      </c>
      <c r="M225" s="29">
        <f t="shared" ca="1" si="279"/>
        <v>184475.41628300803</v>
      </c>
      <c r="N225" s="29">
        <f t="shared" ca="1" si="279"/>
        <v>95143.81748735506</v>
      </c>
      <c r="O225" s="29">
        <f t="shared" ca="1" si="279"/>
        <v>58423.150774608221</v>
      </c>
      <c r="P225" s="29">
        <f t="shared" ca="1" si="280"/>
        <v>39157.531934812614</v>
      </c>
      <c r="Q225" s="29">
        <f t="shared" ca="1" si="280"/>
        <v>11381.029527121989</v>
      </c>
      <c r="R225" s="29">
        <f t="shared" ca="1" si="280"/>
        <v>6783.763146342515</v>
      </c>
      <c r="S225" s="29">
        <f t="shared" ca="1" si="280"/>
        <v>3358.1511680686003</v>
      </c>
      <c r="T225" s="29">
        <f t="shared" ca="1" si="280"/>
        <v>881.13724681251745</v>
      </c>
      <c r="U225" s="29">
        <f t="shared" ca="1" si="280"/>
        <v>306.77042694552102</v>
      </c>
      <c r="V225" s="29">
        <f t="shared" ca="1" si="280"/>
        <v>48.576607395133117</v>
      </c>
      <c r="W225" s="31">
        <f t="shared" ca="1" si="199"/>
        <v>21991190.07279684</v>
      </c>
      <c r="X225" s="31">
        <f t="shared" ca="1" si="200"/>
        <v>308068983.28925079</v>
      </c>
      <c r="Y225" s="38">
        <f t="array" aca="1" ref="Y225" ca="1">SUM($E$54:$V$54*E225:V225)/1000000</f>
        <v>2218.4882297154468</v>
      </c>
      <c r="Z225" s="39">
        <f t="array" aca="1" ref="Z225" ca="1">SUM(($E$54:$V$54*E225:V225))/SUM(E225:V225)</f>
        <v>7.2012709816764433</v>
      </c>
      <c r="AE225" s="10"/>
      <c r="AF225" s="46"/>
      <c r="AG225" s="53">
        <f t="shared" ca="1" si="205"/>
        <v>3827581.5024633575</v>
      </c>
      <c r="AH225" s="53">
        <f t="shared" ca="1" si="206"/>
        <v>1811055.6420967912</v>
      </c>
      <c r="AI225" s="53">
        <f t="shared" ca="1" si="207"/>
        <v>2392434.3095772206</v>
      </c>
      <c r="AJ225" s="53">
        <f t="shared" ca="1" si="208"/>
        <v>461499.79999334406</v>
      </c>
      <c r="AK225" s="53">
        <f t="shared" ca="1" si="209"/>
        <v>76436.829141468595</v>
      </c>
      <c r="AL225" s="53">
        <f t="shared" ca="1" si="210"/>
        <v>113310.29988543964</v>
      </c>
      <c r="AM225" s="53">
        <f t="shared" ca="1" si="211"/>
        <v>31382.585369620334</v>
      </c>
      <c r="AN225" s="53">
        <f t="shared" ca="1" si="212"/>
        <v>26273.336900725524</v>
      </c>
      <c r="AO225" s="53">
        <f t="shared" ca="1" si="213"/>
        <v>13550.562027362505</v>
      </c>
      <c r="AP225" s="53">
        <f t="shared" ca="1" si="214"/>
        <v>8320.735380525337</v>
      </c>
      <c r="AQ225" s="53">
        <f t="shared" ca="1" si="215"/>
        <v>5576.8895902419081</v>
      </c>
      <c r="AR225" s="53">
        <f t="shared" ca="1" si="216"/>
        <v>1620.9077017853206</v>
      </c>
      <c r="AS225" s="53">
        <f t="shared" ca="1" si="217"/>
        <v>966.15634857900341</v>
      </c>
      <c r="AT225" s="53">
        <f t="shared" ca="1" si="218"/>
        <v>478.27422634393639</v>
      </c>
      <c r="AU225" s="53">
        <f t="shared" ca="1" si="219"/>
        <v>125.49322943804835</v>
      </c>
      <c r="AV225" s="53">
        <f t="shared" ca="1" si="220"/>
        <v>43.690823095659674</v>
      </c>
      <c r="AW225" s="53">
        <f t="shared" ca="1" si="221"/>
        <v>6.9183720915346925</v>
      </c>
      <c r="AX225" s="53">
        <f t="shared" ca="1" si="201"/>
        <v>3132026.7885672823</v>
      </c>
      <c r="AY225" s="53">
        <f t="shared" ca="1" si="202"/>
        <v>8770663.9331274256</v>
      </c>
      <c r="AZ225" s="41">
        <f t="array" aca="1" ref="AZ225" ca="1">SUM($E$54:$V$54*AF225:AW225)/1000000</f>
        <v>111.89073258129955</v>
      </c>
      <c r="BA225" s="43">
        <f t="array" aca="1" ref="BA225" ca="1">IF(AZ225=0,"",SUM(($E$54:$V$54*AF225:AW225))/SUM(AF225:AW225))</f>
        <v>12.757384553144288</v>
      </c>
      <c r="BB225" s="54">
        <f t="array" aca="1" ref="BB225" ca="1">SUM(AG225:AW225*AG$54:AW$54*AG$55:AW$55)/1000000</f>
        <v>177.59362552686542</v>
      </c>
      <c r="BG225" s="10"/>
      <c r="BH225" s="46"/>
      <c r="BI225" s="53">
        <f t="shared" si="222"/>
        <v>0</v>
      </c>
      <c r="BJ225" s="53">
        <f t="shared" si="223"/>
        <v>0</v>
      </c>
      <c r="BK225" s="53">
        <f t="shared" ca="1" si="224"/>
        <v>17659445.47599677</v>
      </c>
      <c r="BL225" s="53">
        <f t="shared" ca="1" si="225"/>
        <v>3406501.287220744</v>
      </c>
      <c r="BM225" s="53">
        <f t="shared" ca="1" si="226"/>
        <v>564208.60174856021</v>
      </c>
      <c r="BN225" s="53">
        <f t="shared" ca="1" si="227"/>
        <v>836385.37312624091</v>
      </c>
      <c r="BO225" s="53">
        <f t="shared" ca="1" si="228"/>
        <v>231646.50875139789</v>
      </c>
      <c r="BP225" s="53">
        <f t="shared" ca="1" si="229"/>
        <v>193933.24975048003</v>
      </c>
      <c r="BQ225" s="53">
        <f t="shared" ca="1" si="230"/>
        <v>100021.7269637834</v>
      </c>
      <c r="BR225" s="53">
        <f t="shared" ca="1" si="231"/>
        <v>61418.435684677534</v>
      </c>
      <c r="BS225" s="53">
        <f t="shared" ca="1" si="232"/>
        <v>41165.091660106933</v>
      </c>
      <c r="BT225" s="53">
        <f t="shared" ca="1" si="233"/>
        <v>11964.521268865874</v>
      </c>
      <c r="BU225" s="53">
        <f t="shared" ca="1" si="234"/>
        <v>7131.5585513543801</v>
      </c>
      <c r="BV225" s="53">
        <f t="shared" ca="1" si="235"/>
        <v>3530.3195531365827</v>
      </c>
      <c r="BW225" s="53">
        <f t="shared" ca="1" si="236"/>
        <v>926.31209726280554</v>
      </c>
      <c r="BX225" s="53">
        <f t="shared" ca="1" si="237"/>
        <v>322.49817901815993</v>
      </c>
      <c r="BY225" s="53">
        <f t="shared" ca="1" si="238"/>
        <v>51.067071828904147</v>
      </c>
      <c r="BZ225" s="53">
        <f t="shared" ca="1" si="203"/>
        <v>23118652.027624231</v>
      </c>
      <c r="CA225" s="53">
        <f t="shared" ca="1" si="204"/>
        <v>23118652.027624231</v>
      </c>
      <c r="CB225" s="41">
        <f t="array" aca="1" ref="CB225" ca="1">SUM($E$54:$V$54*BH225:BY225)/1000000</f>
        <v>477.86515321536132</v>
      </c>
      <c r="CC225" s="43">
        <f t="array" aca="1" ref="CC225" ca="1">IF(CB225=0,"",SUM(($E$54:$V$54*BH225:BY225))/SUM(BH225:BY225))</f>
        <v>20.670113146924194</v>
      </c>
      <c r="CD225" s="54">
        <f t="array" aca="1" ref="CD225" ca="1">SUM(BI225:BY225*BI$54:BY$54*BI$55:BY$55)/1000000</f>
        <v>2169.5314644348796</v>
      </c>
      <c r="CI225" s="10"/>
      <c r="CJ225" s="71"/>
      <c r="CK225" s="149" t="str">
        <f t="shared" ca="1" si="239"/>
        <v/>
      </c>
      <c r="CL225" s="149" t="str">
        <f t="shared" ca="1" si="240"/>
        <v/>
      </c>
      <c r="CM225" s="149" t="str">
        <f t="shared" ca="1" si="241"/>
        <v/>
      </c>
      <c r="CN225" s="149">
        <f t="shared" ca="1" si="242"/>
        <v>0.38938422838350895</v>
      </c>
      <c r="CO225" s="149">
        <f t="shared" ca="1" si="243"/>
        <v>0.38803279098395665</v>
      </c>
      <c r="CP225" s="149">
        <f t="shared" ca="1" si="244"/>
        <v>0.38817582525175992</v>
      </c>
      <c r="CQ225" s="149">
        <f t="shared" ca="1" si="245"/>
        <v>0.42283812784432323</v>
      </c>
      <c r="CR225" s="149">
        <f t="shared" ca="1" si="246"/>
        <v>0.43615218191265637</v>
      </c>
      <c r="CS225" s="149">
        <f t="shared" ca="1" si="247"/>
        <v>0.51199296673814965</v>
      </c>
      <c r="CT225" s="149">
        <f t="shared" ca="1" si="248"/>
        <v>0.45589367715118251</v>
      </c>
      <c r="CU225" s="149">
        <f t="shared" ca="1" si="249"/>
        <v>0.37848103709725545</v>
      </c>
      <c r="CV225" s="149">
        <f t="shared" ca="1" si="250"/>
        <v>0.3571219067444924</v>
      </c>
      <c r="CW225" s="149">
        <f t="shared" ca="1" si="251"/>
        <v>0.40063414531977898</v>
      </c>
      <c r="CX225" s="149">
        <f t="shared" ca="1" si="252"/>
        <v>0.4193432382070641</v>
      </c>
      <c r="CY225" s="149" t="str">
        <f t="shared" ca="1" si="253"/>
        <v/>
      </c>
      <c r="CZ225" s="149" t="str">
        <f t="shared" ca="1" si="254"/>
        <v/>
      </c>
      <c r="DA225" s="149" t="str">
        <f t="shared" ca="1" si="255"/>
        <v/>
      </c>
      <c r="DB225" s="53"/>
      <c r="DC225" s="53"/>
      <c r="DD225" s="41"/>
      <c r="DE225" s="43"/>
      <c r="DF225" s="54"/>
      <c r="DK225" s="10"/>
      <c r="DL225" s="46"/>
      <c r="DM225" s="72">
        <f t="shared" ca="1" si="256"/>
        <v>8.7427543140572023E-2</v>
      </c>
      <c r="DN225" s="72">
        <f t="shared" ca="1" si="257"/>
        <v>8.7427543140572023E-2</v>
      </c>
      <c r="DO225" s="72">
        <f t="shared" ca="1" si="258"/>
        <v>0.73276268359177288</v>
      </c>
      <c r="DP225" s="72">
        <f t="shared" ca="1" si="259"/>
        <v>0.73276268359177277</v>
      </c>
      <c r="DQ225" s="72">
        <f t="shared" ca="1" si="260"/>
        <v>0.73276268359177277</v>
      </c>
      <c r="DR225" s="72">
        <f t="shared" ca="1" si="261"/>
        <v>0.73276268359177277</v>
      </c>
      <c r="DS225" s="72">
        <f t="shared" ca="1" si="262"/>
        <v>0.73276268359177277</v>
      </c>
      <c r="DT225" s="72">
        <f t="shared" ca="1" si="263"/>
        <v>0.73276268359177277</v>
      </c>
      <c r="DU225" s="72">
        <f t="shared" ca="1" si="264"/>
        <v>0.73276268359177277</v>
      </c>
      <c r="DV225" s="72">
        <f t="shared" ca="1" si="265"/>
        <v>0.73276268359177277</v>
      </c>
      <c r="DW225" s="72">
        <f t="shared" ca="1" si="266"/>
        <v>0.73276268359177277</v>
      </c>
      <c r="DX225" s="72">
        <f t="shared" ca="1" si="267"/>
        <v>0.73276268359177277</v>
      </c>
      <c r="DY225" s="72">
        <f t="shared" ca="1" si="268"/>
        <v>0.73276268359177277</v>
      </c>
      <c r="DZ225" s="72">
        <f t="shared" ca="1" si="269"/>
        <v>0.73276268359177277</v>
      </c>
      <c r="EA225" s="72">
        <f t="shared" ca="1" si="270"/>
        <v>0.73276268359177277</v>
      </c>
      <c r="EB225" s="72">
        <f t="shared" ca="1" si="271"/>
        <v>0.73276268359177277</v>
      </c>
      <c r="EC225" s="72">
        <f t="shared" ca="1" si="272"/>
        <v>0.73276268359177277</v>
      </c>
      <c r="ED225" s="53"/>
      <c r="EE225" s="53"/>
      <c r="EF225" s="41"/>
      <c r="EG225" s="43"/>
      <c r="EH225" s="54"/>
    </row>
    <row r="226" spans="1:138" x14ac:dyDescent="0.2">
      <c r="A226" s="6">
        <v>15</v>
      </c>
      <c r="B226">
        <v>2</v>
      </c>
      <c r="C226" s="5">
        <f t="shared" ca="1" si="196"/>
        <v>0.47263000423083157</v>
      </c>
      <c r="D226" s="5">
        <f t="shared" ca="1" si="197"/>
        <v>8.2207034068629309E-2</v>
      </c>
      <c r="E226" s="30">
        <f t="shared" ca="1" si="198"/>
        <v>63609251.679412708</v>
      </c>
      <c r="F226" s="29">
        <f t="shared" ca="1" si="279"/>
        <v>70344559.359771013</v>
      </c>
      <c r="G226" s="29">
        <f t="shared" ca="1" si="279"/>
        <v>102401088.72826953</v>
      </c>
      <c r="H226" s="29">
        <f t="shared" ca="1" si="279"/>
        <v>30203085.895640884</v>
      </c>
      <c r="I226" s="29">
        <f t="shared" ca="1" si="279"/>
        <v>8096532.9525837703</v>
      </c>
      <c r="J226" s="29">
        <f t="shared" ca="1" si="279"/>
        <v>1561818.5725305183</v>
      </c>
      <c r="K226" s="29">
        <f t="shared" ca="1" si="279"/>
        <v>258679.3306957215</v>
      </c>
      <c r="L226" s="29">
        <f t="shared" ca="1" si="279"/>
        <v>383467.40523535351</v>
      </c>
      <c r="M226" s="29">
        <f t="shared" ca="1" si="279"/>
        <v>106205.68998080702</v>
      </c>
      <c r="N226" s="29">
        <f t="shared" ca="1" si="279"/>
        <v>88914.850092018081</v>
      </c>
      <c r="O226" s="29">
        <f t="shared" ca="1" si="279"/>
        <v>45858.13350919498</v>
      </c>
      <c r="P226" s="29">
        <f t="shared" ca="1" si="280"/>
        <v>28159.230089815173</v>
      </c>
      <c r="Q226" s="29">
        <f t="shared" ca="1" si="280"/>
        <v>18873.442066751802</v>
      </c>
      <c r="R226" s="29">
        <f t="shared" ca="1" si="280"/>
        <v>5485.5143015069198</v>
      </c>
      <c r="S226" s="29">
        <f t="shared" ca="1" si="280"/>
        <v>3269.6892375700259</v>
      </c>
      <c r="T226" s="29">
        <f t="shared" ca="1" si="280"/>
        <v>1618.5869841707358</v>
      </c>
      <c r="U226" s="29">
        <f t="shared" ca="1" si="280"/>
        <v>424.6971644754866</v>
      </c>
      <c r="V226" s="29">
        <f t="shared" ca="1" si="280"/>
        <v>147.85952011448481</v>
      </c>
      <c r="W226" s="31">
        <f t="shared" ca="1" si="199"/>
        <v>40802541.849632666</v>
      </c>
      <c r="X226" s="31">
        <f t="shared" ca="1" si="200"/>
        <v>277157441.61708593</v>
      </c>
      <c r="Y226" s="38">
        <f t="array" aca="1" ref="Y226" ca="1">SUM($E$54:$V$54*E226:V226)/1000000</f>
        <v>2673.2849950333193</v>
      </c>
      <c r="Z226" s="39">
        <f t="array" aca="1" ref="Z226" ca="1">SUM(($E$54:$V$54*E226:V226))/SUM(E226:V226)</f>
        <v>9.6453661118963048</v>
      </c>
      <c r="AE226" s="10"/>
      <c r="AF226" s="46"/>
      <c r="AG226" s="53">
        <f t="shared" ca="1" si="205"/>
        <v>2324045.8759723376</v>
      </c>
      <c r="AH226" s="53">
        <f t="shared" ca="1" si="206"/>
        <v>3383130.5522415731</v>
      </c>
      <c r="AI226" s="53">
        <f t="shared" ca="1" si="207"/>
        <v>3656274.6517210822</v>
      </c>
      <c r="AJ226" s="53">
        <f t="shared" ca="1" si="208"/>
        <v>980136.54312154301</v>
      </c>
      <c r="AK226" s="53">
        <f t="shared" ca="1" si="209"/>
        <v>189068.02030300844</v>
      </c>
      <c r="AL226" s="53">
        <f t="shared" ca="1" si="210"/>
        <v>31314.769723031732</v>
      </c>
      <c r="AM226" s="53">
        <f t="shared" ca="1" si="211"/>
        <v>46421.155717920679</v>
      </c>
      <c r="AN226" s="53">
        <f t="shared" ca="1" si="212"/>
        <v>12856.870767679309</v>
      </c>
      <c r="AO226" s="53">
        <f t="shared" ca="1" si="213"/>
        <v>10763.705194771039</v>
      </c>
      <c r="AP226" s="53">
        <f t="shared" ca="1" si="214"/>
        <v>5551.4172195600067</v>
      </c>
      <c r="AQ226" s="53">
        <f t="shared" ca="1" si="215"/>
        <v>3408.8529743324143</v>
      </c>
      <c r="AR226" s="53">
        <f t="shared" ca="1" si="216"/>
        <v>2284.7495801530158</v>
      </c>
      <c r="AS226" s="53">
        <f t="shared" ca="1" si="217"/>
        <v>664.05621470446931</v>
      </c>
      <c r="AT226" s="53">
        <f t="shared" ca="1" si="218"/>
        <v>395.81657051996558</v>
      </c>
      <c r="AU226" s="53">
        <f t="shared" ca="1" si="219"/>
        <v>195.94019572295625</v>
      </c>
      <c r="AV226" s="53">
        <f t="shared" ca="1" si="220"/>
        <v>51.412278947087771</v>
      </c>
      <c r="AW226" s="53">
        <f t="shared" ca="1" si="221"/>
        <v>17.899330461734696</v>
      </c>
      <c r="AX226" s="53">
        <f t="shared" ca="1" si="201"/>
        <v>4939405.8609134378</v>
      </c>
      <c r="AY226" s="53">
        <f t="shared" ca="1" si="202"/>
        <v>10646582.28912735</v>
      </c>
      <c r="AZ226" s="41">
        <f t="array" aca="1" ref="AZ226" ca="1">SUM($E$54:$V$54*AF226:AW226)/1000000</f>
        <v>158.93834430777943</v>
      </c>
      <c r="BA226" s="43">
        <f t="array" aca="1" ref="BA226" ca="1">IF(AZ226=0,"",SUM(($E$54:$V$54*AF226:AW226))/SUM(AF226:AW226))</f>
        <v>14.928578955341626</v>
      </c>
      <c r="BB226" s="54">
        <f t="array" aca="1" ref="BB226" ca="1">SUM(AG226:AW226*AG$54:AW$54*AG$55:AW$55)/1000000</f>
        <v>263.32272985976891</v>
      </c>
      <c r="BG226" s="10"/>
      <c r="BH226" s="46"/>
      <c r="BI226" s="53">
        <f t="shared" si="222"/>
        <v>0</v>
      </c>
      <c r="BJ226" s="53">
        <f t="shared" si="223"/>
        <v>0</v>
      </c>
      <c r="BK226" s="53">
        <f t="shared" ca="1" si="224"/>
        <v>21020891.018515132</v>
      </c>
      <c r="BL226" s="53">
        <f t="shared" ca="1" si="225"/>
        <v>5635064.490169988</v>
      </c>
      <c r="BM226" s="53">
        <f t="shared" ca="1" si="226"/>
        <v>1087002.1069136932</v>
      </c>
      <c r="BN226" s="53">
        <f t="shared" ca="1" si="227"/>
        <v>180036.90212601752</v>
      </c>
      <c r="BO226" s="53">
        <f t="shared" ca="1" si="228"/>
        <v>266887.51482074679</v>
      </c>
      <c r="BP226" s="53">
        <f t="shared" ca="1" si="229"/>
        <v>73917.554065393182</v>
      </c>
      <c r="BQ226" s="53">
        <f t="shared" ca="1" si="230"/>
        <v>61883.390994218877</v>
      </c>
      <c r="BR226" s="53">
        <f t="shared" ca="1" si="231"/>
        <v>31916.5674044066</v>
      </c>
      <c r="BS226" s="53">
        <f t="shared" ca="1" si="232"/>
        <v>19598.398287134249</v>
      </c>
      <c r="BT226" s="53">
        <f t="shared" ca="1" si="233"/>
        <v>13135.630253155967</v>
      </c>
      <c r="BU226" s="53">
        <f t="shared" ca="1" si="234"/>
        <v>3817.8349957653008</v>
      </c>
      <c r="BV226" s="53">
        <f t="shared" ca="1" si="235"/>
        <v>2275.6542614505224</v>
      </c>
      <c r="BW226" s="53">
        <f t="shared" ca="1" si="236"/>
        <v>1126.5120628998611</v>
      </c>
      <c r="BX226" s="53">
        <f t="shared" ca="1" si="237"/>
        <v>295.5828037293395</v>
      </c>
      <c r="BY226" s="53">
        <f t="shared" ca="1" si="238"/>
        <v>102.90798990261851</v>
      </c>
      <c r="BZ226" s="53">
        <f t="shared" ca="1" si="203"/>
        <v>28397952.065663636</v>
      </c>
      <c r="CA226" s="53">
        <f t="shared" ca="1" si="204"/>
        <v>28397952.065663636</v>
      </c>
      <c r="CB226" s="41">
        <f t="array" aca="1" ref="CB226" ca="1">SUM($E$54:$V$54*BH226:BY226)/1000000</f>
        <v>582.59254368958784</v>
      </c>
      <c r="CC226" s="43">
        <f t="array" aca="1" ref="CC226" ca="1">IF(CB226=0,"",SUM(($E$54:$V$54*BH226:BY226))/SUM(BH226:BY226))</f>
        <v>20.515301326746329</v>
      </c>
      <c r="CD226" s="54">
        <f t="array" aca="1" ref="CD226" ca="1">SUM(BI226:BY226*BI$54:BY$54*BI$55:BY$55)/1000000</f>
        <v>2633.6560952238597</v>
      </c>
      <c r="CI226" s="10"/>
      <c r="CJ226" s="71"/>
      <c r="CK226" s="149" t="str">
        <f t="shared" ca="1" si="239"/>
        <v/>
      </c>
      <c r="CL226" s="149" t="str">
        <f t="shared" ca="1" si="240"/>
        <v/>
      </c>
      <c r="CM226" s="149" t="str">
        <f t="shared" ca="1" si="241"/>
        <v/>
      </c>
      <c r="CN226" s="149">
        <f t="shared" ca="1" si="242"/>
        <v>1.0449613554952528</v>
      </c>
      <c r="CO226" s="149">
        <f t="shared" ca="1" si="243"/>
        <v>1.0495295768755404</v>
      </c>
      <c r="CP226" s="149">
        <f t="shared" ca="1" si="244"/>
        <v>0.90676449052404728</v>
      </c>
      <c r="CQ226" s="149">
        <f t="shared" ca="1" si="245"/>
        <v>0.96429552183820366</v>
      </c>
      <c r="CR226" s="149">
        <f t="shared" ca="1" si="246"/>
        <v>0.89343470030946892</v>
      </c>
      <c r="CS226" s="149">
        <f t="shared" ca="1" si="247"/>
        <v>1.1122788736645193</v>
      </c>
      <c r="CT226" s="149">
        <f t="shared" ca="1" si="248"/>
        <v>1.1120283261764736</v>
      </c>
      <c r="CU226" s="149">
        <f t="shared" ca="1" si="249"/>
        <v>0.87001623428119346</v>
      </c>
      <c r="CV226" s="149">
        <f t="shared" ca="1" si="250"/>
        <v>1.0305677886085018</v>
      </c>
      <c r="CW226" s="149">
        <f t="shared" ca="1" si="251"/>
        <v>0.84614761706815911</v>
      </c>
      <c r="CX226" s="149">
        <f t="shared" ca="1" si="252"/>
        <v>0.97147012939135058</v>
      </c>
      <c r="CY226" s="149">
        <f t="shared" ca="1" si="253"/>
        <v>0.85169295851865545</v>
      </c>
      <c r="CZ226" s="149" t="str">
        <f t="shared" ca="1" si="254"/>
        <v/>
      </c>
      <c r="DA226" s="149" t="str">
        <f t="shared" ca="1" si="255"/>
        <v/>
      </c>
      <c r="DB226" s="53"/>
      <c r="DC226" s="53"/>
      <c r="DD226" s="41"/>
      <c r="DE226" s="43"/>
      <c r="DF226" s="54"/>
      <c r="DK226" s="10"/>
      <c r="DL226" s="46"/>
      <c r="DM226" s="72">
        <f t="shared" ca="1" si="256"/>
        <v>8.2207034068629142E-2</v>
      </c>
      <c r="DN226" s="72">
        <f t="shared" ca="1" si="257"/>
        <v>8.2207034068629309E-2</v>
      </c>
      <c r="DO226" s="72">
        <f t="shared" ca="1" si="258"/>
        <v>0.55483703829946085</v>
      </c>
      <c r="DP226" s="72">
        <f t="shared" ca="1" si="259"/>
        <v>0.55483703829946085</v>
      </c>
      <c r="DQ226" s="72">
        <f t="shared" ca="1" si="260"/>
        <v>0.55483703829946074</v>
      </c>
      <c r="DR226" s="72">
        <f t="shared" ca="1" si="261"/>
        <v>0.55483703829946085</v>
      </c>
      <c r="DS226" s="72">
        <f t="shared" ca="1" si="262"/>
        <v>0.55483703829946085</v>
      </c>
      <c r="DT226" s="72">
        <f t="shared" ca="1" si="263"/>
        <v>0.55483703829946096</v>
      </c>
      <c r="DU226" s="72">
        <f t="shared" ca="1" si="264"/>
        <v>0.55483703829946085</v>
      </c>
      <c r="DV226" s="72">
        <f t="shared" ca="1" si="265"/>
        <v>0.55483703829946074</v>
      </c>
      <c r="DW226" s="72">
        <f t="shared" ca="1" si="266"/>
        <v>0.55483703829946085</v>
      </c>
      <c r="DX226" s="72">
        <f t="shared" ca="1" si="267"/>
        <v>0.55483703829946085</v>
      </c>
      <c r="DY226" s="72">
        <f t="shared" ca="1" si="268"/>
        <v>0.55483703829946085</v>
      </c>
      <c r="DZ226" s="72">
        <f t="shared" ca="1" si="269"/>
        <v>0.55483703829946085</v>
      </c>
      <c r="EA226" s="72">
        <f t="shared" ca="1" si="270"/>
        <v>0.55483703829946085</v>
      </c>
      <c r="EB226" s="72">
        <f t="shared" ca="1" si="271"/>
        <v>0.55483703829946085</v>
      </c>
      <c r="EC226" s="72">
        <f t="shared" ca="1" si="272"/>
        <v>0.55483703829946085</v>
      </c>
      <c r="ED226" s="53"/>
      <c r="EE226" s="53"/>
      <c r="EF226" s="41"/>
      <c r="EG226" s="43"/>
      <c r="EH226" s="54"/>
    </row>
    <row r="227" spans="1:138" x14ac:dyDescent="0.2">
      <c r="A227" s="6">
        <v>15</v>
      </c>
      <c r="B227">
        <v>3</v>
      </c>
      <c r="C227" s="5">
        <f t="shared" ca="1" si="196"/>
        <v>0.5565757763630913</v>
      </c>
      <c r="D227" s="5">
        <f t="shared" ca="1" si="197"/>
        <v>8.8823788598266534E-2</v>
      </c>
      <c r="E227" s="30">
        <f t="shared" ca="1" si="198"/>
        <v>42889494.422320992</v>
      </c>
      <c r="F227" s="29">
        <f t="shared" ca="1" si="279"/>
        <v>48858830.891731367</v>
      </c>
      <c r="G227" s="29">
        <f t="shared" ca="1" si="279"/>
        <v>54032280.512188278</v>
      </c>
      <c r="H227" s="29">
        <f t="shared" ca="1" si="279"/>
        <v>45082663.879704714</v>
      </c>
      <c r="I227" s="29">
        <f t="shared" ca="1" si="279"/>
        <v>13297080.982959569</v>
      </c>
      <c r="J227" s="29">
        <f t="shared" ca="1" si="279"/>
        <v>3564544.8522611195</v>
      </c>
      <c r="K227" s="29">
        <f t="shared" ca="1" si="279"/>
        <v>687599.54235755559</v>
      </c>
      <c r="L227" s="29">
        <f t="shared" ca="1" si="279"/>
        <v>113885.05203619694</v>
      </c>
      <c r="M227" s="29">
        <f t="shared" ca="1" si="279"/>
        <v>168823.71421775123</v>
      </c>
      <c r="N227" s="29">
        <f t="shared" ca="1" si="279"/>
        <v>46757.66130008956</v>
      </c>
      <c r="O227" s="29">
        <f t="shared" ca="1" si="279"/>
        <v>39145.270332522989</v>
      </c>
      <c r="P227" s="29">
        <f t="shared" ca="1" si="280"/>
        <v>20189.305063266565</v>
      </c>
      <c r="Q227" s="29">
        <f t="shared" ca="1" si="280"/>
        <v>12397.261796884977</v>
      </c>
      <c r="R227" s="29">
        <f t="shared" ca="1" si="280"/>
        <v>8309.140610861059</v>
      </c>
      <c r="S227" s="29">
        <f t="shared" ca="1" si="280"/>
        <v>2415.028985857627</v>
      </c>
      <c r="T227" s="29">
        <f t="shared" ca="1" si="280"/>
        <v>1439.4993521954957</v>
      </c>
      <c r="U227" s="29">
        <f t="shared" ca="1" si="280"/>
        <v>712.59215965044302</v>
      </c>
      <c r="V227" s="29">
        <f t="shared" ca="1" si="280"/>
        <v>186.97535108751561</v>
      </c>
      <c r="W227" s="31">
        <f t="shared" ca="1" si="199"/>
        <v>63046150.758489326</v>
      </c>
      <c r="X227" s="31">
        <f t="shared" ca="1" si="200"/>
        <v>208826756.58473</v>
      </c>
      <c r="Y227" s="38">
        <f t="array" aca="1" ref="Y227" ca="1">SUM($E$54:$V$54*E227:V227)/1000000</f>
        <v>2358.441278552762</v>
      </c>
      <c r="Z227" s="39">
        <f t="array" aca="1" ref="Z227" ca="1">SUM(($E$54:$V$54*E227:V227))/SUM(E227:V227)</f>
        <v>11.293769616135569</v>
      </c>
      <c r="AE227" s="10"/>
      <c r="AF227" s="46"/>
      <c r="AG227" s="53">
        <f t="shared" ca="1" si="205"/>
        <v>1597012.3751128456</v>
      </c>
      <c r="AH227" s="53">
        <f t="shared" ca="1" si="206"/>
        <v>1766113.0865932503</v>
      </c>
      <c r="AI227" s="53">
        <f t="shared" ca="1" si="207"/>
        <v>6205804.9138219059</v>
      </c>
      <c r="AJ227" s="53">
        <f t="shared" ca="1" si="208"/>
        <v>1830395.1763748082</v>
      </c>
      <c r="AK227" s="53">
        <f t="shared" ca="1" si="209"/>
        <v>490673.53292889585</v>
      </c>
      <c r="AL227" s="53">
        <f t="shared" ca="1" si="210"/>
        <v>94650.764872507381</v>
      </c>
      <c r="AM227" s="53">
        <f t="shared" ca="1" si="211"/>
        <v>15676.722596138732</v>
      </c>
      <c r="AN227" s="53">
        <f t="shared" ca="1" si="212"/>
        <v>23239.244203886381</v>
      </c>
      <c r="AO227" s="53">
        <f t="shared" ca="1" si="213"/>
        <v>6436.3748564011585</v>
      </c>
      <c r="AP227" s="53">
        <f t="shared" ca="1" si="214"/>
        <v>5388.4994824322948</v>
      </c>
      <c r="AQ227" s="53">
        <f t="shared" ca="1" si="215"/>
        <v>2779.136763137737</v>
      </c>
      <c r="AR227" s="53">
        <f t="shared" ca="1" si="216"/>
        <v>1706.531547965601</v>
      </c>
      <c r="AS227" s="53">
        <f t="shared" ca="1" si="217"/>
        <v>1143.7856860036206</v>
      </c>
      <c r="AT227" s="53">
        <f t="shared" ca="1" si="218"/>
        <v>332.43818039342887</v>
      </c>
      <c r="AU227" s="53">
        <f t="shared" ca="1" si="219"/>
        <v>198.1527129172112</v>
      </c>
      <c r="AV227" s="53">
        <f t="shared" ca="1" si="220"/>
        <v>98.091096340481982</v>
      </c>
      <c r="AW227" s="53">
        <f t="shared" ca="1" si="221"/>
        <v>25.737887974823913</v>
      </c>
      <c r="AX227" s="53">
        <f t="shared" ca="1" si="201"/>
        <v>8678549.103011705</v>
      </c>
      <c r="AY227" s="53">
        <f t="shared" ca="1" si="202"/>
        <v>12041674.564717801</v>
      </c>
      <c r="AZ227" s="41">
        <f t="array" aca="1" ref="AZ227" ca="1">SUM($E$54:$V$54*AF227:AW227)/1000000</f>
        <v>211.69821321102776</v>
      </c>
      <c r="BA227" s="43">
        <f t="array" aca="1" ref="BA227" ca="1">IF(AZ227=0,"",SUM(($E$54:$V$54*AF227:AW227))/SUM(AF227:AW227))</f>
        <v>17.580462922599249</v>
      </c>
      <c r="BB227" s="54">
        <f t="array" aca="1" ref="BB227" ca="1">SUM(AG227:AW227*AG$54:AW$54*AG$55:AW$55)/1000000</f>
        <v>379.88780587165945</v>
      </c>
      <c r="BG227" s="10"/>
      <c r="BH227" s="46"/>
      <c r="BI227" s="53">
        <f t="shared" si="222"/>
        <v>0</v>
      </c>
      <c r="BJ227" s="53">
        <f t="shared" si="223"/>
        <v>0</v>
      </c>
      <c r="BK227" s="53">
        <f t="shared" ca="1" si="224"/>
        <v>38885986.99037841</v>
      </c>
      <c r="BL227" s="53">
        <f t="shared" ca="1" si="225"/>
        <v>11469378.107138611</v>
      </c>
      <c r="BM227" s="53">
        <f t="shared" ca="1" si="226"/>
        <v>3074593.0436033076</v>
      </c>
      <c r="BN227" s="53">
        <f t="shared" ca="1" si="227"/>
        <v>593087.99786214367</v>
      </c>
      <c r="BO227" s="53">
        <f t="shared" ca="1" si="228"/>
        <v>98231.388093988731</v>
      </c>
      <c r="BP227" s="53">
        <f t="shared" ca="1" si="229"/>
        <v>145618.6522663362</v>
      </c>
      <c r="BQ227" s="53">
        <f t="shared" ca="1" si="230"/>
        <v>40330.753610021842</v>
      </c>
      <c r="BR227" s="53">
        <f t="shared" ca="1" si="231"/>
        <v>33764.696712400764</v>
      </c>
      <c r="BS227" s="53">
        <f t="shared" ca="1" si="232"/>
        <v>17414.256090319275</v>
      </c>
      <c r="BT227" s="53">
        <f t="shared" ca="1" si="233"/>
        <v>10693.240360337419</v>
      </c>
      <c r="BU227" s="53">
        <f t="shared" ca="1" si="234"/>
        <v>7167.0373019067556</v>
      </c>
      <c r="BV227" s="53">
        <f t="shared" ca="1" si="235"/>
        <v>2083.0797837508253</v>
      </c>
      <c r="BW227" s="53">
        <f t="shared" ca="1" si="236"/>
        <v>1241.6380991038016</v>
      </c>
      <c r="BX227" s="53">
        <f t="shared" ca="1" si="237"/>
        <v>614.64534401852814</v>
      </c>
      <c r="BY227" s="53">
        <f t="shared" ca="1" si="238"/>
        <v>161.27532058245777</v>
      </c>
      <c r="BZ227" s="53">
        <f t="shared" ca="1" si="203"/>
        <v>54380366.801965244</v>
      </c>
      <c r="CA227" s="53">
        <f t="shared" ca="1" si="204"/>
        <v>54380366.801965244</v>
      </c>
      <c r="CB227" s="41">
        <f t="array" aca="1" ref="CB227" ca="1">SUM($E$54:$V$54*BH227:BY227)/1000000</f>
        <v>1122.8972439531015</v>
      </c>
      <c r="CC227" s="43">
        <f t="array" aca="1" ref="CC227" ca="1">IF(CB227=0,"",SUM(($E$54:$V$54*BH227:BY227))/SUM(BH227:BY227))</f>
        <v>20.648945749893713</v>
      </c>
      <c r="CD227" s="54">
        <f t="array" aca="1" ref="CD227" ca="1">SUM(BI227:BY227*BI$54:BY$54*BI$55:BY$55)/1000000</f>
        <v>5083.4687774181284</v>
      </c>
      <c r="CI227" s="10"/>
      <c r="CJ227" s="71"/>
      <c r="CK227" s="149" t="str">
        <f t="shared" ca="1" si="239"/>
        <v/>
      </c>
      <c r="CL227" s="149" t="str">
        <f t="shared" ca="1" si="240"/>
        <v/>
      </c>
      <c r="CM227" s="149" t="str">
        <f t="shared" ca="1" si="241"/>
        <v/>
      </c>
      <c r="CN227" s="149">
        <f t="shared" ca="1" si="242"/>
        <v>0.46012954053352129</v>
      </c>
      <c r="CO227" s="149">
        <f t="shared" ca="1" si="243"/>
        <v>0.41827452827702566</v>
      </c>
      <c r="CP227" s="149">
        <f t="shared" ca="1" si="244"/>
        <v>0.44462418288350908</v>
      </c>
      <c r="CQ227" s="149">
        <f t="shared" ca="1" si="245"/>
        <v>0.41853033916759363</v>
      </c>
      <c r="CR227" s="149">
        <f t="shared" ca="1" si="246"/>
        <v>0.40354311157826134</v>
      </c>
      <c r="CS227" s="149">
        <f t="shared" ca="1" si="247"/>
        <v>0.43441504857272156</v>
      </c>
      <c r="CT227" s="149">
        <f t="shared" ca="1" si="248"/>
        <v>0.42085938796844236</v>
      </c>
      <c r="CU227" s="149">
        <f t="shared" ca="1" si="249"/>
        <v>0.43402072791219154</v>
      </c>
      <c r="CV227" s="149">
        <f t="shared" ca="1" si="250"/>
        <v>0.43523500924473291</v>
      </c>
      <c r="CW227" s="149">
        <f t="shared" ca="1" si="251"/>
        <v>0.39559987810025982</v>
      </c>
      <c r="CX227" s="149">
        <f t="shared" ca="1" si="252"/>
        <v>0.44170240069121874</v>
      </c>
      <c r="CY227" s="149">
        <f t="shared" ca="1" si="253"/>
        <v>0.44090055087291063</v>
      </c>
      <c r="CZ227" s="149" t="str">
        <f t="shared" ca="1" si="254"/>
        <v/>
      </c>
      <c r="DA227" s="149" t="str">
        <f t="shared" ca="1" si="255"/>
        <v/>
      </c>
      <c r="DB227" s="53"/>
      <c r="DC227" s="53"/>
      <c r="DD227" s="41"/>
      <c r="DE227" s="43"/>
      <c r="DF227" s="54"/>
      <c r="DK227" s="10"/>
      <c r="DL227" s="46"/>
      <c r="DM227" s="72">
        <f t="shared" ca="1" si="256"/>
        <v>8.8823788598266479E-2</v>
      </c>
      <c r="DN227" s="72">
        <f t="shared" ca="1" si="257"/>
        <v>8.8823788598266479E-2</v>
      </c>
      <c r="DO227" s="72">
        <f t="shared" ca="1" si="258"/>
        <v>0.64539956496135797</v>
      </c>
      <c r="DP227" s="72">
        <f t="shared" ca="1" si="259"/>
        <v>0.64539956496135786</v>
      </c>
      <c r="DQ227" s="72">
        <f t="shared" ca="1" si="260"/>
        <v>0.64539956496135786</v>
      </c>
      <c r="DR227" s="72">
        <f t="shared" ca="1" si="261"/>
        <v>0.64539956496135786</v>
      </c>
      <c r="DS227" s="72">
        <f t="shared" ca="1" si="262"/>
        <v>0.64539956496135786</v>
      </c>
      <c r="DT227" s="72">
        <f t="shared" ca="1" si="263"/>
        <v>0.64539956496135786</v>
      </c>
      <c r="DU227" s="72">
        <f t="shared" ca="1" si="264"/>
        <v>0.64539956496135786</v>
      </c>
      <c r="DV227" s="72">
        <f t="shared" ca="1" si="265"/>
        <v>0.64539956496135775</v>
      </c>
      <c r="DW227" s="72">
        <f t="shared" ca="1" si="266"/>
        <v>0.64539956496135797</v>
      </c>
      <c r="DX227" s="72">
        <f t="shared" ca="1" si="267"/>
        <v>0.64539956496135786</v>
      </c>
      <c r="DY227" s="72">
        <f t="shared" ca="1" si="268"/>
        <v>0.64539956496135786</v>
      </c>
      <c r="DZ227" s="72">
        <f t="shared" ca="1" si="269"/>
        <v>0.64539956496135786</v>
      </c>
      <c r="EA227" s="72">
        <f t="shared" ca="1" si="270"/>
        <v>0.64539956496135786</v>
      </c>
      <c r="EB227" s="72">
        <f t="shared" ca="1" si="271"/>
        <v>0.64539956496135786</v>
      </c>
      <c r="EC227" s="72">
        <f t="shared" ca="1" si="272"/>
        <v>0.64539956496135786</v>
      </c>
      <c r="ED227" s="53"/>
      <c r="EE227" s="53"/>
      <c r="EF227" s="41"/>
      <c r="EG227" s="43"/>
      <c r="EH227" s="54"/>
    </row>
    <row r="228" spans="1:138" x14ac:dyDescent="0.2">
      <c r="A228" s="6">
        <v>15</v>
      </c>
      <c r="B228">
        <v>4</v>
      </c>
      <c r="C228" s="5">
        <f t="shared" ca="1" si="196"/>
        <v>0.48601627210109127</v>
      </c>
      <c r="D228" s="5">
        <f t="shared" ca="1" si="197"/>
        <v>0.11659474675411288</v>
      </c>
      <c r="E228" s="30">
        <f t="shared" ca="1" si="198"/>
        <v>33709872.908227734</v>
      </c>
      <c r="F228" s="29">
        <f t="shared" ref="F228:O237" ca="1" si="281">E227*EXP(-M-(F$52*$C228)-(F$51*$D228))</f>
        <v>32041507.252475213</v>
      </c>
      <c r="G228" s="29">
        <f t="shared" ca="1" si="281"/>
        <v>36501026.777087197</v>
      </c>
      <c r="H228" s="29">
        <f t="shared" ca="1" si="281"/>
        <v>24827964.938339733</v>
      </c>
      <c r="I228" s="29">
        <f t="shared" ca="1" si="281"/>
        <v>20715594.22482226</v>
      </c>
      <c r="J228" s="29">
        <f t="shared" ca="1" si="281"/>
        <v>6110041.2068062415</v>
      </c>
      <c r="K228" s="29">
        <f t="shared" ca="1" si="281"/>
        <v>1637917.0705762655</v>
      </c>
      <c r="L228" s="29">
        <f t="shared" ca="1" si="281"/>
        <v>315953.6700550869</v>
      </c>
      <c r="M228" s="29">
        <f t="shared" ca="1" si="281"/>
        <v>52330.459720608604</v>
      </c>
      <c r="N228" s="29">
        <f t="shared" ca="1" si="281"/>
        <v>77574.909251019126</v>
      </c>
      <c r="O228" s="29">
        <f t="shared" ca="1" si="281"/>
        <v>21485.259632813759</v>
      </c>
      <c r="P228" s="29">
        <f t="shared" ref="P228:V237" ca="1" si="282">O227*EXP(-M-(P$52*$C228)-(P$51*$D228))</f>
        <v>17987.347380210551</v>
      </c>
      <c r="Q228" s="29">
        <f t="shared" ca="1" si="282"/>
        <v>9277.0350147844692</v>
      </c>
      <c r="R228" s="29">
        <f t="shared" ca="1" si="282"/>
        <v>5696.5720918451234</v>
      </c>
      <c r="S228" s="29">
        <f t="shared" ca="1" si="282"/>
        <v>3818.0704163996461</v>
      </c>
      <c r="T228" s="29">
        <f t="shared" ca="1" si="282"/>
        <v>1109.7117208003438</v>
      </c>
      <c r="U228" s="29">
        <f t="shared" ca="1" si="282"/>
        <v>661.45347015309767</v>
      </c>
      <c r="V228" s="29">
        <f t="shared" ca="1" si="282"/>
        <v>327.43783877761899</v>
      </c>
      <c r="W228" s="31">
        <f t="shared" ca="1" si="199"/>
        <v>53797739.367137007</v>
      </c>
      <c r="X228" s="31">
        <f t="shared" ca="1" si="200"/>
        <v>156050146.30492711</v>
      </c>
      <c r="Y228" s="38">
        <f t="array" aca="1" ref="Y228" ca="1">SUM($E$54:$V$54*E228:V228)/1000000</f>
        <v>1915.7978222408606</v>
      </c>
      <c r="Z228" s="39">
        <f t="array" aca="1" ref="Z228" ca="1">SUM(($E$54:$V$54*E228:V228))/SUM(E228:V228)</f>
        <v>12.27680888230203</v>
      </c>
      <c r="AE228" s="10"/>
      <c r="AF228" s="46"/>
      <c r="AG228" s="53">
        <f t="shared" ca="1" si="205"/>
        <v>1626543.7168342788</v>
      </c>
      <c r="AH228" s="53">
        <f t="shared" ca="1" si="206"/>
        <v>1852925.1852746278</v>
      </c>
      <c r="AI228" s="53">
        <f t="shared" ca="1" si="207"/>
        <v>4378885.7100726226</v>
      </c>
      <c r="AJ228" s="53">
        <f t="shared" ca="1" si="208"/>
        <v>3653590.6084940308</v>
      </c>
      <c r="AK228" s="53">
        <f t="shared" ca="1" si="209"/>
        <v>1077622.4388460841</v>
      </c>
      <c r="AL228" s="53">
        <f t="shared" ca="1" si="210"/>
        <v>288877.95163408323</v>
      </c>
      <c r="AM228" s="53">
        <f t="shared" ca="1" si="211"/>
        <v>55724.462890341812</v>
      </c>
      <c r="AN228" s="53">
        <f t="shared" ca="1" si="212"/>
        <v>9229.4758286148644</v>
      </c>
      <c r="AO228" s="53">
        <f t="shared" ca="1" si="213"/>
        <v>13681.816549326235</v>
      </c>
      <c r="AP228" s="53">
        <f t="shared" ca="1" si="214"/>
        <v>3789.33580005368</v>
      </c>
      <c r="AQ228" s="53">
        <f t="shared" ca="1" si="215"/>
        <v>3172.4121812209723</v>
      </c>
      <c r="AR228" s="53">
        <f t="shared" ca="1" si="216"/>
        <v>1636.182271038746</v>
      </c>
      <c r="AS228" s="53">
        <f t="shared" ca="1" si="217"/>
        <v>1004.6992651765514</v>
      </c>
      <c r="AT228" s="53">
        <f t="shared" ca="1" si="218"/>
        <v>673.38962447968731</v>
      </c>
      <c r="AU228" s="53">
        <f t="shared" ca="1" si="219"/>
        <v>195.71885205174087</v>
      </c>
      <c r="AV228" s="53">
        <f t="shared" ca="1" si="220"/>
        <v>116.65995000092155</v>
      </c>
      <c r="AW228" s="53">
        <f t="shared" ca="1" si="221"/>
        <v>57.749915336244996</v>
      </c>
      <c r="AX228" s="53">
        <f t="shared" ca="1" si="201"/>
        <v>9488258.6121744607</v>
      </c>
      <c r="AY228" s="53">
        <f t="shared" ca="1" si="202"/>
        <v>12967727.514283367</v>
      </c>
      <c r="AZ228" s="41">
        <f t="array" aca="1" ref="AZ228" ca="1">SUM($E$54:$V$54*AF228:AW228)/1000000</f>
        <v>245.64033329661734</v>
      </c>
      <c r="BA228" s="43">
        <f t="array" aca="1" ref="BA228" ca="1">IF(AZ228=0,"",SUM(($E$54:$V$54*AF228:AW228))/SUM(AF228:AW228))</f>
        <v>18.942434827232109</v>
      </c>
      <c r="BB228" s="54">
        <f t="array" aca="1" ref="BB228" ca="1">SUM(AG228:AW228*AG$54:AW$54*AG$55:AW$55)/1000000</f>
        <v>468.30072278420653</v>
      </c>
      <c r="BG228" s="10"/>
      <c r="BH228" s="46"/>
      <c r="BI228" s="53">
        <f t="shared" si="222"/>
        <v>0</v>
      </c>
      <c r="BJ228" s="53">
        <f t="shared" si="223"/>
        <v>0</v>
      </c>
      <c r="BK228" s="53">
        <f t="shared" ca="1" si="224"/>
        <v>18253049.712903664</v>
      </c>
      <c r="BL228" s="53">
        <f t="shared" ca="1" si="225"/>
        <v>15229712.63078101</v>
      </c>
      <c r="BM228" s="53">
        <f t="shared" ca="1" si="226"/>
        <v>4491986.6035215249</v>
      </c>
      <c r="BN228" s="53">
        <f t="shared" ca="1" si="227"/>
        <v>1204165.6168393698</v>
      </c>
      <c r="BO228" s="53">
        <f t="shared" ca="1" si="228"/>
        <v>232283.15574041221</v>
      </c>
      <c r="BP228" s="53">
        <f t="shared" ca="1" si="229"/>
        <v>38472.363125676537</v>
      </c>
      <c r="BQ228" s="53">
        <f t="shared" ca="1" si="230"/>
        <v>57031.60442466494</v>
      </c>
      <c r="BR228" s="53">
        <f t="shared" ca="1" si="231"/>
        <v>15795.556065362181</v>
      </c>
      <c r="BS228" s="53">
        <f t="shared" ca="1" si="232"/>
        <v>13223.957209124603</v>
      </c>
      <c r="BT228" s="53">
        <f t="shared" ca="1" si="233"/>
        <v>6820.3004851082405</v>
      </c>
      <c r="BU228" s="53">
        <f t="shared" ca="1" si="234"/>
        <v>4188.0119391106991</v>
      </c>
      <c r="BV228" s="53">
        <f t="shared" ca="1" si="235"/>
        <v>2806.973076165857</v>
      </c>
      <c r="BW228" s="53">
        <f t="shared" ca="1" si="236"/>
        <v>815.83904508748083</v>
      </c>
      <c r="BX228" s="53">
        <f t="shared" ca="1" si="237"/>
        <v>486.28806684163527</v>
      </c>
      <c r="BY228" s="53">
        <f t="shared" ca="1" si="238"/>
        <v>240.72609913606891</v>
      </c>
      <c r="BZ228" s="53">
        <f t="shared" ca="1" si="203"/>
        <v>39551079.339322254</v>
      </c>
      <c r="CA228" s="53">
        <f t="shared" ca="1" si="204"/>
        <v>39551079.339322254</v>
      </c>
      <c r="CB228" s="41">
        <f t="array" aca="1" ref="CB228" ca="1">SUM($E$54:$V$54*BH228:BY228)/1000000</f>
        <v>883.10949408670911</v>
      </c>
      <c r="CC228" s="43">
        <f t="array" aca="1" ref="CC228" ca="1">IF(CB228=0,"",SUM(($E$54:$V$54*BH228:BY228))/SUM(BH228:BY228))</f>
        <v>22.328328552306004</v>
      </c>
      <c r="CD228" s="54">
        <f t="array" aca="1" ref="CD228" ca="1">SUM(BI228:BY228*BI$54:BY$54*BI$55:BY$55)/1000000</f>
        <v>4085.0755597124125</v>
      </c>
      <c r="CI228" s="10"/>
      <c r="CJ228" s="71"/>
      <c r="CK228" s="149" t="str">
        <f t="shared" ca="1" si="239"/>
        <v/>
      </c>
      <c r="CL228" s="149" t="str">
        <f t="shared" ca="1" si="240"/>
        <v/>
      </c>
      <c r="CM228" s="149" t="str">
        <f t="shared" ca="1" si="241"/>
        <v/>
      </c>
      <c r="CN228" s="149">
        <f t="shared" ca="1" si="242"/>
        <v>0.80865156056320964</v>
      </c>
      <c r="CO228" s="149">
        <f t="shared" ca="1" si="243"/>
        <v>0.86655660732171025</v>
      </c>
      <c r="CP228" s="149">
        <f t="shared" ca="1" si="244"/>
        <v>0.75813834762892951</v>
      </c>
      <c r="CQ228" s="149">
        <f t="shared" ca="1" si="245"/>
        <v>0.8892874358598557</v>
      </c>
      <c r="CR228" s="149">
        <f t="shared" ca="1" si="246"/>
        <v>0.91358009401799145</v>
      </c>
      <c r="CS228" s="149">
        <f t="shared" ca="1" si="247"/>
        <v>0.67964946102634749</v>
      </c>
      <c r="CT228" s="149">
        <f t="shared" ca="1" si="248"/>
        <v>0.79704182092531772</v>
      </c>
      <c r="CU228" s="149">
        <f t="shared" ca="1" si="249"/>
        <v>0.72995229218561453</v>
      </c>
      <c r="CV228" s="149">
        <f t="shared" ca="1" si="250"/>
        <v>0.72906013143931125</v>
      </c>
      <c r="CW228" s="149">
        <f t="shared" ca="1" si="251"/>
        <v>0.80656166859867517</v>
      </c>
      <c r="CX228" s="149">
        <f t="shared" ca="1" si="252"/>
        <v>0.72917606226306819</v>
      </c>
      <c r="CY228" s="149" t="str">
        <f t="shared" ca="1" si="253"/>
        <v/>
      </c>
      <c r="CZ228" s="149" t="str">
        <f t="shared" ca="1" si="254"/>
        <v/>
      </c>
      <c r="DA228" s="149" t="str">
        <f t="shared" ca="1" si="255"/>
        <v/>
      </c>
      <c r="DB228" s="53"/>
      <c r="DC228" s="53"/>
      <c r="DD228" s="41"/>
      <c r="DE228" s="43"/>
      <c r="DF228" s="54"/>
      <c r="DK228" s="10"/>
      <c r="DL228" s="46"/>
      <c r="DM228" s="72">
        <f t="shared" ca="1" si="256"/>
        <v>0.11659474675411288</v>
      </c>
      <c r="DN228" s="72">
        <f t="shared" ca="1" si="257"/>
        <v>0.11659474675411288</v>
      </c>
      <c r="DO228" s="72">
        <f t="shared" ca="1" si="258"/>
        <v>0.60261101885520407</v>
      </c>
      <c r="DP228" s="72">
        <f t="shared" ca="1" si="259"/>
        <v>0.60261101885520396</v>
      </c>
      <c r="DQ228" s="72">
        <f t="shared" ca="1" si="260"/>
        <v>0.60261101885520396</v>
      </c>
      <c r="DR228" s="72">
        <f t="shared" ca="1" si="261"/>
        <v>0.60261101885520407</v>
      </c>
      <c r="DS228" s="72">
        <f t="shared" ca="1" si="262"/>
        <v>0.60261101885520407</v>
      </c>
      <c r="DT228" s="72">
        <f t="shared" ca="1" si="263"/>
        <v>0.60261101885520396</v>
      </c>
      <c r="DU228" s="72">
        <f t="shared" ca="1" si="264"/>
        <v>0.60261101885520407</v>
      </c>
      <c r="DV228" s="72">
        <f t="shared" ca="1" si="265"/>
        <v>0.60261101885520396</v>
      </c>
      <c r="DW228" s="72">
        <f t="shared" ca="1" si="266"/>
        <v>0.60261101885520396</v>
      </c>
      <c r="DX228" s="72">
        <f t="shared" ca="1" si="267"/>
        <v>0.60261101885520407</v>
      </c>
      <c r="DY228" s="72">
        <f t="shared" ca="1" si="268"/>
        <v>0.60261101885520407</v>
      </c>
      <c r="DZ228" s="72">
        <f t="shared" ca="1" si="269"/>
        <v>0.60261101885520407</v>
      </c>
      <c r="EA228" s="72">
        <f t="shared" ca="1" si="270"/>
        <v>0.60261101885520396</v>
      </c>
      <c r="EB228" s="72">
        <f t="shared" ca="1" si="271"/>
        <v>0.60261101885520396</v>
      </c>
      <c r="EC228" s="72">
        <f t="shared" ca="1" si="272"/>
        <v>0.60261101885520407</v>
      </c>
      <c r="ED228" s="53"/>
      <c r="EE228" s="53"/>
      <c r="EF228" s="41"/>
      <c r="EG228" s="43"/>
      <c r="EH228" s="54"/>
    </row>
    <row r="229" spans="1:138" x14ac:dyDescent="0.2">
      <c r="A229" s="6">
        <v>15</v>
      </c>
      <c r="B229">
        <v>5</v>
      </c>
      <c r="C229" s="5">
        <f t="shared" ca="1" si="196"/>
        <v>0.57280427518026433</v>
      </c>
      <c r="D229" s="5">
        <f t="shared" ca="1" si="197"/>
        <v>8.6163945635973682E-2</v>
      </c>
      <c r="E229" s="30">
        <f t="shared" ca="1" si="198"/>
        <v>31437613.163534477</v>
      </c>
      <c r="F229" s="29">
        <f t="shared" ca="1" si="281"/>
        <v>25961815.228626285</v>
      </c>
      <c r="G229" s="29">
        <f t="shared" ca="1" si="281"/>
        <v>24676915.668003466</v>
      </c>
      <c r="H229" s="29">
        <f t="shared" ca="1" si="281"/>
        <v>15853212.643969979</v>
      </c>
      <c r="I229" s="29">
        <f t="shared" ca="1" si="281"/>
        <v>10783340.701297952</v>
      </c>
      <c r="J229" s="29">
        <f t="shared" ca="1" si="281"/>
        <v>8997246.0856486335</v>
      </c>
      <c r="K229" s="29">
        <f t="shared" ca="1" si="281"/>
        <v>2653727.6089921566</v>
      </c>
      <c r="L229" s="29">
        <f t="shared" ca="1" si="281"/>
        <v>711384.03233450197</v>
      </c>
      <c r="M229" s="29">
        <f t="shared" ca="1" si="281"/>
        <v>137225.74840470648</v>
      </c>
      <c r="N229" s="29">
        <f t="shared" ca="1" si="281"/>
        <v>22728.289556727836</v>
      </c>
      <c r="O229" s="29">
        <f t="shared" ca="1" si="281"/>
        <v>33692.518835252878</v>
      </c>
      <c r="P229" s="29">
        <f t="shared" ca="1" si="282"/>
        <v>9331.5289936915506</v>
      </c>
      <c r="Q229" s="29">
        <f t="shared" ca="1" si="282"/>
        <v>7812.307436196179</v>
      </c>
      <c r="R229" s="29">
        <f t="shared" ca="1" si="282"/>
        <v>4029.2238816485615</v>
      </c>
      <c r="S229" s="29">
        <f t="shared" ca="1" si="282"/>
        <v>2474.1487209454422</v>
      </c>
      <c r="T229" s="29">
        <f t="shared" ca="1" si="282"/>
        <v>1658.2734116079794</v>
      </c>
      <c r="U229" s="29">
        <f t="shared" ca="1" si="282"/>
        <v>481.97263027124035</v>
      </c>
      <c r="V229" s="29">
        <f t="shared" ca="1" si="282"/>
        <v>287.2840421851198</v>
      </c>
      <c r="W229" s="31">
        <f t="shared" ca="1" si="199"/>
        <v>39218632.368156448</v>
      </c>
      <c r="X229" s="31">
        <f t="shared" ca="1" si="200"/>
        <v>121294976.42832069</v>
      </c>
      <c r="Y229" s="38">
        <f t="array" aca="1" ref="Y229" ca="1">SUM($E$54:$V$54*E229:V229)/1000000</f>
        <v>1443.0451003426224</v>
      </c>
      <c r="Z229" s="39">
        <f t="array" aca="1" ref="Z229" ca="1">SUM(($E$54:$V$54*E229:V229))/SUM(E229:V229)</f>
        <v>11.896989824598304</v>
      </c>
      <c r="AE229" s="10"/>
      <c r="AF229" s="46"/>
      <c r="AG229" s="53">
        <f t="shared" ca="1" si="205"/>
        <v>800513.98125957092</v>
      </c>
      <c r="AH229" s="53">
        <f t="shared" ca="1" si="206"/>
        <v>760895.02342727338</v>
      </c>
      <c r="AI229" s="53">
        <f t="shared" ca="1" si="207"/>
        <v>2133291.2814427479</v>
      </c>
      <c r="AJ229" s="53">
        <f t="shared" ca="1" si="208"/>
        <v>1451062.7731758577</v>
      </c>
      <c r="AK229" s="53">
        <f t="shared" ca="1" si="209"/>
        <v>1210716.5318828779</v>
      </c>
      <c r="AL229" s="53">
        <f t="shared" ca="1" si="210"/>
        <v>357099.47874446731</v>
      </c>
      <c r="AM229" s="53">
        <f t="shared" ca="1" si="211"/>
        <v>95727.559329371521</v>
      </c>
      <c r="AN229" s="53">
        <f t="shared" ca="1" si="212"/>
        <v>18465.815051851067</v>
      </c>
      <c r="AO229" s="53">
        <f t="shared" ca="1" si="213"/>
        <v>3058.4376203340839</v>
      </c>
      <c r="AP229" s="53">
        <f t="shared" ca="1" si="214"/>
        <v>4533.8417073734072</v>
      </c>
      <c r="AQ229" s="53">
        <f t="shared" ca="1" si="215"/>
        <v>1255.6993898863964</v>
      </c>
      <c r="AR229" s="53">
        <f t="shared" ca="1" si="216"/>
        <v>1051.264984320185</v>
      </c>
      <c r="AS229" s="53">
        <f t="shared" ca="1" si="217"/>
        <v>542.19345761259456</v>
      </c>
      <c r="AT229" s="53">
        <f t="shared" ca="1" si="218"/>
        <v>332.9344035130469</v>
      </c>
      <c r="AU229" s="53">
        <f t="shared" ca="1" si="219"/>
        <v>223.14595096137811</v>
      </c>
      <c r="AV229" s="53">
        <f t="shared" ca="1" si="220"/>
        <v>64.856760149669341</v>
      </c>
      <c r="AW229" s="53">
        <f t="shared" ca="1" si="221"/>
        <v>38.658444585000758</v>
      </c>
      <c r="AX229" s="53">
        <f t="shared" ca="1" si="201"/>
        <v>5277464.4723459082</v>
      </c>
      <c r="AY229" s="53">
        <f t="shared" ca="1" si="202"/>
        <v>6838873.4770327536</v>
      </c>
      <c r="AZ229" s="41">
        <f t="array" aca="1" ref="AZ229" ca="1">SUM($E$54:$V$54*AF229:AW229)/1000000</f>
        <v>138.53702417163313</v>
      </c>
      <c r="BA229" s="43">
        <f t="array" aca="1" ref="BA229" ca="1">IF(AZ229=0,"",SUM(($E$54:$V$54*AF229:AW229))/SUM(AF229:AW229))</f>
        <v>20.25728720335114</v>
      </c>
      <c r="BB229" s="54">
        <f t="array" aca="1" ref="BB229" ca="1">SUM(AG229:AW229*AG$54:AW$54*AG$55:AW$55)/1000000</f>
        <v>278.09140982482876</v>
      </c>
      <c r="BG229" s="10"/>
      <c r="BH229" s="46"/>
      <c r="BI229" s="53">
        <f t="shared" si="222"/>
        <v>0</v>
      </c>
      <c r="BJ229" s="53">
        <f t="shared" si="223"/>
        <v>0</v>
      </c>
      <c r="BK229" s="53">
        <f t="shared" ca="1" si="224"/>
        <v>14181782.846594941</v>
      </c>
      <c r="BL229" s="53">
        <f t="shared" ca="1" si="225"/>
        <v>9646435.6860074401</v>
      </c>
      <c r="BM229" s="53">
        <f t="shared" ca="1" si="226"/>
        <v>8048651.9085820001</v>
      </c>
      <c r="BN229" s="53">
        <f t="shared" ca="1" si="227"/>
        <v>2373940.8238528417</v>
      </c>
      <c r="BO229" s="53">
        <f t="shared" ca="1" si="228"/>
        <v>636381.66557618056</v>
      </c>
      <c r="BP229" s="53">
        <f t="shared" ca="1" si="229"/>
        <v>122757.81625734088</v>
      </c>
      <c r="BQ229" s="53">
        <f t="shared" ca="1" si="230"/>
        <v>20332.009303530551</v>
      </c>
      <c r="BR229" s="53">
        <f t="shared" ca="1" si="231"/>
        <v>30140.262192099763</v>
      </c>
      <c r="BS229" s="53">
        <f t="shared" ca="1" si="232"/>
        <v>8347.6908300712767</v>
      </c>
      <c r="BT229" s="53">
        <f t="shared" ca="1" si="233"/>
        <v>6988.6432535246895</v>
      </c>
      <c r="BU229" s="53">
        <f t="shared" ca="1" si="234"/>
        <v>3604.4163043248504</v>
      </c>
      <c r="BV229" s="53">
        <f t="shared" ca="1" si="235"/>
        <v>2213.2952278272192</v>
      </c>
      <c r="BW229" s="53">
        <f t="shared" ca="1" si="236"/>
        <v>1483.4389692395682</v>
      </c>
      <c r="BX229" s="53">
        <f t="shared" ca="1" si="237"/>
        <v>431.15747792033881</v>
      </c>
      <c r="BY229" s="53">
        <f t="shared" ca="1" si="238"/>
        <v>256.99522191869903</v>
      </c>
      <c r="BZ229" s="53">
        <f t="shared" ca="1" si="203"/>
        <v>35083748.655651219</v>
      </c>
      <c r="CA229" s="53">
        <f t="shared" ca="1" si="204"/>
        <v>35083748.655651219</v>
      </c>
      <c r="CB229" s="41">
        <f t="array" aca="1" ref="CB229" ca="1">SUM($E$54:$V$54*BH229:BY229)/1000000</f>
        <v>823.18098875903854</v>
      </c>
      <c r="CC229" s="43">
        <f t="array" aca="1" ref="CC229" ca="1">IF(CB229=0,"",SUM(($E$54:$V$54*BH229:BY229))/SUM(BH229:BY229))</f>
        <v>23.463313365929107</v>
      </c>
      <c r="CD229" s="54">
        <f t="array" aca="1" ref="CD229" ca="1">SUM(BI229:BY229*BI$54:BY$54*BI$55:BY$55)/1000000</f>
        <v>3868.4019258895873</v>
      </c>
      <c r="CI229" s="10"/>
      <c r="CJ229" s="71"/>
      <c r="CK229" s="149" t="str">
        <f t="shared" ca="1" si="239"/>
        <v/>
      </c>
      <c r="CL229" s="149" t="str">
        <f t="shared" ca="1" si="240"/>
        <v/>
      </c>
      <c r="CM229" s="149" t="str">
        <f t="shared" ca="1" si="241"/>
        <v/>
      </c>
      <c r="CN229" s="149">
        <f t="shared" ca="1" si="242"/>
        <v>0.47000524409857569</v>
      </c>
      <c r="CO229" s="149">
        <f t="shared" ca="1" si="243"/>
        <v>0.38188543986360607</v>
      </c>
      <c r="CP229" s="149">
        <f t="shared" ca="1" si="244"/>
        <v>0.45730310183376027</v>
      </c>
      <c r="CQ229" s="149">
        <f t="shared" ca="1" si="245"/>
        <v>0.45776868758725964</v>
      </c>
      <c r="CR229" s="149">
        <f t="shared" ca="1" si="246"/>
        <v>0.44983456737680766</v>
      </c>
      <c r="CS229" s="149">
        <f t="shared" ca="1" si="247"/>
        <v>0.58727829416138433</v>
      </c>
      <c r="CT229" s="149">
        <f t="shared" ca="1" si="248"/>
        <v>0.42517744044396155</v>
      </c>
      <c r="CU229" s="149">
        <f t="shared" ca="1" si="249"/>
        <v>0.56364096863459601</v>
      </c>
      <c r="CV229" s="149">
        <f t="shared" ca="1" si="250"/>
        <v>0.49588309960880417</v>
      </c>
      <c r="CW229" s="149">
        <f t="shared" ca="1" si="251"/>
        <v>0.38138483568673953</v>
      </c>
      <c r="CX229" s="149">
        <f t="shared" ca="1" si="252"/>
        <v>0.46555076265451434</v>
      </c>
      <c r="CY229" s="149">
        <f t="shared" ca="1" si="253"/>
        <v>0.51859597071904051</v>
      </c>
      <c r="CZ229" s="149" t="str">
        <f t="shared" ca="1" si="254"/>
        <v/>
      </c>
      <c r="DA229" s="149" t="str">
        <f t="shared" ca="1" si="255"/>
        <v/>
      </c>
      <c r="DB229" s="53"/>
      <c r="DC229" s="53"/>
      <c r="DD229" s="41"/>
      <c r="DE229" s="43"/>
      <c r="DF229" s="54"/>
      <c r="DK229" s="10"/>
      <c r="DL229" s="46"/>
      <c r="DM229" s="72">
        <f t="shared" ca="1" si="256"/>
        <v>8.6163945635973654E-2</v>
      </c>
      <c r="DN229" s="72">
        <f t="shared" ca="1" si="257"/>
        <v>8.6163945635973654E-2</v>
      </c>
      <c r="DO229" s="72">
        <f t="shared" ca="1" si="258"/>
        <v>0.65896822081623796</v>
      </c>
      <c r="DP229" s="72">
        <f t="shared" ca="1" si="259"/>
        <v>0.65896822081623796</v>
      </c>
      <c r="DQ229" s="72">
        <f t="shared" ca="1" si="260"/>
        <v>0.65896822081623796</v>
      </c>
      <c r="DR229" s="72">
        <f t="shared" ca="1" si="261"/>
        <v>0.65896822081623796</v>
      </c>
      <c r="DS229" s="72">
        <f t="shared" ca="1" si="262"/>
        <v>0.65896822081623785</v>
      </c>
      <c r="DT229" s="72">
        <f t="shared" ca="1" si="263"/>
        <v>0.65896822081623807</v>
      </c>
      <c r="DU229" s="72">
        <f t="shared" ca="1" si="264"/>
        <v>0.65896822081623796</v>
      </c>
      <c r="DV229" s="72">
        <f t="shared" ca="1" si="265"/>
        <v>0.65896822081623796</v>
      </c>
      <c r="DW229" s="72">
        <f t="shared" ca="1" si="266"/>
        <v>0.65896822081623807</v>
      </c>
      <c r="DX229" s="72">
        <f t="shared" ca="1" si="267"/>
        <v>0.65896822081623796</v>
      </c>
      <c r="DY229" s="72">
        <f t="shared" ca="1" si="268"/>
        <v>0.65896822081623796</v>
      </c>
      <c r="DZ229" s="72">
        <f t="shared" ca="1" si="269"/>
        <v>0.65896822081623796</v>
      </c>
      <c r="EA229" s="72">
        <f t="shared" ca="1" si="270"/>
        <v>0.65896822081623785</v>
      </c>
      <c r="EB229" s="72">
        <f t="shared" ca="1" si="271"/>
        <v>0.65896822081623796</v>
      </c>
      <c r="EC229" s="72">
        <f t="shared" ca="1" si="272"/>
        <v>0.65896822081623807</v>
      </c>
      <c r="ED229" s="53"/>
      <c r="EE229" s="53"/>
      <c r="EF229" s="41"/>
      <c r="EG229" s="43"/>
      <c r="EH229" s="54"/>
    </row>
    <row r="230" spans="1:138" x14ac:dyDescent="0.2">
      <c r="A230" s="6">
        <v>15</v>
      </c>
      <c r="B230">
        <v>6</v>
      </c>
      <c r="C230" s="5">
        <f t="shared" ca="1" si="196"/>
        <v>0.62578020975247861</v>
      </c>
      <c r="D230" s="5">
        <f t="shared" ca="1" si="197"/>
        <v>0.11478771091217385</v>
      </c>
      <c r="E230" s="30">
        <f t="shared" ca="1" si="198"/>
        <v>22648214.945617806</v>
      </c>
      <c r="F230" s="29">
        <f t="shared" ca="1" si="281"/>
        <v>23528614.919959851</v>
      </c>
      <c r="G230" s="29">
        <f t="shared" ca="1" si="281"/>
        <v>19430404.908920921</v>
      </c>
      <c r="H230" s="29">
        <f t="shared" ca="1" si="281"/>
        <v>9877903.5468478221</v>
      </c>
      <c r="I230" s="29">
        <f t="shared" ca="1" si="281"/>
        <v>6345870.266430811</v>
      </c>
      <c r="J230" s="29">
        <f t="shared" ca="1" si="281"/>
        <v>4316455.1353689283</v>
      </c>
      <c r="K230" s="29">
        <f t="shared" ca="1" si="281"/>
        <v>3601500.6987492712</v>
      </c>
      <c r="L230" s="29">
        <f t="shared" ca="1" si="281"/>
        <v>1062258.5785799888</v>
      </c>
      <c r="M230" s="29">
        <f t="shared" ca="1" si="281"/>
        <v>284759.36582622421</v>
      </c>
      <c r="N230" s="29">
        <f t="shared" ca="1" si="281"/>
        <v>54929.989027894044</v>
      </c>
      <c r="O230" s="29">
        <f t="shared" ca="1" si="281"/>
        <v>9097.8895031556622</v>
      </c>
      <c r="P230" s="29">
        <f t="shared" ca="1" si="282"/>
        <v>13486.752387637764</v>
      </c>
      <c r="Q230" s="29">
        <f t="shared" ca="1" si="282"/>
        <v>3735.3105462777121</v>
      </c>
      <c r="R230" s="29">
        <f t="shared" ca="1" si="282"/>
        <v>3127.1825203474214</v>
      </c>
      <c r="S230" s="29">
        <f t="shared" ca="1" si="282"/>
        <v>1612.8549210542565</v>
      </c>
      <c r="T230" s="29">
        <f t="shared" ca="1" si="282"/>
        <v>990.37508393905796</v>
      </c>
      <c r="U230" s="29">
        <f t="shared" ca="1" si="282"/>
        <v>663.78898540407317</v>
      </c>
      <c r="V230" s="29">
        <f t="shared" ca="1" si="282"/>
        <v>192.92845257046855</v>
      </c>
      <c r="W230" s="31">
        <f t="shared" ca="1" si="199"/>
        <v>25576584.663231328</v>
      </c>
      <c r="X230" s="31">
        <f t="shared" ca="1" si="200"/>
        <v>91183819.437729895</v>
      </c>
      <c r="Y230" s="38">
        <f t="array" aca="1" ref="Y230" ca="1">SUM($E$54:$V$54*E230:V230)/1000000</f>
        <v>1045.0146488149803</v>
      </c>
      <c r="Z230" s="39">
        <f t="array" aca="1" ref="Z230" ca="1">SUM(($E$54:$V$54*E230:V230))/SUM(E230:V230)</f>
        <v>11.460527265241709</v>
      </c>
      <c r="AE230" s="10"/>
      <c r="AF230" s="46"/>
      <c r="AG230" s="53">
        <f t="shared" ca="1" si="205"/>
        <v>991576.68535315327</v>
      </c>
      <c r="AH230" s="53">
        <f t="shared" ca="1" si="206"/>
        <v>818864.03259177995</v>
      </c>
      <c r="AI230" s="53">
        <f t="shared" ca="1" si="207"/>
        <v>1855400.0056224933</v>
      </c>
      <c r="AJ230" s="53">
        <f t="shared" ca="1" si="208"/>
        <v>1191966.2580399085</v>
      </c>
      <c r="AK230" s="53">
        <f t="shared" ca="1" si="209"/>
        <v>810774.35555527906</v>
      </c>
      <c r="AL230" s="53">
        <f t="shared" ca="1" si="210"/>
        <v>676482.04753337591</v>
      </c>
      <c r="AM230" s="53">
        <f t="shared" ca="1" si="211"/>
        <v>199527.61872217301</v>
      </c>
      <c r="AN230" s="53">
        <f t="shared" ca="1" si="212"/>
        <v>53487.314028656976</v>
      </c>
      <c r="AO230" s="53">
        <f t="shared" ca="1" si="213"/>
        <v>10317.685475246544</v>
      </c>
      <c r="AP230" s="53">
        <f t="shared" ca="1" si="214"/>
        <v>1708.887331734936</v>
      </c>
      <c r="AQ230" s="53">
        <f t="shared" ca="1" si="215"/>
        <v>2533.2622795084462</v>
      </c>
      <c r="AR230" s="53">
        <f t="shared" ca="1" si="216"/>
        <v>701.61600340560562</v>
      </c>
      <c r="AS230" s="53">
        <f t="shared" ca="1" si="217"/>
        <v>587.38926112380636</v>
      </c>
      <c r="AT230" s="53">
        <f t="shared" ca="1" si="218"/>
        <v>302.94799047185262</v>
      </c>
      <c r="AU230" s="53">
        <f t="shared" ca="1" si="219"/>
        <v>186.0254989931837</v>
      </c>
      <c r="AV230" s="53">
        <f t="shared" ca="1" si="220"/>
        <v>124.68172840621484</v>
      </c>
      <c r="AW230" s="53">
        <f t="shared" ca="1" si="221"/>
        <v>36.238403248857011</v>
      </c>
      <c r="AX230" s="53">
        <f t="shared" ca="1" si="201"/>
        <v>4804136.3334740261</v>
      </c>
      <c r="AY230" s="53">
        <f t="shared" ca="1" si="202"/>
        <v>6614577.0514189592</v>
      </c>
      <c r="AZ230" s="41">
        <f t="array" aca="1" ref="AZ230" ca="1">SUM($E$54:$V$54*AF230:AW230)/1000000</f>
        <v>132.52761678279145</v>
      </c>
      <c r="BA230" s="43">
        <f t="array" aca="1" ref="BA230" ca="1">IF(AZ230=0,"",SUM(($E$54:$V$54*AF230:AW230))/SUM(AF230:AW230))</f>
        <v>20.035690226688288</v>
      </c>
      <c r="BB230" s="54">
        <f t="array" aca="1" ref="BB230" ca="1">SUM(AG230:AW230*AG$54:AW$54*AG$55:AW$55)/1000000</f>
        <v>269.83923234065861</v>
      </c>
      <c r="BG230" s="10"/>
      <c r="BH230" s="46"/>
      <c r="BI230" s="53">
        <f t="shared" si="222"/>
        <v>0</v>
      </c>
      <c r="BJ230" s="53">
        <f t="shared" si="223"/>
        <v>0</v>
      </c>
      <c r="BK230" s="53">
        <f t="shared" ca="1" si="224"/>
        <v>10114955.646964259</v>
      </c>
      <c r="BL230" s="53">
        <f t="shared" ca="1" si="225"/>
        <v>6498159.8556730468</v>
      </c>
      <c r="BM230" s="53">
        <f t="shared" ca="1" si="226"/>
        <v>4420042.3743052818</v>
      </c>
      <c r="BN230" s="53">
        <f t="shared" ca="1" si="227"/>
        <v>3687930.3039949886</v>
      </c>
      <c r="BO230" s="53">
        <f t="shared" ca="1" si="228"/>
        <v>1087750.8933940409</v>
      </c>
      <c r="BP230" s="53">
        <f t="shared" ca="1" si="229"/>
        <v>291593.08366693667</v>
      </c>
      <c r="BQ230" s="53">
        <f t="shared" ca="1" si="230"/>
        <v>56248.210976172777</v>
      </c>
      <c r="BR230" s="53">
        <f t="shared" ca="1" si="231"/>
        <v>9316.222654833231</v>
      </c>
      <c r="BS230" s="53">
        <f t="shared" ca="1" si="232"/>
        <v>13810.41043532746</v>
      </c>
      <c r="BT230" s="53">
        <f t="shared" ca="1" si="233"/>
        <v>3824.9513496508903</v>
      </c>
      <c r="BU230" s="53">
        <f t="shared" ca="1" si="234"/>
        <v>3202.2293337101951</v>
      </c>
      <c r="BV230" s="53">
        <f t="shared" ca="1" si="235"/>
        <v>1651.5605678957918</v>
      </c>
      <c r="BW230" s="53">
        <f t="shared" ca="1" si="236"/>
        <v>1014.1423228513739</v>
      </c>
      <c r="BX230" s="53">
        <f t="shared" ca="1" si="237"/>
        <v>679.71873935215751</v>
      </c>
      <c r="BY230" s="53">
        <f t="shared" ca="1" si="238"/>
        <v>197.5583919738188</v>
      </c>
      <c r="BZ230" s="53">
        <f t="shared" ca="1" si="203"/>
        <v>26190377.162770323</v>
      </c>
      <c r="CA230" s="53">
        <f t="shared" ca="1" si="204"/>
        <v>26190377.162770323</v>
      </c>
      <c r="CB230" s="41">
        <f t="array" aca="1" ref="CB230" ca="1">SUM($E$54:$V$54*BH230:BY230)/1000000</f>
        <v>631.70924874425475</v>
      </c>
      <c r="CC230" s="43">
        <f t="array" aca="1" ref="CC230" ca="1">IF(CB230=0,"",SUM(($E$54:$V$54*BH230:BY230))/SUM(BH230:BY230))</f>
        <v>24.119898878059335</v>
      </c>
      <c r="CD230" s="54">
        <f t="array" aca="1" ref="CD230" ca="1">SUM(BI230:BY230*BI$54:BY$54*BI$55:BY$55)/1000000</f>
        <v>2997.7794634113943</v>
      </c>
      <c r="CI230" s="10"/>
      <c r="CJ230" s="71"/>
      <c r="CK230" s="149" t="str">
        <f t="shared" ca="1" si="239"/>
        <v/>
      </c>
      <c r="CL230" s="149" t="str">
        <f t="shared" ca="1" si="240"/>
        <v/>
      </c>
      <c r="CM230" s="149" t="str">
        <f t="shared" ca="1" si="241"/>
        <v/>
      </c>
      <c r="CN230" s="149">
        <f t="shared" ca="1" si="242"/>
        <v>0.63545490894957346</v>
      </c>
      <c r="CO230" s="149">
        <f t="shared" ca="1" si="243"/>
        <v>0.60365541306752213</v>
      </c>
      <c r="CP230" s="149">
        <f t="shared" ca="1" si="244"/>
        <v>0.60533650674668993</v>
      </c>
      <c r="CQ230" s="149">
        <f t="shared" ca="1" si="245"/>
        <v>0.67218311532399622</v>
      </c>
      <c r="CR230" s="149">
        <f t="shared" ca="1" si="246"/>
        <v>0.58593618079983667</v>
      </c>
      <c r="CS230" s="149">
        <f t="shared" ca="1" si="247"/>
        <v>0.59519147752940638</v>
      </c>
      <c r="CT230" s="149">
        <f t="shared" ca="1" si="248"/>
        <v>0.6271479749101827</v>
      </c>
      <c r="CU230" s="149">
        <f t="shared" ca="1" si="249"/>
        <v>0.57518950605417107</v>
      </c>
      <c r="CV230" s="149">
        <f t="shared" ca="1" si="250"/>
        <v>0.6896931783033512</v>
      </c>
      <c r="CW230" s="149">
        <f t="shared" ca="1" si="251"/>
        <v>0.61834948016195979</v>
      </c>
      <c r="CX230" s="149">
        <f t="shared" ca="1" si="252"/>
        <v>0.60668627313968848</v>
      </c>
      <c r="CY230" s="149">
        <f t="shared" ca="1" si="253"/>
        <v>0.58025698186514141</v>
      </c>
      <c r="CZ230" s="149" t="str">
        <f t="shared" ca="1" si="254"/>
        <v/>
      </c>
      <c r="DA230" s="149" t="str">
        <f t="shared" ca="1" si="255"/>
        <v/>
      </c>
      <c r="DB230" s="53"/>
      <c r="DC230" s="53"/>
      <c r="DD230" s="41"/>
      <c r="DE230" s="43"/>
      <c r="DF230" s="54"/>
      <c r="DK230" s="10"/>
      <c r="DL230" s="46"/>
      <c r="DM230" s="72">
        <f t="shared" ca="1" si="256"/>
        <v>0.11478771091217391</v>
      </c>
      <c r="DN230" s="72">
        <f t="shared" ca="1" si="257"/>
        <v>0.11478771091217374</v>
      </c>
      <c r="DO230" s="72">
        <f t="shared" ca="1" si="258"/>
        <v>0.7405679206646526</v>
      </c>
      <c r="DP230" s="72">
        <f t="shared" ca="1" si="259"/>
        <v>0.7405679206646526</v>
      </c>
      <c r="DQ230" s="72">
        <f t="shared" ca="1" si="260"/>
        <v>0.7405679206646526</v>
      </c>
      <c r="DR230" s="72">
        <f t="shared" ca="1" si="261"/>
        <v>0.7405679206646526</v>
      </c>
      <c r="DS230" s="72">
        <f t="shared" ca="1" si="262"/>
        <v>0.74056792066465238</v>
      </c>
      <c r="DT230" s="72">
        <f t="shared" ca="1" si="263"/>
        <v>0.7405679206646526</v>
      </c>
      <c r="DU230" s="72">
        <f t="shared" ca="1" si="264"/>
        <v>0.7405679206646526</v>
      </c>
      <c r="DV230" s="72">
        <f t="shared" ca="1" si="265"/>
        <v>0.74056792066465238</v>
      </c>
      <c r="DW230" s="72">
        <f t="shared" ca="1" si="266"/>
        <v>0.7405679206646526</v>
      </c>
      <c r="DX230" s="72">
        <f t="shared" ca="1" si="267"/>
        <v>0.7405679206646526</v>
      </c>
      <c r="DY230" s="72">
        <f t="shared" ca="1" si="268"/>
        <v>0.7405679206646526</v>
      </c>
      <c r="DZ230" s="72">
        <f t="shared" ca="1" si="269"/>
        <v>0.7405679206646526</v>
      </c>
      <c r="EA230" s="72">
        <f t="shared" ca="1" si="270"/>
        <v>0.7405679206646526</v>
      </c>
      <c r="EB230" s="72">
        <f t="shared" ca="1" si="271"/>
        <v>0.7405679206646526</v>
      </c>
      <c r="EC230" s="72">
        <f t="shared" ca="1" si="272"/>
        <v>0.7405679206646526</v>
      </c>
      <c r="ED230" s="53"/>
      <c r="EE230" s="53"/>
      <c r="EF230" s="41"/>
      <c r="EG230" s="43"/>
      <c r="EH230" s="54"/>
    </row>
    <row r="231" spans="1:138" x14ac:dyDescent="0.2">
      <c r="A231" s="6">
        <v>15</v>
      </c>
      <c r="B231">
        <v>7</v>
      </c>
      <c r="C231" s="5">
        <f t="shared" ca="1" si="196"/>
        <v>0.52306863705987994</v>
      </c>
      <c r="D231" s="5">
        <f t="shared" ca="1" si="197"/>
        <v>0.11254769986480742</v>
      </c>
      <c r="E231" s="30">
        <f t="shared" ca="1" si="198"/>
        <v>16026587.560553866</v>
      </c>
      <c r="F231" s="29">
        <f t="shared" ca="1" si="281"/>
        <v>16988443.83699565</v>
      </c>
      <c r="G231" s="29">
        <f t="shared" ca="1" si="281"/>
        <v>17648832.54993023</v>
      </c>
      <c r="H231" s="29">
        <f t="shared" ca="1" si="281"/>
        <v>8638446.5190639868</v>
      </c>
      <c r="I231" s="29">
        <f t="shared" ca="1" si="281"/>
        <v>4391557.5568237714</v>
      </c>
      <c r="J231" s="29">
        <f t="shared" ca="1" si="281"/>
        <v>2821272.1850337018</v>
      </c>
      <c r="K231" s="29">
        <f t="shared" ca="1" si="281"/>
        <v>1919026.7528446668</v>
      </c>
      <c r="L231" s="29">
        <f t="shared" ca="1" si="281"/>
        <v>1601169.472296136</v>
      </c>
      <c r="M231" s="29">
        <f t="shared" ca="1" si="281"/>
        <v>472263.13417005225</v>
      </c>
      <c r="N231" s="29">
        <f t="shared" ca="1" si="281"/>
        <v>126599.44885466753</v>
      </c>
      <c r="O231" s="29">
        <f t="shared" ca="1" si="281"/>
        <v>24420.992497813393</v>
      </c>
      <c r="P231" s="29">
        <f t="shared" ca="1" si="282"/>
        <v>4044.7758179903235</v>
      </c>
      <c r="Q231" s="29">
        <f t="shared" ca="1" si="282"/>
        <v>5995.9938952675957</v>
      </c>
      <c r="R231" s="29">
        <f t="shared" ca="1" si="282"/>
        <v>1660.6591853009245</v>
      </c>
      <c r="S231" s="29">
        <f t="shared" ca="1" si="282"/>
        <v>1390.2952143303105</v>
      </c>
      <c r="T231" s="29">
        <f t="shared" ca="1" si="282"/>
        <v>717.049441009828</v>
      </c>
      <c r="U231" s="29">
        <f t="shared" ca="1" si="282"/>
        <v>440.30488487108852</v>
      </c>
      <c r="V231" s="29">
        <f t="shared" ca="1" si="282"/>
        <v>295.10994120993223</v>
      </c>
      <c r="W231" s="31">
        <f t="shared" ca="1" si="199"/>
        <v>20009300.24996477</v>
      </c>
      <c r="X231" s="31">
        <f t="shared" ca="1" si="200"/>
        <v>70673164.197444528</v>
      </c>
      <c r="Y231" s="38">
        <f t="array" aca="1" ref="Y231" ca="1">SUM($E$54:$V$54*E231:V231)/1000000</f>
        <v>834.75341828670673</v>
      </c>
      <c r="Z231" s="39">
        <f t="array" aca="1" ref="Z231" ca="1">SUM(($E$54:$V$54*E231:V231))/SUM(E231:V231)</f>
        <v>11.811462353017024</v>
      </c>
      <c r="AE231" s="10"/>
      <c r="AF231" s="46"/>
      <c r="AG231" s="53">
        <f t="shared" ca="1" si="205"/>
        <v>785814.68324872467</v>
      </c>
      <c r="AH231" s="53">
        <f t="shared" ca="1" si="206"/>
        <v>816361.51568699768</v>
      </c>
      <c r="AI231" s="53">
        <f t="shared" ca="1" si="207"/>
        <v>1498378.5034768616</v>
      </c>
      <c r="AJ231" s="53">
        <f t="shared" ca="1" si="208"/>
        <v>761735.97016597621</v>
      </c>
      <c r="AK231" s="53">
        <f t="shared" ca="1" si="209"/>
        <v>489362.70950829983</v>
      </c>
      <c r="AL231" s="53">
        <f t="shared" ca="1" si="210"/>
        <v>332864.06620840175</v>
      </c>
      <c r="AM231" s="53">
        <f t="shared" ca="1" si="211"/>
        <v>277730.25073631865</v>
      </c>
      <c r="AN231" s="53">
        <f t="shared" ca="1" si="212"/>
        <v>81916.22494430744</v>
      </c>
      <c r="AO231" s="53">
        <f t="shared" ca="1" si="213"/>
        <v>21959.259954578771</v>
      </c>
      <c r="AP231" s="53">
        <f t="shared" ca="1" si="214"/>
        <v>4235.9341012923442</v>
      </c>
      <c r="AQ231" s="53">
        <f t="shared" ca="1" si="215"/>
        <v>701.58507362229204</v>
      </c>
      <c r="AR231" s="53">
        <f t="shared" ca="1" si="216"/>
        <v>1040.032873945597</v>
      </c>
      <c r="AS231" s="53">
        <f t="shared" ca="1" si="217"/>
        <v>288.04901661021353</v>
      </c>
      <c r="AT231" s="53">
        <f t="shared" ca="1" si="218"/>
        <v>241.15313535158813</v>
      </c>
      <c r="AU231" s="53">
        <f t="shared" ca="1" si="219"/>
        <v>124.37554205702754</v>
      </c>
      <c r="AV231" s="53">
        <f t="shared" ca="1" si="220"/>
        <v>76.372918789358849</v>
      </c>
      <c r="AW231" s="53">
        <f t="shared" ca="1" si="221"/>
        <v>51.188184252276372</v>
      </c>
      <c r="AX231" s="53">
        <f t="shared" ca="1" si="201"/>
        <v>3470705.6758406651</v>
      </c>
      <c r="AY231" s="53">
        <f t="shared" ca="1" si="202"/>
        <v>5072881.8747763857</v>
      </c>
      <c r="AZ231" s="41">
        <f t="array" aca="1" ref="AZ231" ca="1">SUM($E$54:$V$54*AF231:AW231)/1000000</f>
        <v>98.612619134744776</v>
      </c>
      <c r="BA231" s="43">
        <f t="array" aca="1" ref="BA231" ca="1">IF(AZ231=0,"",SUM(($E$54:$V$54*AF231:AW231))/SUM(AF231:AW231))</f>
        <v>19.439171179023688</v>
      </c>
      <c r="BB231" s="54">
        <f t="array" aca="1" ref="BB231" ca="1">SUM(AG231:AW231*AG$54:AW$54*AG$55:AW$55)/1000000</f>
        <v>198.50748283979595</v>
      </c>
      <c r="BG231" s="10"/>
      <c r="BH231" s="46"/>
      <c r="BI231" s="53">
        <f t="shared" si="222"/>
        <v>0</v>
      </c>
      <c r="BJ231" s="53">
        <f t="shared" si="223"/>
        <v>0</v>
      </c>
      <c r="BK231" s="53">
        <f t="shared" ca="1" si="224"/>
        <v>6963756.7231930355</v>
      </c>
      <c r="BL231" s="53">
        <f t="shared" ca="1" si="225"/>
        <v>3540189.5924377833</v>
      </c>
      <c r="BM231" s="53">
        <f t="shared" ca="1" si="226"/>
        <v>2274327.114618144</v>
      </c>
      <c r="BN231" s="53">
        <f t="shared" ca="1" si="227"/>
        <v>1546995.2175564726</v>
      </c>
      <c r="BO231" s="53">
        <f t="shared" ca="1" si="228"/>
        <v>1290759.2416144086</v>
      </c>
      <c r="BP231" s="53">
        <f t="shared" ca="1" si="229"/>
        <v>380707.98591333569</v>
      </c>
      <c r="BQ231" s="53">
        <f t="shared" ca="1" si="230"/>
        <v>102056.28537129032</v>
      </c>
      <c r="BR231" s="53">
        <f t="shared" ca="1" si="231"/>
        <v>19686.624246430089</v>
      </c>
      <c r="BS231" s="53">
        <f t="shared" ca="1" si="232"/>
        <v>3260.636589481453</v>
      </c>
      <c r="BT231" s="53">
        <f t="shared" ca="1" si="233"/>
        <v>4833.5823701919962</v>
      </c>
      <c r="BU231" s="53">
        <f t="shared" ca="1" si="234"/>
        <v>1338.7159995782017</v>
      </c>
      <c r="BV231" s="53">
        <f t="shared" ca="1" si="235"/>
        <v>1120.7660572591994</v>
      </c>
      <c r="BW231" s="53">
        <f t="shared" ca="1" si="236"/>
        <v>578.03887014572251</v>
      </c>
      <c r="BX231" s="53">
        <f t="shared" ca="1" si="237"/>
        <v>354.94531285331288</v>
      </c>
      <c r="BY231" s="53">
        <f t="shared" ca="1" si="238"/>
        <v>237.89854259634208</v>
      </c>
      <c r="BZ231" s="53">
        <f t="shared" ca="1" si="203"/>
        <v>16130203.368693009</v>
      </c>
      <c r="CA231" s="53">
        <f t="shared" ca="1" si="204"/>
        <v>16130203.368693009</v>
      </c>
      <c r="CB231" s="41">
        <f t="array" aca="1" ref="CB231" ca="1">SUM($E$54:$V$54*BH231:BY231)/1000000</f>
        <v>387.09916188942276</v>
      </c>
      <c r="CC231" s="43">
        <f t="array" aca="1" ref="CC231" ca="1">IF(CB231=0,"",SUM(($E$54:$V$54*BH231:BY231))/SUM(BH231:BY231))</f>
        <v>23.998405540300915</v>
      </c>
      <c r="CD231" s="54">
        <f t="array" aca="1" ref="CD231" ca="1">SUM(BI231:BY231*BI$54:BY$54*BI$55:BY$55)/1000000</f>
        <v>1837.8023581975076</v>
      </c>
      <c r="CI231" s="10"/>
      <c r="CJ231" s="71"/>
      <c r="CK231" s="149" t="str">
        <f t="shared" ca="1" si="239"/>
        <v/>
      </c>
      <c r="CL231" s="149" t="str">
        <f t="shared" ca="1" si="240"/>
        <v/>
      </c>
      <c r="CM231" s="149" t="str">
        <f t="shared" ca="1" si="241"/>
        <v/>
      </c>
      <c r="CN231" s="149">
        <f t="shared" ca="1" si="242"/>
        <v>0.97328113905449842</v>
      </c>
      <c r="CO231" s="149">
        <f t="shared" ca="1" si="243"/>
        <v>0.82676536746592977</v>
      </c>
      <c r="CP231" s="149">
        <f t="shared" ca="1" si="244"/>
        <v>0.76171086605628247</v>
      </c>
      <c r="CQ231" s="149">
        <f t="shared" ca="1" si="245"/>
        <v>0.92702858548927813</v>
      </c>
      <c r="CR231" s="149">
        <f t="shared" ca="1" si="246"/>
        <v>0.90254096929179084</v>
      </c>
      <c r="CS231" s="149">
        <f t="shared" ca="1" si="247"/>
        <v>1.071559979129552</v>
      </c>
      <c r="CT231" s="149">
        <f t="shared" ca="1" si="248"/>
        <v>0.90761487803553031</v>
      </c>
      <c r="CU231" s="149">
        <f t="shared" ca="1" si="249"/>
        <v>0.98576964418876412</v>
      </c>
      <c r="CV231" s="149">
        <f t="shared" ca="1" si="250"/>
        <v>0.77944815232445763</v>
      </c>
      <c r="CW231" s="149">
        <f t="shared" ca="1" si="251"/>
        <v>0.83204437732399483</v>
      </c>
      <c r="CX231" s="149">
        <f t="shared" ca="1" si="252"/>
        <v>0.85089978346839523</v>
      </c>
      <c r="CY231" s="149" t="str">
        <f t="shared" ca="1" si="253"/>
        <v/>
      </c>
      <c r="CZ231" s="149" t="str">
        <f t="shared" ca="1" si="254"/>
        <v/>
      </c>
      <c r="DA231" s="149" t="str">
        <f t="shared" ca="1" si="255"/>
        <v/>
      </c>
      <c r="DB231" s="53"/>
      <c r="DC231" s="53"/>
      <c r="DD231" s="41"/>
      <c r="DE231" s="43"/>
      <c r="DF231" s="54"/>
      <c r="DK231" s="10"/>
      <c r="DL231" s="46"/>
      <c r="DM231" s="72">
        <f t="shared" ca="1" si="256"/>
        <v>0.11254769986480748</v>
      </c>
      <c r="DN231" s="72">
        <f t="shared" ca="1" si="257"/>
        <v>0.11254769986480748</v>
      </c>
      <c r="DO231" s="72">
        <f t="shared" ca="1" si="258"/>
        <v>0.63561633692468755</v>
      </c>
      <c r="DP231" s="72">
        <f t="shared" ca="1" si="259"/>
        <v>0.63561633692468755</v>
      </c>
      <c r="DQ231" s="72">
        <f t="shared" ca="1" si="260"/>
        <v>0.63561633692468755</v>
      </c>
      <c r="DR231" s="72">
        <f t="shared" ca="1" si="261"/>
        <v>0.63561633692468733</v>
      </c>
      <c r="DS231" s="72">
        <f t="shared" ca="1" si="262"/>
        <v>0.63561633692468733</v>
      </c>
      <c r="DT231" s="72">
        <f t="shared" ca="1" si="263"/>
        <v>0.63561633692468733</v>
      </c>
      <c r="DU231" s="72">
        <f t="shared" ca="1" si="264"/>
        <v>0.63561633692468733</v>
      </c>
      <c r="DV231" s="72">
        <f t="shared" ca="1" si="265"/>
        <v>0.63561633692468733</v>
      </c>
      <c r="DW231" s="72">
        <f t="shared" ca="1" si="266"/>
        <v>0.63561633692468733</v>
      </c>
      <c r="DX231" s="72">
        <f t="shared" ca="1" si="267"/>
        <v>0.63561633692468722</v>
      </c>
      <c r="DY231" s="72">
        <f t="shared" ca="1" si="268"/>
        <v>0.63561633692468733</v>
      </c>
      <c r="DZ231" s="72">
        <f t="shared" ca="1" si="269"/>
        <v>0.63561633692468733</v>
      </c>
      <c r="EA231" s="72">
        <f t="shared" ca="1" si="270"/>
        <v>0.63561633692468733</v>
      </c>
      <c r="EB231" s="72">
        <f t="shared" ca="1" si="271"/>
        <v>0.63561633692468733</v>
      </c>
      <c r="EC231" s="72">
        <f t="shared" ca="1" si="272"/>
        <v>0.63561633692468733</v>
      </c>
      <c r="ED231" s="53"/>
      <c r="EE231" s="53"/>
      <c r="EF231" s="41"/>
      <c r="EG231" s="43"/>
      <c r="EH231" s="54"/>
    </row>
    <row r="232" spans="1:138" x14ac:dyDescent="0.2">
      <c r="A232" s="6">
        <v>15</v>
      </c>
      <c r="B232">
        <v>8</v>
      </c>
      <c r="C232" s="5">
        <f t="shared" ca="1" si="196"/>
        <v>0.50724245748886954</v>
      </c>
      <c r="D232" s="5">
        <f t="shared" ca="1" si="197"/>
        <v>8.0966009994338936E-2</v>
      </c>
      <c r="E232" s="30">
        <f t="shared" ca="1" si="198"/>
        <v>24494950.800725408</v>
      </c>
      <c r="F232" s="29">
        <f t="shared" ca="1" si="281"/>
        <v>12407275.763354853</v>
      </c>
      <c r="G232" s="29">
        <f t="shared" ca="1" si="281"/>
        <v>13151914.384735489</v>
      </c>
      <c r="H232" s="29">
        <f t="shared" ca="1" si="281"/>
        <v>8227326.9560475321</v>
      </c>
      <c r="I232" s="29">
        <f t="shared" ca="1" si="281"/>
        <v>4026970.265801013</v>
      </c>
      <c r="J232" s="29">
        <f t="shared" ca="1" si="281"/>
        <v>2047205.092125671</v>
      </c>
      <c r="K232" s="29">
        <f t="shared" ca="1" si="281"/>
        <v>1315187.7685171112</v>
      </c>
      <c r="L232" s="29">
        <f t="shared" ca="1" si="281"/>
        <v>894589.51397426613</v>
      </c>
      <c r="M232" s="29">
        <f t="shared" ca="1" si="281"/>
        <v>746414.5134446572</v>
      </c>
      <c r="N232" s="29">
        <f t="shared" ca="1" si="281"/>
        <v>220154.12085260695</v>
      </c>
      <c r="O232" s="29">
        <f t="shared" ca="1" si="281"/>
        <v>59016.654797763644</v>
      </c>
      <c r="P232" s="29">
        <f t="shared" ca="1" si="282"/>
        <v>11384.293510761932</v>
      </c>
      <c r="Q232" s="29">
        <f t="shared" ca="1" si="282"/>
        <v>1885.5464249193383</v>
      </c>
      <c r="R232" s="29">
        <f t="shared" ca="1" si="282"/>
        <v>2795.1425151363087</v>
      </c>
      <c r="S232" s="29">
        <f t="shared" ca="1" si="282"/>
        <v>774.14673414691345</v>
      </c>
      <c r="T232" s="29">
        <f t="shared" ca="1" si="282"/>
        <v>648.11161085943127</v>
      </c>
      <c r="U232" s="29">
        <f t="shared" ca="1" si="282"/>
        <v>334.26574693532882</v>
      </c>
      <c r="V232" s="29">
        <f t="shared" ca="1" si="282"/>
        <v>205.25619685782743</v>
      </c>
      <c r="W232" s="31">
        <f t="shared" ca="1" si="199"/>
        <v>17554891.648300238</v>
      </c>
      <c r="X232" s="31">
        <f t="shared" ca="1" si="200"/>
        <v>67609032.597115993</v>
      </c>
      <c r="Y232" s="38">
        <f t="array" aca="1" ref="Y232" ca="1">SUM($E$54:$V$54*E232:V232)/1000000</f>
        <v>695.32066468431492</v>
      </c>
      <c r="Z232" s="39">
        <f t="array" aca="1" ref="Z232" ca="1">SUM(($E$54:$V$54*E232:V232))/SUM(E232:V232)</f>
        <v>10.284434460521705</v>
      </c>
      <c r="AE232" s="10"/>
      <c r="AF232" s="46"/>
      <c r="AG232" s="53">
        <f t="shared" ca="1" si="205"/>
        <v>383959.62260611495</v>
      </c>
      <c r="AH232" s="53">
        <f t="shared" ca="1" si="206"/>
        <v>407003.45345959632</v>
      </c>
      <c r="AI232" s="53">
        <f t="shared" ca="1" si="207"/>
        <v>999493.25587482401</v>
      </c>
      <c r="AJ232" s="53">
        <f t="shared" ca="1" si="208"/>
        <v>489214.74055653258</v>
      </c>
      <c r="AK232" s="53">
        <f t="shared" ca="1" si="209"/>
        <v>248703.82493650157</v>
      </c>
      <c r="AL232" s="53">
        <f t="shared" ca="1" si="210"/>
        <v>159775.01706987189</v>
      </c>
      <c r="AM232" s="53">
        <f t="shared" ca="1" si="211"/>
        <v>108678.8200797559</v>
      </c>
      <c r="AN232" s="53">
        <f t="shared" ca="1" si="212"/>
        <v>90677.844245225453</v>
      </c>
      <c r="AO232" s="53">
        <f t="shared" ca="1" si="213"/>
        <v>26745.32812671172</v>
      </c>
      <c r="AP232" s="53">
        <f t="shared" ca="1" si="214"/>
        <v>7169.6127757872646</v>
      </c>
      <c r="AQ232" s="53">
        <f t="shared" ca="1" si="215"/>
        <v>1383.0159719788746</v>
      </c>
      <c r="AR232" s="53">
        <f t="shared" ca="1" si="216"/>
        <v>229.06479168917519</v>
      </c>
      <c r="AS232" s="53">
        <f t="shared" ca="1" si="217"/>
        <v>339.56667919149521</v>
      </c>
      <c r="AT232" s="53">
        <f t="shared" ca="1" si="218"/>
        <v>94.046881079474858</v>
      </c>
      <c r="AU232" s="53">
        <f t="shared" ca="1" si="219"/>
        <v>78.735558653350225</v>
      </c>
      <c r="AV232" s="53">
        <f t="shared" ca="1" si="220"/>
        <v>40.608129653367286</v>
      </c>
      <c r="AW232" s="53">
        <f t="shared" ca="1" si="221"/>
        <v>24.935460275480573</v>
      </c>
      <c r="AX232" s="53">
        <f t="shared" ca="1" si="201"/>
        <v>2132648.4171377309</v>
      </c>
      <c r="AY232" s="53">
        <f t="shared" ca="1" si="202"/>
        <v>2923611.493203443</v>
      </c>
      <c r="AZ232" s="41">
        <f t="array" aca="1" ref="AZ232" ca="1">SUM($E$54:$V$54*AF232:AW232)/1000000</f>
        <v>57.93481931936487</v>
      </c>
      <c r="BA232" s="43">
        <f t="array" aca="1" ref="BA232" ca="1">IF(AZ232=0,"",SUM(($E$54:$V$54*AF232:AW232))/SUM(AF232:AW232))</f>
        <v>19.816182640561745</v>
      </c>
      <c r="BB232" s="54">
        <f t="array" aca="1" ref="BB232" ca="1">SUM(AG232:AW232*AG$54:AW$54*AG$55:AW$55)/1000000</f>
        <v>116.80699788299655</v>
      </c>
      <c r="BG232" s="10"/>
      <c r="BH232" s="46"/>
      <c r="BI232" s="53">
        <f t="shared" si="222"/>
        <v>0</v>
      </c>
      <c r="BJ232" s="53">
        <f t="shared" si="223"/>
        <v>0</v>
      </c>
      <c r="BK232" s="53">
        <f t="shared" ca="1" si="224"/>
        <v>6261706.8000380052</v>
      </c>
      <c r="BL232" s="53">
        <f t="shared" ca="1" si="225"/>
        <v>3064872.3736914508</v>
      </c>
      <c r="BM232" s="53">
        <f t="shared" ca="1" si="226"/>
        <v>1558099.9898166298</v>
      </c>
      <c r="BN232" s="53">
        <f t="shared" ca="1" si="227"/>
        <v>1000971.5473136747</v>
      </c>
      <c r="BO232" s="53">
        <f t="shared" ca="1" si="228"/>
        <v>680859.92848234065</v>
      </c>
      <c r="BP232" s="53">
        <f t="shared" ca="1" si="229"/>
        <v>568085.94813993026</v>
      </c>
      <c r="BQ232" s="53">
        <f t="shared" ca="1" si="230"/>
        <v>167556.3111766034</v>
      </c>
      <c r="BR232" s="53">
        <f t="shared" ca="1" si="231"/>
        <v>44916.77438332708</v>
      </c>
      <c r="BS232" s="53">
        <f t="shared" ca="1" si="232"/>
        <v>8664.4311658925981</v>
      </c>
      <c r="BT232" s="53">
        <f t="shared" ca="1" si="233"/>
        <v>1435.0637739060771</v>
      </c>
      <c r="BU232" s="53">
        <f t="shared" ca="1" si="234"/>
        <v>2127.3450037425782</v>
      </c>
      <c r="BV232" s="53">
        <f t="shared" ca="1" si="235"/>
        <v>589.19256464844636</v>
      </c>
      <c r="BW232" s="53">
        <f t="shared" ca="1" si="236"/>
        <v>493.26894416406117</v>
      </c>
      <c r="BX232" s="53">
        <f t="shared" ca="1" si="237"/>
        <v>254.40511988723244</v>
      </c>
      <c r="BY232" s="53">
        <f t="shared" ca="1" si="238"/>
        <v>156.21770357258814</v>
      </c>
      <c r="BZ232" s="53">
        <f t="shared" ca="1" si="203"/>
        <v>13360789.597317778</v>
      </c>
      <c r="CA232" s="53">
        <f t="shared" ca="1" si="204"/>
        <v>13360789.597317778</v>
      </c>
      <c r="CB232" s="41">
        <f t="array" aca="1" ref="CB232" ca="1">SUM($E$54:$V$54*BH232:BY232)/1000000</f>
        <v>315.4095536194751</v>
      </c>
      <c r="CC232" s="43">
        <f t="array" aca="1" ref="CC232" ca="1">IF(CB232=0,"",SUM(($E$54:$V$54*BH232:BY232))/SUM(BH232:BY232))</f>
        <v>23.607104304882895</v>
      </c>
      <c r="CD232" s="54">
        <f t="array" aca="1" ref="CD232" ca="1">SUM(BI232:BY232*BI$54:BY$54*BI$55:BY$55)/1000000</f>
        <v>1491.3113023354706</v>
      </c>
      <c r="CI232" s="10"/>
      <c r="CJ232" s="71"/>
      <c r="CK232" s="149" t="str">
        <f t="shared" ca="1" si="239"/>
        <v/>
      </c>
      <c r="CL232" s="149" t="str">
        <f t="shared" ca="1" si="240"/>
        <v/>
      </c>
      <c r="CM232" s="149" t="str">
        <f t="shared" ca="1" si="241"/>
        <v/>
      </c>
      <c r="CN232" s="149">
        <f t="shared" ca="1" si="242"/>
        <v>0.8899886138542259</v>
      </c>
      <c r="CO232" s="149">
        <f t="shared" ca="1" si="243"/>
        <v>0.62308122931702825</v>
      </c>
      <c r="CP232" s="149">
        <f t="shared" ca="1" si="244"/>
        <v>0.73355248595657718</v>
      </c>
      <c r="CQ232" s="149">
        <f t="shared" ca="1" si="245"/>
        <v>0.72094036625785241</v>
      </c>
      <c r="CR232" s="149">
        <f t="shared" ca="1" si="246"/>
        <v>0.60828866692174288</v>
      </c>
      <c r="CS232" s="149">
        <f t="shared" ca="1" si="247"/>
        <v>0.59160260543487464</v>
      </c>
      <c r="CT232" s="149">
        <f t="shared" ca="1" si="248"/>
        <v>0.62885338923292688</v>
      </c>
      <c r="CU232" s="149">
        <f t="shared" ca="1" si="249"/>
        <v>0.63444941473111272</v>
      </c>
      <c r="CV232" s="149">
        <f t="shared" ca="1" si="250"/>
        <v>0.70747805783020046</v>
      </c>
      <c r="CW232" s="149">
        <f t="shared" ca="1" si="251"/>
        <v>0.69820415401325586</v>
      </c>
      <c r="CX232" s="149" t="str">
        <f t="shared" ca="1" si="252"/>
        <v/>
      </c>
      <c r="CY232" s="149" t="str">
        <f t="shared" ca="1" si="253"/>
        <v/>
      </c>
      <c r="CZ232" s="149" t="str">
        <f t="shared" ca="1" si="254"/>
        <v/>
      </c>
      <c r="DA232" s="149" t="str">
        <f t="shared" ca="1" si="255"/>
        <v/>
      </c>
      <c r="DB232" s="53"/>
      <c r="DC232" s="53"/>
      <c r="DD232" s="41"/>
      <c r="DE232" s="43"/>
      <c r="DF232" s="54"/>
      <c r="DK232" s="10"/>
      <c r="DL232" s="46"/>
      <c r="DM232" s="72">
        <f t="shared" ca="1" si="256"/>
        <v>8.0966009994338867E-2</v>
      </c>
      <c r="DN232" s="72">
        <f t="shared" ca="1" si="257"/>
        <v>8.0966009994338867E-2</v>
      </c>
      <c r="DO232" s="72">
        <f t="shared" ca="1" si="258"/>
        <v>0.58820846748320843</v>
      </c>
      <c r="DP232" s="72">
        <f t="shared" ca="1" si="259"/>
        <v>0.58820846748320843</v>
      </c>
      <c r="DQ232" s="72">
        <f t="shared" ca="1" si="260"/>
        <v>0.58820846748320843</v>
      </c>
      <c r="DR232" s="72">
        <f t="shared" ca="1" si="261"/>
        <v>0.58820846748320843</v>
      </c>
      <c r="DS232" s="72">
        <f t="shared" ca="1" si="262"/>
        <v>0.58820846748320843</v>
      </c>
      <c r="DT232" s="72">
        <f t="shared" ca="1" si="263"/>
        <v>0.58820846748320843</v>
      </c>
      <c r="DU232" s="72">
        <f t="shared" ca="1" si="264"/>
        <v>0.58820846748320843</v>
      </c>
      <c r="DV232" s="72">
        <f t="shared" ca="1" si="265"/>
        <v>0.58820846748320843</v>
      </c>
      <c r="DW232" s="72">
        <f t="shared" ca="1" si="266"/>
        <v>0.58820846748320843</v>
      </c>
      <c r="DX232" s="72">
        <f t="shared" ca="1" si="267"/>
        <v>0.58820846748320843</v>
      </c>
      <c r="DY232" s="72">
        <f t="shared" ca="1" si="268"/>
        <v>0.58820846748320843</v>
      </c>
      <c r="DZ232" s="72">
        <f t="shared" ca="1" si="269"/>
        <v>0.58820846748320843</v>
      </c>
      <c r="EA232" s="72">
        <f t="shared" ca="1" si="270"/>
        <v>0.58820846748320843</v>
      </c>
      <c r="EB232" s="72">
        <f t="shared" ca="1" si="271"/>
        <v>0.58820846748320854</v>
      </c>
      <c r="EC232" s="72">
        <f t="shared" ca="1" si="272"/>
        <v>0.58820846748320843</v>
      </c>
      <c r="ED232" s="53"/>
      <c r="EE232" s="53"/>
      <c r="EF232" s="41"/>
      <c r="EG232" s="43"/>
      <c r="EH232" s="54"/>
    </row>
    <row r="233" spans="1:138" x14ac:dyDescent="0.2">
      <c r="A233" s="6">
        <v>15</v>
      </c>
      <c r="B233">
        <v>9</v>
      </c>
      <c r="C233" s="5">
        <f t="shared" ca="1" si="196"/>
        <v>0.39954828598142383</v>
      </c>
      <c r="D233" s="5">
        <f t="shared" ca="1" si="197"/>
        <v>7.3346141010562582E-2</v>
      </c>
      <c r="E233" s="30">
        <f t="shared" ca="1" si="198"/>
        <v>33143440.824693281</v>
      </c>
      <c r="F233" s="29">
        <f t="shared" ca="1" si="281"/>
        <v>19108263.1190992</v>
      </c>
      <c r="G233" s="29">
        <f t="shared" ca="1" si="281"/>
        <v>9678790.2048117537</v>
      </c>
      <c r="H233" s="29">
        <f t="shared" ca="1" si="281"/>
        <v>6880373.2479154402</v>
      </c>
      <c r="I233" s="29">
        <f t="shared" ca="1" si="281"/>
        <v>4304094.3420330435</v>
      </c>
      <c r="J233" s="29">
        <f t="shared" ca="1" si="281"/>
        <v>2106693.9516520784</v>
      </c>
      <c r="K233" s="29">
        <f t="shared" ca="1" si="281"/>
        <v>1070987.4423457189</v>
      </c>
      <c r="L233" s="29">
        <f t="shared" ca="1" si="281"/>
        <v>688035.40486799856</v>
      </c>
      <c r="M233" s="29">
        <f t="shared" ca="1" si="281"/>
        <v>468001.05138747126</v>
      </c>
      <c r="N233" s="29">
        <f t="shared" ca="1" si="281"/>
        <v>390483.87177162466</v>
      </c>
      <c r="O233" s="29">
        <f t="shared" ca="1" si="281"/>
        <v>115172.77859493031</v>
      </c>
      <c r="P233" s="29">
        <f t="shared" ca="1" si="282"/>
        <v>30874.335170800307</v>
      </c>
      <c r="Q233" s="29">
        <f t="shared" ca="1" si="282"/>
        <v>5955.6492101844742</v>
      </c>
      <c r="R233" s="29">
        <f t="shared" ca="1" si="282"/>
        <v>986.41633455086787</v>
      </c>
      <c r="S233" s="29">
        <f t="shared" ca="1" si="282"/>
        <v>1462.2680183788104</v>
      </c>
      <c r="T233" s="29">
        <f t="shared" ca="1" si="282"/>
        <v>404.99187599392621</v>
      </c>
      <c r="U233" s="29">
        <f t="shared" ca="1" si="282"/>
        <v>339.05708770398883</v>
      </c>
      <c r="V233" s="29">
        <f t="shared" ca="1" si="282"/>
        <v>174.86983534333308</v>
      </c>
      <c r="W233" s="31">
        <f t="shared" ca="1" si="199"/>
        <v>16064039.678101258</v>
      </c>
      <c r="X233" s="31">
        <f t="shared" ca="1" si="200"/>
        <v>77994533.8267055</v>
      </c>
      <c r="Y233" s="38">
        <f t="array" aca="1" ref="Y233" ca="1">SUM($E$54:$V$54*E233:V233)/1000000</f>
        <v>674.085868796103</v>
      </c>
      <c r="Z233" s="39">
        <f t="array" aca="1" ref="Z233" ca="1">SUM(($E$54:$V$54*E233:V233))/SUM(E233:V233)</f>
        <v>8.6427321983081651</v>
      </c>
      <c r="AE233" s="10"/>
      <c r="AF233" s="46"/>
      <c r="AG233" s="53">
        <f t="shared" ca="1" si="205"/>
        <v>609810.39165707014</v>
      </c>
      <c r="AH233" s="53">
        <f t="shared" ca="1" si="206"/>
        <v>308883.48191434745</v>
      </c>
      <c r="AI233" s="53">
        <f t="shared" ca="1" si="207"/>
        <v>709981.93750543986</v>
      </c>
      <c r="AJ233" s="53">
        <f t="shared" ca="1" si="208"/>
        <v>444137.131817471</v>
      </c>
      <c r="AK233" s="53">
        <f t="shared" ca="1" si="209"/>
        <v>217388.59210553634</v>
      </c>
      <c r="AL233" s="53">
        <f t="shared" ca="1" si="210"/>
        <v>110514.60610672297</v>
      </c>
      <c r="AM233" s="53">
        <f t="shared" ca="1" si="211"/>
        <v>70997.995634687541</v>
      </c>
      <c r="AN233" s="53">
        <f t="shared" ca="1" si="212"/>
        <v>48292.77151778488</v>
      </c>
      <c r="AO233" s="53">
        <f t="shared" ca="1" si="213"/>
        <v>40293.81631716546</v>
      </c>
      <c r="AP233" s="53">
        <f t="shared" ca="1" si="214"/>
        <v>11884.615782942861</v>
      </c>
      <c r="AQ233" s="53">
        <f t="shared" ca="1" si="215"/>
        <v>3185.9056934735854</v>
      </c>
      <c r="AR233" s="53">
        <f t="shared" ca="1" si="216"/>
        <v>614.56017180908077</v>
      </c>
      <c r="AS233" s="53">
        <f t="shared" ca="1" si="217"/>
        <v>101.78775993055639</v>
      </c>
      <c r="AT233" s="53">
        <f t="shared" ca="1" si="218"/>
        <v>150.89063389916655</v>
      </c>
      <c r="AU233" s="53">
        <f t="shared" ca="1" si="219"/>
        <v>41.790889306658791</v>
      </c>
      <c r="AV233" s="53">
        <f t="shared" ca="1" si="220"/>
        <v>34.987114707179956</v>
      </c>
      <c r="AW233" s="53">
        <f t="shared" ca="1" si="221"/>
        <v>18.044722289729293</v>
      </c>
      <c r="AX233" s="53">
        <f t="shared" ca="1" si="201"/>
        <v>1657639.433773167</v>
      </c>
      <c r="AY233" s="53">
        <f t="shared" ca="1" si="202"/>
        <v>2576333.3073445843</v>
      </c>
      <c r="AZ233" s="41">
        <f t="array" aca="1" ref="AZ233" ca="1">SUM($E$54:$V$54*AF233:AW233)/1000000</f>
        <v>47.22463493972009</v>
      </c>
      <c r="BA233" s="43">
        <f t="array" aca="1" ref="BA233" ca="1">IF(AZ233=0,"",SUM(($E$54:$V$54*AF233:AW233))/SUM(AF233:AW233))</f>
        <v>18.330172887604483</v>
      </c>
      <c r="BB233" s="54">
        <f t="array" aca="1" ref="BB233" ca="1">SUM(AG233:AW233*AG$54:AW$54*AG$55:AW$55)/1000000</f>
        <v>93.570426007547852</v>
      </c>
      <c r="BG233" s="10"/>
      <c r="BH233" s="46"/>
      <c r="BI233" s="53">
        <f t="shared" si="222"/>
        <v>0</v>
      </c>
      <c r="BJ233" s="53">
        <f t="shared" si="223"/>
        <v>0</v>
      </c>
      <c r="BK233" s="53">
        <f t="shared" ca="1" si="224"/>
        <v>3867579.9748921655</v>
      </c>
      <c r="BL233" s="53">
        <f t="shared" ca="1" si="225"/>
        <v>2419407.855865533</v>
      </c>
      <c r="BM233" s="53">
        <f t="shared" ca="1" si="226"/>
        <v>1184210.0780076978</v>
      </c>
      <c r="BN233" s="53">
        <f t="shared" ca="1" si="227"/>
        <v>602021.05846979003</v>
      </c>
      <c r="BO233" s="53">
        <f t="shared" ca="1" si="228"/>
        <v>386756.91826610029</v>
      </c>
      <c r="BP233" s="53">
        <f t="shared" ca="1" si="229"/>
        <v>263071.70110619394</v>
      </c>
      <c r="BQ233" s="53">
        <f t="shared" ca="1" si="230"/>
        <v>219497.91800028473</v>
      </c>
      <c r="BR233" s="53">
        <f t="shared" ca="1" si="231"/>
        <v>64740.663928573544</v>
      </c>
      <c r="BS233" s="53">
        <f t="shared" ca="1" si="232"/>
        <v>17355.012023638938</v>
      </c>
      <c r="BT233" s="53">
        <f t="shared" ca="1" si="233"/>
        <v>3347.7761733014204</v>
      </c>
      <c r="BU233" s="53">
        <f t="shared" ca="1" si="234"/>
        <v>554.48213708047285</v>
      </c>
      <c r="BV233" s="53">
        <f t="shared" ca="1" si="235"/>
        <v>821.96681808222775</v>
      </c>
      <c r="BW233" s="53">
        <f t="shared" ca="1" si="236"/>
        <v>227.6531247868968</v>
      </c>
      <c r="BX233" s="53">
        <f t="shared" ca="1" si="237"/>
        <v>190.59000950951318</v>
      </c>
      <c r="BY233" s="53">
        <f t="shared" ca="1" si="238"/>
        <v>98.297439545372384</v>
      </c>
      <c r="BZ233" s="53">
        <f t="shared" ca="1" si="203"/>
        <v>9029881.9462622833</v>
      </c>
      <c r="CA233" s="53">
        <f t="shared" ca="1" si="204"/>
        <v>9029881.9462622833</v>
      </c>
      <c r="CB233" s="41">
        <f t="array" aca="1" ref="CB233" ca="1">SUM($E$54:$V$54*BH233:BY233)/1000000</f>
        <v>214.9247194639417</v>
      </c>
      <c r="CC233" s="43">
        <f t="array" aca="1" ref="CC233" ca="1">IF(CB233=0,"",SUM(($E$54:$V$54*BH233:BY233))/SUM(BH233:BY233))</f>
        <v>23.801498263540971</v>
      </c>
      <c r="CD233" s="54">
        <f t="array" aca="1" ref="CD233" ca="1">SUM(BI233:BY233*BI$54:BY$54*BI$55:BY$55)/1000000</f>
        <v>1017.9282322311894</v>
      </c>
      <c r="CI233" s="10"/>
      <c r="CJ233" s="71"/>
      <c r="CK233" s="149" t="str">
        <f t="shared" ca="1" si="239"/>
        <v/>
      </c>
      <c r="CL233" s="149" t="str">
        <f t="shared" ca="1" si="240"/>
        <v/>
      </c>
      <c r="CM233" s="149" t="str">
        <f t="shared" ca="1" si="241"/>
        <v/>
      </c>
      <c r="CN233" s="149">
        <f t="shared" ca="1" si="242"/>
        <v>0.82994180265651163</v>
      </c>
      <c r="CO233" s="149">
        <f t="shared" ca="1" si="243"/>
        <v>0.7225040075892053</v>
      </c>
      <c r="CP233" s="149">
        <f t="shared" ca="1" si="244"/>
        <v>0.67758786138910454</v>
      </c>
      <c r="CQ233" s="149">
        <f t="shared" ca="1" si="245"/>
        <v>0.85017532043713373</v>
      </c>
      <c r="CR233" s="149">
        <f t="shared" ca="1" si="246"/>
        <v>0.86670801556306432</v>
      </c>
      <c r="CS233" s="149">
        <f t="shared" ca="1" si="247"/>
        <v>0.83878551182346217</v>
      </c>
      <c r="CT233" s="149">
        <f t="shared" ca="1" si="248"/>
        <v>0.6804911518192871</v>
      </c>
      <c r="CU233" s="149">
        <f t="shared" ca="1" si="249"/>
        <v>0.75219105255920637</v>
      </c>
      <c r="CV233" s="149">
        <f t="shared" ca="1" si="250"/>
        <v>0.7211338016759028</v>
      </c>
      <c r="CW233" s="149" t="str">
        <f t="shared" ca="1" si="251"/>
        <v/>
      </c>
      <c r="CX233" s="149" t="str">
        <f t="shared" ca="1" si="252"/>
        <v/>
      </c>
      <c r="CY233" s="149" t="str">
        <f t="shared" ca="1" si="253"/>
        <v/>
      </c>
      <c r="CZ233" s="149" t="str">
        <f t="shared" ca="1" si="254"/>
        <v/>
      </c>
      <c r="DA233" s="149" t="str">
        <f t="shared" ca="1" si="255"/>
        <v/>
      </c>
      <c r="DB233" s="53"/>
      <c r="DC233" s="53"/>
      <c r="DD233" s="41"/>
      <c r="DE233" s="43"/>
      <c r="DF233" s="54"/>
      <c r="DK233" s="10"/>
      <c r="DL233" s="46"/>
      <c r="DM233" s="72">
        <f t="shared" ca="1" si="256"/>
        <v>7.3346141010562638E-2</v>
      </c>
      <c r="DN233" s="72">
        <f t="shared" ca="1" si="257"/>
        <v>7.3346141010562638E-2</v>
      </c>
      <c r="DO233" s="72">
        <f t="shared" ca="1" si="258"/>
        <v>0.47289442699198625</v>
      </c>
      <c r="DP233" s="72">
        <f t="shared" ca="1" si="259"/>
        <v>0.47289442699198614</v>
      </c>
      <c r="DQ233" s="72">
        <f t="shared" ca="1" si="260"/>
        <v>0.47289442699198625</v>
      </c>
      <c r="DR233" s="72">
        <f t="shared" ca="1" si="261"/>
        <v>0.47289442699198625</v>
      </c>
      <c r="DS233" s="72">
        <f t="shared" ca="1" si="262"/>
        <v>0.47289442699198625</v>
      </c>
      <c r="DT233" s="72">
        <f t="shared" ca="1" si="263"/>
        <v>0.47289442699198625</v>
      </c>
      <c r="DU233" s="72">
        <f t="shared" ca="1" si="264"/>
        <v>0.47289442699198625</v>
      </c>
      <c r="DV233" s="72">
        <f t="shared" ca="1" si="265"/>
        <v>0.47289442699198625</v>
      </c>
      <c r="DW233" s="72">
        <f t="shared" ca="1" si="266"/>
        <v>0.47289442699198625</v>
      </c>
      <c r="DX233" s="72">
        <f t="shared" ca="1" si="267"/>
        <v>0.47289442699198625</v>
      </c>
      <c r="DY233" s="72">
        <f t="shared" ca="1" si="268"/>
        <v>0.47289442699198625</v>
      </c>
      <c r="DZ233" s="72">
        <f t="shared" ca="1" si="269"/>
        <v>0.47289442699198625</v>
      </c>
      <c r="EA233" s="72">
        <f t="shared" ca="1" si="270"/>
        <v>0.47289442699198625</v>
      </c>
      <c r="EB233" s="72">
        <f t="shared" ca="1" si="271"/>
        <v>0.47289442699198625</v>
      </c>
      <c r="EC233" s="72">
        <f t="shared" ca="1" si="272"/>
        <v>0.47289442699198625</v>
      </c>
      <c r="ED233" s="53"/>
      <c r="EE233" s="53"/>
      <c r="EF233" s="41"/>
      <c r="EG233" s="43"/>
      <c r="EH233" s="54"/>
    </row>
    <row r="234" spans="1:138" x14ac:dyDescent="0.2">
      <c r="A234" s="6">
        <v>15</v>
      </c>
      <c r="B234">
        <v>10</v>
      </c>
      <c r="C234" s="5">
        <f t="shared" ca="1" si="196"/>
        <v>0.67896589865115875</v>
      </c>
      <c r="D234" s="5">
        <f t="shared" ca="1" si="197"/>
        <v>6.7640352656445954E-2</v>
      </c>
      <c r="E234" s="30">
        <f t="shared" ca="1" si="198"/>
        <v>66535603.344999462</v>
      </c>
      <c r="F234" s="29">
        <f t="shared" ca="1" si="281"/>
        <v>26002806.666041911</v>
      </c>
      <c r="G234" s="29">
        <f t="shared" ca="1" si="281"/>
        <v>14991457.110258969</v>
      </c>
      <c r="H234" s="29">
        <f t="shared" ca="1" si="281"/>
        <v>3850991.5605267347</v>
      </c>
      <c r="I234" s="29">
        <f t="shared" ca="1" si="281"/>
        <v>2737559.0079247528</v>
      </c>
      <c r="J234" s="29">
        <f t="shared" ca="1" si="281"/>
        <v>1712510.6171471658</v>
      </c>
      <c r="K234" s="29">
        <f t="shared" ca="1" si="281"/>
        <v>838210.19536011945</v>
      </c>
      <c r="L234" s="29">
        <f t="shared" ca="1" si="281"/>
        <v>426123.87649988249</v>
      </c>
      <c r="M234" s="29">
        <f t="shared" ca="1" si="281"/>
        <v>273755.13689438329</v>
      </c>
      <c r="N234" s="29">
        <f t="shared" ca="1" si="281"/>
        <v>186207.99305214855</v>
      </c>
      <c r="O234" s="29">
        <f t="shared" ca="1" si="281"/>
        <v>155365.50156513875</v>
      </c>
      <c r="P234" s="29">
        <f t="shared" ca="1" si="282"/>
        <v>45824.879864736889</v>
      </c>
      <c r="Q234" s="29">
        <f t="shared" ca="1" si="282"/>
        <v>12284.2629774656</v>
      </c>
      <c r="R234" s="29">
        <f t="shared" ca="1" si="282"/>
        <v>2369.6303319474832</v>
      </c>
      <c r="S234" s="29">
        <f t="shared" ca="1" si="282"/>
        <v>392.47477206734129</v>
      </c>
      <c r="T234" s="29">
        <f t="shared" ca="1" si="282"/>
        <v>581.80637030498315</v>
      </c>
      <c r="U234" s="29">
        <f t="shared" ca="1" si="282"/>
        <v>161.13793806163332</v>
      </c>
      <c r="V234" s="29">
        <f t="shared" ca="1" si="282"/>
        <v>134.90384187020706</v>
      </c>
      <c r="W234" s="31">
        <f t="shared" ca="1" si="199"/>
        <v>10242472.985066781</v>
      </c>
      <c r="X234" s="31">
        <f t="shared" ca="1" si="200"/>
        <v>117772340.10636713</v>
      </c>
      <c r="Y234" s="38">
        <f t="array" aca="1" ref="Y234" ca="1">SUM($E$54:$V$54*E234:V234)/1000000</f>
        <v>700.71789909178187</v>
      </c>
      <c r="Z234" s="39">
        <f t="array" aca="1" ref="Z234" ca="1">SUM(($E$54:$V$54*E234:V234))/SUM(E234:V234)</f>
        <v>5.9497662902759876</v>
      </c>
      <c r="AE234" s="10"/>
      <c r="AF234" s="46"/>
      <c r="AG234" s="53">
        <f t="shared" ca="1" si="205"/>
        <v>524079.57519445423</v>
      </c>
      <c r="AH234" s="53">
        <f t="shared" ca="1" si="206"/>
        <v>302148.78627509065</v>
      </c>
      <c r="AI234" s="53">
        <f t="shared" ca="1" si="207"/>
        <v>427725.34903154208</v>
      </c>
      <c r="AJ234" s="53">
        <f t="shared" ca="1" si="208"/>
        <v>304057.63392504008</v>
      </c>
      <c r="AK234" s="53">
        <f t="shared" ca="1" si="209"/>
        <v>190206.64935949756</v>
      </c>
      <c r="AL234" s="53">
        <f t="shared" ca="1" si="210"/>
        <v>93099.074027356633</v>
      </c>
      <c r="AM234" s="53">
        <f t="shared" ca="1" si="211"/>
        <v>47329.104969956381</v>
      </c>
      <c r="AN234" s="53">
        <f t="shared" ca="1" si="212"/>
        <v>30405.678547192641</v>
      </c>
      <c r="AO234" s="53">
        <f t="shared" ca="1" si="213"/>
        <v>20681.91466246665</v>
      </c>
      <c r="AP234" s="53">
        <f t="shared" ca="1" si="214"/>
        <v>17256.273440214991</v>
      </c>
      <c r="AQ234" s="53">
        <f t="shared" ca="1" si="215"/>
        <v>5089.7184339173509</v>
      </c>
      <c r="AR234" s="53">
        <f t="shared" ca="1" si="216"/>
        <v>1364.3994246803927</v>
      </c>
      <c r="AS234" s="53">
        <f t="shared" ca="1" si="217"/>
        <v>263.19220514451956</v>
      </c>
      <c r="AT234" s="53">
        <f t="shared" ca="1" si="218"/>
        <v>43.591736369740879</v>
      </c>
      <c r="AU234" s="53">
        <f t="shared" ca="1" si="219"/>
        <v>64.620586385662094</v>
      </c>
      <c r="AV234" s="53">
        <f t="shared" ca="1" si="220"/>
        <v>17.897411540992298</v>
      </c>
      <c r="AW234" s="53">
        <f t="shared" ca="1" si="221"/>
        <v>14.983619658137574</v>
      </c>
      <c r="AX234" s="53">
        <f t="shared" ca="1" si="201"/>
        <v>1137620.081380964</v>
      </c>
      <c r="AY234" s="53">
        <f t="shared" ca="1" si="202"/>
        <v>1963848.4428505087</v>
      </c>
      <c r="AZ234" s="41">
        <f t="array" aca="1" ref="AZ234" ca="1">SUM($E$54:$V$54*AF234:AW234)/1000000</f>
        <v>34.845276707730598</v>
      </c>
      <c r="BA234" s="43">
        <f t="array" aca="1" ref="BA234" ca="1">IF(AZ234=0,"",SUM(($E$54:$V$54*AF234:AW234))/SUM(AF234:AW234))</f>
        <v>17.743363462993603</v>
      </c>
      <c r="BB234" s="54">
        <f t="array" aca="1" ref="BB234" ca="1">SUM(AG234:AW234*AG$54:AW$54*AG$55:AW$55)/1000000</f>
        <v>68.691434540848647</v>
      </c>
      <c r="BG234" s="10"/>
      <c r="BH234" s="46"/>
      <c r="BI234" s="53">
        <f t="shared" si="222"/>
        <v>0</v>
      </c>
      <c r="BJ234" s="53">
        <f t="shared" si="223"/>
        <v>0</v>
      </c>
      <c r="BK234" s="53">
        <f t="shared" ca="1" si="224"/>
        <v>4293456.7100221366</v>
      </c>
      <c r="BL234" s="53">
        <f t="shared" ca="1" si="225"/>
        <v>3052094.7415549327</v>
      </c>
      <c r="BM234" s="53">
        <f t="shared" ca="1" si="226"/>
        <v>1909271.9588222022</v>
      </c>
      <c r="BN234" s="53">
        <f t="shared" ca="1" si="227"/>
        <v>934517.54726401623</v>
      </c>
      <c r="BO234" s="53">
        <f t="shared" ca="1" si="228"/>
        <v>475083.9850214633</v>
      </c>
      <c r="BP234" s="53">
        <f t="shared" ca="1" si="229"/>
        <v>305208.62248824409</v>
      </c>
      <c r="BQ234" s="53">
        <f t="shared" ca="1" si="230"/>
        <v>207602.62510680524</v>
      </c>
      <c r="BR234" s="53">
        <f t="shared" ca="1" si="231"/>
        <v>173216.44171808069</v>
      </c>
      <c r="BS234" s="53">
        <f t="shared" ca="1" si="232"/>
        <v>51089.994576436307</v>
      </c>
      <c r="BT234" s="53">
        <f t="shared" ca="1" si="233"/>
        <v>13695.680834227069</v>
      </c>
      <c r="BU234" s="53">
        <f t="shared" ca="1" si="234"/>
        <v>2641.8923773440642</v>
      </c>
      <c r="BV234" s="53">
        <f t="shared" ca="1" si="235"/>
        <v>437.56871890325618</v>
      </c>
      <c r="BW234" s="53">
        <f t="shared" ca="1" si="236"/>
        <v>648.65384025351784</v>
      </c>
      <c r="BX234" s="53">
        <f t="shared" ca="1" si="237"/>
        <v>179.65211051130478</v>
      </c>
      <c r="BY234" s="53">
        <f t="shared" ca="1" si="238"/>
        <v>150.40381054644089</v>
      </c>
      <c r="BZ234" s="53">
        <f t="shared" ca="1" si="203"/>
        <v>11419296.478266099</v>
      </c>
      <c r="CA234" s="53">
        <f t="shared" ca="1" si="204"/>
        <v>11419296.478266099</v>
      </c>
      <c r="CB234" s="41">
        <f t="array" aca="1" ref="CB234" ca="1">SUM($E$54:$V$54*BH234:BY234)/1000000</f>
        <v>278.06721766502159</v>
      </c>
      <c r="CC234" s="43">
        <f t="array" aca="1" ref="CC234" ca="1">IF(CB234=0,"",SUM(($E$54:$V$54*BH234:BY234))/SUM(BH234:BY234))</f>
        <v>24.350643508928599</v>
      </c>
      <c r="CD234" s="54">
        <f t="array" aca="1" ref="CD234" ca="1">SUM(BI234:BY234*BI$54:BY$54*BI$55:BY$55)/1000000</f>
        <v>1325.1488449862202</v>
      </c>
      <c r="CI234" s="10"/>
      <c r="CJ234" s="71"/>
      <c r="CK234" s="149" t="str">
        <f t="shared" ca="1" si="239"/>
        <v/>
      </c>
      <c r="CL234" s="149" t="str">
        <f t="shared" ca="1" si="240"/>
        <v/>
      </c>
      <c r="CM234" s="149" t="str">
        <f t="shared" ca="1" si="241"/>
        <v/>
      </c>
      <c r="CN234" s="149">
        <f t="shared" ca="1" si="242"/>
        <v>5.3920698482904948E-2</v>
      </c>
      <c r="CO234" s="149">
        <f t="shared" ca="1" si="243"/>
        <v>5.8160209401666767E-2</v>
      </c>
      <c r="CP234" s="149">
        <f t="shared" ca="1" si="244"/>
        <v>5.7240871811501649E-2</v>
      </c>
      <c r="CQ234" s="149">
        <f t="shared" ca="1" si="245"/>
        <v>5.8427618811406012E-2</v>
      </c>
      <c r="CR234" s="149">
        <f t="shared" ca="1" si="246"/>
        <v>5.7492841411453423E-2</v>
      </c>
      <c r="CS234" s="149">
        <f t="shared" ca="1" si="247"/>
        <v>5.4843712269594447E-2</v>
      </c>
      <c r="CT234" s="149">
        <f t="shared" ca="1" si="248"/>
        <v>7.1686967701371368E-2</v>
      </c>
      <c r="CU234" s="149">
        <f t="shared" ca="1" si="249"/>
        <v>6.6955771264691696E-2</v>
      </c>
      <c r="CV234" s="149">
        <f t="shared" ca="1" si="250"/>
        <v>5.1953039451669888E-2</v>
      </c>
      <c r="CW234" s="149">
        <f t="shared" ca="1" si="251"/>
        <v>7.4430037998013787E-2</v>
      </c>
      <c r="CX234" s="149" t="str">
        <f t="shared" ca="1" si="252"/>
        <v/>
      </c>
      <c r="CY234" s="149" t="str">
        <f t="shared" ca="1" si="253"/>
        <v/>
      </c>
      <c r="CZ234" s="149" t="str">
        <f t="shared" ca="1" si="254"/>
        <v/>
      </c>
      <c r="DA234" s="149" t="str">
        <f t="shared" ca="1" si="255"/>
        <v/>
      </c>
      <c r="DB234" s="53"/>
      <c r="DC234" s="53"/>
      <c r="DD234" s="41"/>
      <c r="DE234" s="43"/>
      <c r="DF234" s="54"/>
      <c r="DK234" s="10"/>
      <c r="DL234" s="46"/>
      <c r="DM234" s="72">
        <f t="shared" ca="1" si="256"/>
        <v>6.764035265644594E-2</v>
      </c>
      <c r="DN234" s="72">
        <f t="shared" ca="1" si="257"/>
        <v>6.764035265644594E-2</v>
      </c>
      <c r="DO234" s="72">
        <f t="shared" ca="1" si="258"/>
        <v>0.74660625130760472</v>
      </c>
      <c r="DP234" s="72">
        <f t="shared" ca="1" si="259"/>
        <v>0.74660625130760472</v>
      </c>
      <c r="DQ234" s="72">
        <f t="shared" ca="1" si="260"/>
        <v>0.74660625130760472</v>
      </c>
      <c r="DR234" s="72">
        <f t="shared" ca="1" si="261"/>
        <v>0.74660625130760472</v>
      </c>
      <c r="DS234" s="72">
        <f t="shared" ca="1" si="262"/>
        <v>0.74660625130760472</v>
      </c>
      <c r="DT234" s="72">
        <f t="shared" ca="1" si="263"/>
        <v>0.7466062513076045</v>
      </c>
      <c r="DU234" s="72">
        <f t="shared" ca="1" si="264"/>
        <v>0.74660625130760472</v>
      </c>
      <c r="DV234" s="72">
        <f t="shared" ca="1" si="265"/>
        <v>0.74660625130760472</v>
      </c>
      <c r="DW234" s="72">
        <f t="shared" ca="1" si="266"/>
        <v>0.74660625130760472</v>
      </c>
      <c r="DX234" s="72">
        <f t="shared" ca="1" si="267"/>
        <v>0.74660625130760472</v>
      </c>
      <c r="DY234" s="72">
        <f t="shared" ca="1" si="268"/>
        <v>0.74660625130760472</v>
      </c>
      <c r="DZ234" s="72">
        <f t="shared" ca="1" si="269"/>
        <v>0.74660625130760472</v>
      </c>
      <c r="EA234" s="72">
        <f t="shared" ca="1" si="270"/>
        <v>0.74660625130760472</v>
      </c>
      <c r="EB234" s="72">
        <f t="shared" ca="1" si="271"/>
        <v>0.74660625130760472</v>
      </c>
      <c r="EC234" s="72">
        <f t="shared" ca="1" si="272"/>
        <v>0.74660625130760472</v>
      </c>
      <c r="ED234" s="53"/>
      <c r="EE234" s="53"/>
      <c r="EF234" s="41"/>
      <c r="EG234" s="43"/>
      <c r="EH234" s="54"/>
    </row>
    <row r="235" spans="1:138" x14ac:dyDescent="0.2">
      <c r="A235" s="6">
        <v>15</v>
      </c>
      <c r="B235">
        <v>11</v>
      </c>
      <c r="C235" s="5">
        <f t="shared" ca="1" si="196"/>
        <v>0.43724864975580369</v>
      </c>
      <c r="D235" s="5">
        <f t="shared" ca="1" si="197"/>
        <v>7.7171587401876476E-2</v>
      </c>
      <c r="E235" s="30">
        <f t="shared" ca="1" si="198"/>
        <v>68141963.612367451</v>
      </c>
      <c r="F235" s="29">
        <f t="shared" ca="1" si="281"/>
        <v>51705574.807692207</v>
      </c>
      <c r="G235" s="29">
        <f t="shared" ca="1" si="281"/>
        <v>20207077.078861926</v>
      </c>
      <c r="H235" s="29">
        <f t="shared" ca="1" si="281"/>
        <v>7523716.8341824971</v>
      </c>
      <c r="I235" s="29">
        <f t="shared" ca="1" si="281"/>
        <v>1932685.3833575898</v>
      </c>
      <c r="J235" s="29">
        <f t="shared" ca="1" si="281"/>
        <v>1373890.385771554</v>
      </c>
      <c r="K235" s="29">
        <f t="shared" ca="1" si="281"/>
        <v>859452.47778011474</v>
      </c>
      <c r="L235" s="29">
        <f t="shared" ca="1" si="281"/>
        <v>420669.99298545107</v>
      </c>
      <c r="M235" s="29">
        <f t="shared" ca="1" si="281"/>
        <v>213857.48960154862</v>
      </c>
      <c r="N235" s="29">
        <f t="shared" ca="1" si="281"/>
        <v>137388.65520195095</v>
      </c>
      <c r="O235" s="29">
        <f t="shared" ca="1" si="281"/>
        <v>93451.637267939092</v>
      </c>
      <c r="P235" s="29">
        <f t="shared" ca="1" si="282"/>
        <v>77972.810179800392</v>
      </c>
      <c r="Q235" s="29">
        <f t="shared" ca="1" si="282"/>
        <v>22997.99262519824</v>
      </c>
      <c r="R235" s="29">
        <f t="shared" ca="1" si="282"/>
        <v>6165.0655756361084</v>
      </c>
      <c r="S235" s="29">
        <f t="shared" ca="1" si="282"/>
        <v>1189.2391438763061</v>
      </c>
      <c r="T235" s="29">
        <f t="shared" ca="1" si="282"/>
        <v>196.97011623868664</v>
      </c>
      <c r="U235" s="29">
        <f t="shared" ca="1" si="282"/>
        <v>291.9893877095314</v>
      </c>
      <c r="V235" s="29">
        <f t="shared" ca="1" si="282"/>
        <v>80.869805269971152</v>
      </c>
      <c r="W235" s="31">
        <f t="shared" ca="1" si="199"/>
        <v>12664007.792982377</v>
      </c>
      <c r="X235" s="31">
        <f t="shared" ca="1" si="200"/>
        <v>152718623.29190394</v>
      </c>
      <c r="Y235" s="38">
        <f t="array" aca="1" ref="Y235" ca="1">SUM($E$54:$V$54*E235:V235)/1000000</f>
        <v>968.16844390568588</v>
      </c>
      <c r="Z235" s="39">
        <f t="array" aca="1" ref="Z235" ca="1">SUM(($E$54:$V$54*E235:V235))/SUM(E235:V235)</f>
        <v>6.3395571740791832</v>
      </c>
      <c r="AE235" s="10"/>
      <c r="AF235" s="46"/>
      <c r="AG235" s="53">
        <f t="shared" ca="1" si="205"/>
        <v>1660027.9216598854</v>
      </c>
      <c r="AH235" s="53">
        <f t="shared" ca="1" si="206"/>
        <v>648756.19874269178</v>
      </c>
      <c r="AI235" s="53">
        <f t="shared" ca="1" si="207"/>
        <v>835915.94842891337</v>
      </c>
      <c r="AJ235" s="53">
        <f t="shared" ca="1" si="208"/>
        <v>214729.31143608081</v>
      </c>
      <c r="AK235" s="53">
        <f t="shared" ca="1" si="209"/>
        <v>152644.8841936489</v>
      </c>
      <c r="AL235" s="53">
        <f t="shared" ca="1" si="210"/>
        <v>95488.712417923743</v>
      </c>
      <c r="AM235" s="53">
        <f t="shared" ca="1" si="211"/>
        <v>46738.169964662979</v>
      </c>
      <c r="AN235" s="53">
        <f t="shared" ca="1" si="212"/>
        <v>23760.448484280205</v>
      </c>
      <c r="AO235" s="53">
        <f t="shared" ca="1" si="213"/>
        <v>15264.445824799643</v>
      </c>
      <c r="AP235" s="53">
        <f t="shared" ca="1" si="214"/>
        <v>10382.862050861875</v>
      </c>
      <c r="AQ235" s="53">
        <f t="shared" ca="1" si="215"/>
        <v>8663.1005671278144</v>
      </c>
      <c r="AR235" s="53">
        <f t="shared" ca="1" si="216"/>
        <v>2555.1717642949548</v>
      </c>
      <c r="AS235" s="53">
        <f t="shared" ca="1" si="217"/>
        <v>684.96419407632618</v>
      </c>
      <c r="AT235" s="53">
        <f t="shared" ca="1" si="218"/>
        <v>132.12937019979802</v>
      </c>
      <c r="AU235" s="53">
        <f t="shared" ca="1" si="219"/>
        <v>21.884191704259617</v>
      </c>
      <c r="AV235" s="53">
        <f t="shared" ca="1" si="220"/>
        <v>32.441224375892062</v>
      </c>
      <c r="AW235" s="53">
        <f t="shared" ca="1" si="221"/>
        <v>8.9849686612846451</v>
      </c>
      <c r="AX235" s="53">
        <f t="shared" ca="1" si="201"/>
        <v>1407023.4590816116</v>
      </c>
      <c r="AY235" s="53">
        <f t="shared" ca="1" si="202"/>
        <v>3715807.5794841899</v>
      </c>
      <c r="AZ235" s="41">
        <f t="array" aca="1" ref="AZ235" ca="1">SUM($E$54:$V$54*AF235:AW235)/1000000</f>
        <v>50.494241853204763</v>
      </c>
      <c r="BA235" s="43">
        <f t="array" aca="1" ref="BA235" ca="1">IF(AZ235=0,"",SUM(($E$54:$V$54*AF235:AW235))/SUM(AF235:AW235))</f>
        <v>13.589035700340039</v>
      </c>
      <c r="BB235" s="54">
        <f t="array" aca="1" ref="BB235" ca="1">SUM(AG235:AW235*AG$54:AW$54*AG$55:AW$55)/1000000</f>
        <v>86.718598886835949</v>
      </c>
      <c r="BG235" s="10"/>
      <c r="BH235" s="46"/>
      <c r="BI235" s="53">
        <f t="shared" si="222"/>
        <v>0</v>
      </c>
      <c r="BJ235" s="53">
        <f t="shared" si="223"/>
        <v>0</v>
      </c>
      <c r="BK235" s="53">
        <f t="shared" ca="1" si="224"/>
        <v>4736239.4900146499</v>
      </c>
      <c r="BL235" s="53">
        <f t="shared" ca="1" si="225"/>
        <v>1216640.7955233639</v>
      </c>
      <c r="BM235" s="53">
        <f t="shared" ca="1" si="226"/>
        <v>864874.90737013251</v>
      </c>
      <c r="BN235" s="53">
        <f t="shared" ca="1" si="227"/>
        <v>541032.1593390234</v>
      </c>
      <c r="BO235" s="53">
        <f t="shared" ca="1" si="228"/>
        <v>264815.10096045048</v>
      </c>
      <c r="BP235" s="53">
        <f t="shared" ca="1" si="229"/>
        <v>134624.98786297132</v>
      </c>
      <c r="BQ235" s="53">
        <f t="shared" ca="1" si="230"/>
        <v>86487.249399277847</v>
      </c>
      <c r="BR235" s="53">
        <f t="shared" ca="1" si="231"/>
        <v>58828.547723118871</v>
      </c>
      <c r="BS235" s="53">
        <f t="shared" ca="1" si="232"/>
        <v>49084.50315981538</v>
      </c>
      <c r="BT235" s="53">
        <f t="shared" ca="1" si="233"/>
        <v>14477.418975639177</v>
      </c>
      <c r="BU235" s="53">
        <f t="shared" ca="1" si="234"/>
        <v>3880.9577342407156</v>
      </c>
      <c r="BV235" s="53">
        <f t="shared" ca="1" si="235"/>
        <v>748.63548435368341</v>
      </c>
      <c r="BW235" s="53">
        <f t="shared" ca="1" si="236"/>
        <v>123.9942522350137</v>
      </c>
      <c r="BX235" s="53">
        <f t="shared" ca="1" si="237"/>
        <v>183.80963813683266</v>
      </c>
      <c r="BY235" s="53">
        <f t="shared" ca="1" si="238"/>
        <v>50.908184572984361</v>
      </c>
      <c r="BZ235" s="53">
        <f t="shared" ca="1" si="203"/>
        <v>7972093.4656219836</v>
      </c>
      <c r="CA235" s="53">
        <f t="shared" ca="1" si="204"/>
        <v>7972093.4656219836</v>
      </c>
      <c r="CB235" s="41">
        <f t="array" aca="1" ref="CB235" ca="1">SUM($E$54:$V$54*BH235:BY235)/1000000</f>
        <v>180.05883568328682</v>
      </c>
      <c r="CC235" s="43">
        <f t="array" aca="1" ref="CC235" ca="1">IF(CB235=0,"",SUM(($E$54:$V$54*BH235:BY235))/SUM(BH235:BY235))</f>
        <v>22.586142079210884</v>
      </c>
      <c r="CD235" s="54">
        <f t="array" aca="1" ref="CD235" ca="1">SUM(BI235:BY235*BI$54:BY$54*BI$55:BY$55)/1000000</f>
        <v>841.18080933415013</v>
      </c>
      <c r="CI235" s="10"/>
      <c r="CJ235" s="71"/>
      <c r="CK235" s="149" t="str">
        <f t="shared" ca="1" si="239"/>
        <v/>
      </c>
      <c r="CL235" s="149" t="str">
        <f t="shared" ca="1" si="240"/>
        <v/>
      </c>
      <c r="CM235" s="149" t="str">
        <f t="shared" ca="1" si="241"/>
        <v/>
      </c>
      <c r="CN235" s="149">
        <f t="shared" ca="1" si="242"/>
        <v>1.0940289145332294</v>
      </c>
      <c r="CO235" s="149">
        <f t="shared" ca="1" si="243"/>
        <v>1.2277046490311931</v>
      </c>
      <c r="CP235" s="149">
        <f t="shared" ca="1" si="244"/>
        <v>1.1709846382967304</v>
      </c>
      <c r="CQ235" s="149">
        <f t="shared" ca="1" si="245"/>
        <v>1.2013132017567416</v>
      </c>
      <c r="CR235" s="149">
        <f t="shared" ca="1" si="246"/>
        <v>1.0073803278915658</v>
      </c>
      <c r="CS235" s="149">
        <f t="shared" ca="1" si="247"/>
        <v>0.95208828553703617</v>
      </c>
      <c r="CT235" s="149">
        <f t="shared" ca="1" si="248"/>
        <v>1.0239103744197686</v>
      </c>
      <c r="CU235" s="149">
        <f t="shared" ca="1" si="249"/>
        <v>1.1494397048053109</v>
      </c>
      <c r="CV235" s="149">
        <f t="shared" ca="1" si="250"/>
        <v>1.0832062363723232</v>
      </c>
      <c r="CW235" s="149">
        <f t="shared" ca="1" si="251"/>
        <v>0.87943341409785847</v>
      </c>
      <c r="CX235" s="149" t="str">
        <f t="shared" ca="1" si="252"/>
        <v/>
      </c>
      <c r="CY235" s="149" t="str">
        <f t="shared" ca="1" si="253"/>
        <v/>
      </c>
      <c r="CZ235" s="149" t="str">
        <f t="shared" ca="1" si="254"/>
        <v/>
      </c>
      <c r="DA235" s="149" t="str">
        <f t="shared" ca="1" si="255"/>
        <v/>
      </c>
      <c r="DB235" s="53"/>
      <c r="DC235" s="53"/>
      <c r="DD235" s="41"/>
      <c r="DE235" s="43"/>
      <c r="DF235" s="54"/>
      <c r="DK235" s="10"/>
      <c r="DL235" s="46"/>
      <c r="DM235" s="72">
        <f t="shared" ca="1" si="256"/>
        <v>7.7171587401876435E-2</v>
      </c>
      <c r="DN235" s="72">
        <f t="shared" ca="1" si="257"/>
        <v>7.7171587401876435E-2</v>
      </c>
      <c r="DO235" s="72">
        <f t="shared" ca="1" si="258"/>
        <v>0.51442023715768026</v>
      </c>
      <c r="DP235" s="72">
        <f t="shared" ca="1" si="259"/>
        <v>0.51442023715768026</v>
      </c>
      <c r="DQ235" s="72">
        <f t="shared" ca="1" si="260"/>
        <v>0.51442023715768026</v>
      </c>
      <c r="DR235" s="72">
        <f t="shared" ca="1" si="261"/>
        <v>0.51442023715768026</v>
      </c>
      <c r="DS235" s="72">
        <f t="shared" ca="1" si="262"/>
        <v>0.51442023715768026</v>
      </c>
      <c r="DT235" s="72">
        <f t="shared" ca="1" si="263"/>
        <v>0.51442023715768026</v>
      </c>
      <c r="DU235" s="72">
        <f t="shared" ca="1" si="264"/>
        <v>0.51442023715768026</v>
      </c>
      <c r="DV235" s="72">
        <f t="shared" ca="1" si="265"/>
        <v>0.51442023715768026</v>
      </c>
      <c r="DW235" s="72">
        <f t="shared" ca="1" si="266"/>
        <v>0.51442023715768026</v>
      </c>
      <c r="DX235" s="72">
        <f t="shared" ca="1" si="267"/>
        <v>0.51442023715768026</v>
      </c>
      <c r="DY235" s="72">
        <f t="shared" ca="1" si="268"/>
        <v>0.51442023715768026</v>
      </c>
      <c r="DZ235" s="72">
        <f t="shared" ca="1" si="269"/>
        <v>0.51442023715768026</v>
      </c>
      <c r="EA235" s="72">
        <f t="shared" ca="1" si="270"/>
        <v>0.51442023715768026</v>
      </c>
      <c r="EB235" s="72">
        <f t="shared" ca="1" si="271"/>
        <v>0.51442023715768026</v>
      </c>
      <c r="EC235" s="72">
        <f t="shared" ca="1" si="272"/>
        <v>0.51442023715768026</v>
      </c>
      <c r="ED235" s="53"/>
      <c r="EE235" s="53"/>
      <c r="EF235" s="41"/>
      <c r="EG235" s="43"/>
      <c r="EH235" s="54"/>
    </row>
    <row r="236" spans="1:138" s="56" customFormat="1" x14ac:dyDescent="0.2">
      <c r="A236" s="59">
        <v>15</v>
      </c>
      <c r="B236" s="56">
        <v>12</v>
      </c>
      <c r="C236" s="60">
        <f t="shared" ca="1" si="196"/>
        <v>0.61557031902953541</v>
      </c>
      <c r="D236" s="60">
        <f t="shared" ca="1" si="197"/>
        <v>0.11056681614837618</v>
      </c>
      <c r="E236" s="61">
        <f t="shared" ca="1" si="198"/>
        <v>103915013.62664318</v>
      </c>
      <c r="F236" s="62">
        <f t="shared" ca="1" si="281"/>
        <v>51214690.41155716</v>
      </c>
      <c r="G236" s="62">
        <f t="shared" ca="1" si="281"/>
        <v>38861295.829270035</v>
      </c>
      <c r="H236" s="62">
        <f t="shared" ca="1" si="281"/>
        <v>8206247.5318935718</v>
      </c>
      <c r="I236" s="62">
        <f t="shared" ca="1" si="281"/>
        <v>3055438.5703691072</v>
      </c>
      <c r="J236" s="62">
        <f t="shared" ca="1" si="281"/>
        <v>784878.21841862611</v>
      </c>
      <c r="K236" s="62">
        <f t="shared" ca="1" si="281"/>
        <v>557947.32426314417</v>
      </c>
      <c r="L236" s="62">
        <f t="shared" ca="1" si="281"/>
        <v>349030.18121016165</v>
      </c>
      <c r="M236" s="62">
        <f t="shared" ca="1" si="281"/>
        <v>170837.2803352997</v>
      </c>
      <c r="N236" s="62">
        <f t="shared" ca="1" si="281"/>
        <v>86849.151382487049</v>
      </c>
      <c r="O236" s="62">
        <f t="shared" ca="1" si="281"/>
        <v>55794.576734731061</v>
      </c>
      <c r="P236" s="62">
        <f t="shared" ca="1" si="282"/>
        <v>37951.419925232949</v>
      </c>
      <c r="Q236" s="62">
        <f t="shared" ca="1" si="282"/>
        <v>31665.350639065829</v>
      </c>
      <c r="R236" s="62">
        <f t="shared" ca="1" si="282"/>
        <v>9339.6595401945615</v>
      </c>
      <c r="S236" s="62">
        <f t="shared" ca="1" si="282"/>
        <v>2503.679971456575</v>
      </c>
      <c r="T236" s="62">
        <f t="shared" ca="1" si="282"/>
        <v>482.95905197862515</v>
      </c>
      <c r="U236" s="62">
        <f t="shared" ca="1" si="282"/>
        <v>79.991060752243541</v>
      </c>
      <c r="V236" s="62">
        <f t="shared" ca="1" si="282"/>
        <v>118.5791088379126</v>
      </c>
      <c r="W236" s="57">
        <f t="shared" ca="1" si="199"/>
        <v>13349164.473904649</v>
      </c>
      <c r="X236" s="57">
        <f t="shared" ca="1" si="200"/>
        <v>207340164.34137505</v>
      </c>
      <c r="Y236" s="42">
        <f t="array" aca="1" ref="Y236" ca="1">SUM($E$54:$V$54*E236:V236)/1000000</f>
        <v>1259.9388498745291</v>
      </c>
      <c r="Z236" s="44">
        <f t="array" aca="1" ref="Z236" ca="1">SUM(($E$54:$V$54*E236:V236))/SUM(E236:V236)</f>
        <v>6.076675273586182</v>
      </c>
      <c r="AE236" s="11"/>
      <c r="AG236" s="57">
        <f t="shared" ca="1" si="205"/>
        <v>2076925.5098091341</v>
      </c>
      <c r="AH236" s="57">
        <f t="shared" ca="1" si="206"/>
        <v>1575954.3990885215</v>
      </c>
      <c r="AI236" s="57">
        <f t="shared" ca="1" si="207"/>
        <v>1472465.6906805665</v>
      </c>
      <c r="AJ236" s="57">
        <f t="shared" ca="1" si="208"/>
        <v>548244.30378990155</v>
      </c>
      <c r="AK236" s="57">
        <f t="shared" ca="1" si="209"/>
        <v>140832.48689395047</v>
      </c>
      <c r="AL236" s="57">
        <f t="shared" ca="1" si="210"/>
        <v>100113.75954618954</v>
      </c>
      <c r="AM236" s="57">
        <f t="shared" ca="1" si="211"/>
        <v>62627.280598906655</v>
      </c>
      <c r="AN236" s="57">
        <f t="shared" ca="1" si="212"/>
        <v>30653.722423708274</v>
      </c>
      <c r="AO236" s="57">
        <f t="shared" ca="1" si="213"/>
        <v>15583.541098220603</v>
      </c>
      <c r="AP236" s="57">
        <f t="shared" ca="1" si="214"/>
        <v>10011.348018523448</v>
      </c>
      <c r="AQ236" s="57">
        <f t="shared" ca="1" si="215"/>
        <v>6809.7097406982157</v>
      </c>
      <c r="AR236" s="57">
        <f t="shared" ca="1" si="216"/>
        <v>5681.7860073294078</v>
      </c>
      <c r="AS236" s="57">
        <f t="shared" ca="1" si="217"/>
        <v>1675.8363895465641</v>
      </c>
      <c r="AT236" s="57">
        <f t="shared" ca="1" si="218"/>
        <v>449.24100133294866</v>
      </c>
      <c r="AU236" s="57">
        <f t="shared" ca="1" si="219"/>
        <v>86.658443006781184</v>
      </c>
      <c r="AV236" s="57">
        <f t="shared" ca="1" si="220"/>
        <v>14.352978271866123</v>
      </c>
      <c r="AW236" s="57">
        <f t="shared" ca="1" si="221"/>
        <v>21.276919653801091</v>
      </c>
      <c r="AX236" s="57">
        <f t="shared" ca="1" si="201"/>
        <v>2395270.9945298065</v>
      </c>
      <c r="AY236" s="57">
        <f t="shared" ca="1" si="202"/>
        <v>6048150.9034274612</v>
      </c>
      <c r="AZ236" s="42">
        <f t="array" aca="1" ref="AZ236" ca="1">SUM($E$54:$V$54*AF236:AW236)/1000000</f>
        <v>85.52719006397372</v>
      </c>
      <c r="BA236" s="44">
        <f t="array" aca="1" ref="BA236" ca="1">IF(AZ236=0,"",SUM(($E$54:$V$54*AF236:AW236))/SUM(AF236:AW236))</f>
        <v>14.141047640776593</v>
      </c>
      <c r="BB236" s="55">
        <f t="array" aca="1" ref="BB236" ca="1">SUM(AG236:AW236*AG$54:AW$54*AG$55:AW$55)/1000000</f>
        <v>144.55297001789305</v>
      </c>
      <c r="BG236" s="11"/>
      <c r="BI236" s="57">
        <f t="shared" si="222"/>
        <v>0</v>
      </c>
      <c r="BJ236" s="57">
        <f t="shared" si="223"/>
        <v>0</v>
      </c>
      <c r="BK236" s="57">
        <f t="shared" ca="1" si="224"/>
        <v>8197813.8337267591</v>
      </c>
      <c r="BL236" s="57">
        <f t="shared" ca="1" si="225"/>
        <v>3052298.4449257078</v>
      </c>
      <c r="BM236" s="57">
        <f t="shared" ca="1" si="226"/>
        <v>784071.58591502171</v>
      </c>
      <c r="BN236" s="57">
        <f t="shared" ca="1" si="227"/>
        <v>557373.91244397487</v>
      </c>
      <c r="BO236" s="57">
        <f t="shared" ca="1" si="228"/>
        <v>348671.47704141773</v>
      </c>
      <c r="BP236" s="57">
        <f t="shared" ca="1" si="229"/>
        <v>170661.70799820076</v>
      </c>
      <c r="BQ236" s="57">
        <f t="shared" ca="1" si="230"/>
        <v>86759.895053579472</v>
      </c>
      <c r="BR236" s="57">
        <f t="shared" ca="1" si="231"/>
        <v>55737.235712820991</v>
      </c>
      <c r="BS236" s="57">
        <f t="shared" ca="1" si="232"/>
        <v>37912.416614717709</v>
      </c>
      <c r="BT236" s="57">
        <f t="shared" ca="1" si="233"/>
        <v>31632.80762734235</v>
      </c>
      <c r="BU236" s="57">
        <f t="shared" ca="1" si="234"/>
        <v>9330.061015505089</v>
      </c>
      <c r="BV236" s="57">
        <f t="shared" ca="1" si="235"/>
        <v>2501.1068975755479</v>
      </c>
      <c r="BW236" s="57">
        <f t="shared" ca="1" si="236"/>
        <v>482.46270686406604</v>
      </c>
      <c r="BX236" s="57">
        <f t="shared" ca="1" si="237"/>
        <v>79.908852598053002</v>
      </c>
      <c r="BY236" s="57">
        <f t="shared" ca="1" si="238"/>
        <v>118.45724309977324</v>
      </c>
      <c r="BZ236" s="57">
        <f t="shared" ca="1" si="203"/>
        <v>13335445.313775185</v>
      </c>
      <c r="CA236" s="57">
        <f t="shared" ca="1" si="204"/>
        <v>13335445.313775185</v>
      </c>
      <c r="CB236" s="42">
        <f t="array" aca="1" ref="CB236" ca="1">SUM($E$54:$V$54*BH236:BY236)/1000000</f>
        <v>291.81119016769327</v>
      </c>
      <c r="CC236" s="44">
        <f t="array" aca="1" ref="CC236" ca="1">IF(CB236=0,"",SUM(($E$54:$V$54*BH236:BY236))/SUM(BH236:BY236))</f>
        <v>21.882373126772116</v>
      </c>
      <c r="CD236" s="55">
        <f t="array" aca="1" ref="CD236" ca="1">SUM(BI236:BY236*BI$54:BY$54*BI$55:BY$55)/1000000</f>
        <v>1348.0640771117992</v>
      </c>
      <c r="CI236" s="11"/>
      <c r="CJ236" s="72"/>
      <c r="CK236" s="149" t="str">
        <f t="shared" ca="1" si="239"/>
        <v/>
      </c>
      <c r="CL236" s="149" t="str">
        <f t="shared" ca="1" si="240"/>
        <v/>
      </c>
      <c r="CM236" s="149" t="str">
        <f t="shared" ca="1" si="241"/>
        <v/>
      </c>
      <c r="CN236" s="149">
        <f t="shared" ca="1" si="242"/>
        <v>0.23947803270616763</v>
      </c>
      <c r="CO236" s="149">
        <f t="shared" ca="1" si="243"/>
        <v>0.23246322913394901</v>
      </c>
      <c r="CP236" s="149">
        <f t="shared" ca="1" si="244"/>
        <v>0.22996573984325572</v>
      </c>
      <c r="CQ236" s="149">
        <f t="shared" ca="1" si="245"/>
        <v>0.28074556940922912</v>
      </c>
      <c r="CR236" s="149">
        <f t="shared" ca="1" si="246"/>
        <v>0.24154709306090591</v>
      </c>
      <c r="CS236" s="149">
        <f t="shared" ca="1" si="247"/>
        <v>0.24648896031481515</v>
      </c>
      <c r="CT236" s="149">
        <f t="shared" ca="1" si="248"/>
        <v>0.25672896317934163</v>
      </c>
      <c r="CU236" s="149">
        <f t="shared" ca="1" si="249"/>
        <v>0.26183546666293278</v>
      </c>
      <c r="CV236" s="149">
        <f t="shared" ca="1" si="250"/>
        <v>0.29015203009397966</v>
      </c>
      <c r="CW236" s="149">
        <f t="shared" ca="1" si="251"/>
        <v>0.25097570444031858</v>
      </c>
      <c r="CX236" s="149">
        <f t="shared" ca="1" si="252"/>
        <v>0.26330748500191092</v>
      </c>
      <c r="CY236" s="149" t="str">
        <f t="shared" ca="1" si="253"/>
        <v/>
      </c>
      <c r="CZ236" s="149" t="str">
        <f t="shared" ca="1" si="254"/>
        <v/>
      </c>
      <c r="DA236" s="149" t="str">
        <f t="shared" ca="1" si="255"/>
        <v/>
      </c>
      <c r="DB236" s="57"/>
      <c r="DC236" s="72">
        <f ca="1">AVERAGE(CJ225:DA236)</f>
        <v>0.61747349874520996</v>
      </c>
      <c r="DD236" s="74">
        <f ca="1">STDEV(CJ225:DA236)</f>
        <v>0.29500295979541746</v>
      </c>
      <c r="DE236" s="44"/>
      <c r="DF236" s="55"/>
      <c r="DK236" s="11"/>
      <c r="DM236" s="72">
        <f t="shared" ca="1" si="256"/>
        <v>0.11056681614837613</v>
      </c>
      <c r="DN236" s="72">
        <f t="shared" ca="1" si="257"/>
        <v>0.11056681614837613</v>
      </c>
      <c r="DO236" s="72">
        <f t="shared" ca="1" si="258"/>
        <v>0.72613713517791156</v>
      </c>
      <c r="DP236" s="72">
        <f t="shared" ca="1" si="259"/>
        <v>0.72613713517791156</v>
      </c>
      <c r="DQ236" s="72">
        <f t="shared" ca="1" si="260"/>
        <v>0.72613713517791156</v>
      </c>
      <c r="DR236" s="72">
        <f t="shared" ca="1" si="261"/>
        <v>0.72613713517791145</v>
      </c>
      <c r="DS236" s="72">
        <f t="shared" ca="1" si="262"/>
        <v>0.72613713517791156</v>
      </c>
      <c r="DT236" s="72">
        <f t="shared" ca="1" si="263"/>
        <v>0.72613713517791156</v>
      </c>
      <c r="DU236" s="72">
        <f t="shared" ca="1" si="264"/>
        <v>0.72613713517791156</v>
      </c>
      <c r="DV236" s="72">
        <f t="shared" ca="1" si="265"/>
        <v>0.72613713517791156</v>
      </c>
      <c r="DW236" s="72">
        <f t="shared" ca="1" si="266"/>
        <v>0.72613713517791156</v>
      </c>
      <c r="DX236" s="72">
        <f t="shared" ca="1" si="267"/>
        <v>0.72613713517791156</v>
      </c>
      <c r="DY236" s="72">
        <f t="shared" ca="1" si="268"/>
        <v>0.72613713517791145</v>
      </c>
      <c r="DZ236" s="72">
        <f t="shared" ca="1" si="269"/>
        <v>0.72613713517791156</v>
      </c>
      <c r="EA236" s="72">
        <f t="shared" ca="1" si="270"/>
        <v>0.72613713517791156</v>
      </c>
      <c r="EB236" s="72">
        <f t="shared" ca="1" si="271"/>
        <v>0.72613713517791156</v>
      </c>
      <c r="EC236" s="72">
        <f t="shared" ca="1" si="272"/>
        <v>0.72613713517791156</v>
      </c>
      <c r="ED236" s="57"/>
      <c r="EE236" s="72">
        <f ca="1">AVERAGE(DL225:EC236)</f>
        <v>0.57098983473455289</v>
      </c>
      <c r="EF236" s="74">
        <f ca="1">STDEV(DL225:EC236)</f>
        <v>0.19411464310284396</v>
      </c>
      <c r="EG236" s="44"/>
      <c r="EH236" s="55"/>
    </row>
    <row r="237" spans="1:138" x14ac:dyDescent="0.2">
      <c r="A237" s="7">
        <v>16</v>
      </c>
      <c r="B237">
        <v>1</v>
      </c>
      <c r="C237" s="5">
        <f t="shared" ca="1" si="196"/>
        <v>0.56212528875063261</v>
      </c>
      <c r="D237" s="5">
        <f t="shared" ca="1" si="197"/>
        <v>9.7329148975025509E-2</v>
      </c>
      <c r="E237" s="30">
        <f t="shared" ca="1" si="198"/>
        <v>190025535.98124543</v>
      </c>
      <c r="F237" s="29">
        <f t="shared" ca="1" si="281"/>
        <v>79142042.113066554</v>
      </c>
      <c r="G237" s="29">
        <f t="shared" ca="1" si="281"/>
        <v>39005289.456266768</v>
      </c>
      <c r="H237" s="29">
        <f t="shared" ca="1" si="281"/>
        <v>16870125.76978159</v>
      </c>
      <c r="I237" s="29">
        <f t="shared" ca="1" si="281"/>
        <v>3562424.3867012803</v>
      </c>
      <c r="J237" s="29">
        <f t="shared" ca="1" si="281"/>
        <v>1326400.2618550027</v>
      </c>
      <c r="K237" s="29">
        <f t="shared" ca="1" si="281"/>
        <v>340724.46572178666</v>
      </c>
      <c r="L237" s="29">
        <f t="shared" ca="1" si="281"/>
        <v>242211.21124177292</v>
      </c>
      <c r="M237" s="29">
        <f t="shared" ca="1" si="281"/>
        <v>151517.92879819905</v>
      </c>
      <c r="N237" s="29">
        <f t="shared" ca="1" si="281"/>
        <v>74162.385579875743</v>
      </c>
      <c r="O237" s="29">
        <f t="shared" ca="1" si="281"/>
        <v>37702.19380378491</v>
      </c>
      <c r="P237" s="29">
        <f t="shared" ca="1" si="282"/>
        <v>24221.053536709183</v>
      </c>
      <c r="Q237" s="29">
        <f t="shared" ca="1" si="282"/>
        <v>16475.138402313569</v>
      </c>
      <c r="R237" s="29">
        <f t="shared" ca="1" si="282"/>
        <v>13746.284997087518</v>
      </c>
      <c r="S237" s="29">
        <f t="shared" ca="1" si="282"/>
        <v>4054.4512921606906</v>
      </c>
      <c r="T237" s="29">
        <f t="shared" ca="1" si="282"/>
        <v>1086.87564592076</v>
      </c>
      <c r="U237" s="29">
        <f t="shared" ca="1" si="282"/>
        <v>209.65795850783738</v>
      </c>
      <c r="V237" s="29">
        <f t="shared" ca="1" si="282"/>
        <v>34.725019496961444</v>
      </c>
      <c r="W237" s="31">
        <f t="shared" ca="1" si="199"/>
        <v>22665096.790335484</v>
      </c>
      <c r="X237" s="31">
        <f t="shared" ca="1" si="200"/>
        <v>330837964.34091431</v>
      </c>
      <c r="Y237" s="38">
        <f t="array" aca="1" ref="Y237" ca="1">SUM($E$54:$V$54*E237:V237)/1000000</f>
        <v>1741.0574619220142</v>
      </c>
      <c r="Z237" s="39">
        <f t="array" aca="1" ref="Z237" ca="1">SUM(($E$54:$V$54*E237:V237))/SUM(E237:V237)</f>
        <v>5.2625685368077324</v>
      </c>
      <c r="AE237" s="10"/>
      <c r="AF237" s="46"/>
      <c r="AG237" s="53">
        <f t="shared" ca="1" si="205"/>
        <v>2889471.403100939</v>
      </c>
      <c r="AH237" s="53">
        <f t="shared" ca="1" si="206"/>
        <v>1424080.8733813243</v>
      </c>
      <c r="AI237" s="53">
        <f t="shared" ca="1" si="207"/>
        <v>2565007.4708557785</v>
      </c>
      <c r="AJ237" s="53">
        <f t="shared" ca="1" si="208"/>
        <v>541646.53488329623</v>
      </c>
      <c r="AK237" s="53">
        <f t="shared" ca="1" si="209"/>
        <v>201671.67852994552</v>
      </c>
      <c r="AL237" s="53">
        <f t="shared" ca="1" si="210"/>
        <v>51805.233227436758</v>
      </c>
      <c r="AM237" s="53">
        <f t="shared" ca="1" si="211"/>
        <v>36826.848527295719</v>
      </c>
      <c r="AN237" s="53">
        <f t="shared" ca="1" si="212"/>
        <v>23037.446468367736</v>
      </c>
      <c r="AO237" s="53">
        <f t="shared" ca="1" si="213"/>
        <v>11275.972429892021</v>
      </c>
      <c r="AP237" s="53">
        <f t="shared" ca="1" si="214"/>
        <v>5732.405916474253</v>
      </c>
      <c r="AQ237" s="53">
        <f t="shared" ca="1" si="215"/>
        <v>3682.674576436259</v>
      </c>
      <c r="AR237" s="53">
        <f t="shared" ca="1" si="216"/>
        <v>2504.9518694764506</v>
      </c>
      <c r="AS237" s="53">
        <f t="shared" ca="1" si="217"/>
        <v>2090.0451007425222</v>
      </c>
      <c r="AT237" s="53">
        <f t="shared" ca="1" si="218"/>
        <v>616.45645068286149</v>
      </c>
      <c r="AU237" s="53">
        <f t="shared" ca="1" si="219"/>
        <v>165.25331166597709</v>
      </c>
      <c r="AV237" s="53">
        <f t="shared" ca="1" si="220"/>
        <v>31.87731005895969</v>
      </c>
      <c r="AW237" s="53">
        <f t="shared" ca="1" si="221"/>
        <v>5.2797433552548929</v>
      </c>
      <c r="AX237" s="53">
        <f t="shared" ca="1" si="201"/>
        <v>3446100.1292009056</v>
      </c>
      <c r="AY237" s="53">
        <f t="shared" ca="1" si="202"/>
        <v>7759652.4056831682</v>
      </c>
      <c r="AZ237" s="41">
        <f t="array" aca="1" ref="AZ237" ca="1">SUM($E$54:$V$54*AF237:AW237)/1000000</f>
        <v>107.72762643594665</v>
      </c>
      <c r="BA237" s="43">
        <f t="array" aca="1" ref="BA237" ca="1">IF(AZ237=0,"",SUM(($E$54:$V$54*AF237:AW237))/SUM(AF237:AW237))</f>
        <v>13.883047951612749</v>
      </c>
      <c r="BB237" s="54">
        <f t="array" aca="1" ref="BB237" ca="1">SUM(AG237:AW237*AG$54:AW$54*AG$55:AW$55)/1000000</f>
        <v>178.16375792075286</v>
      </c>
      <c r="BG237" s="10"/>
      <c r="BH237" s="46"/>
      <c r="BI237" s="53">
        <f t="shared" si="222"/>
        <v>0</v>
      </c>
      <c r="BJ237" s="53">
        <f t="shared" si="223"/>
        <v>0</v>
      </c>
      <c r="BK237" s="53">
        <f t="shared" ca="1" si="224"/>
        <v>14814221.437118618</v>
      </c>
      <c r="BL237" s="53">
        <f t="shared" ca="1" si="225"/>
        <v>3128283.952222574</v>
      </c>
      <c r="BM237" s="53">
        <f t="shared" ca="1" si="226"/>
        <v>1164756.4138833638</v>
      </c>
      <c r="BN237" s="53">
        <f t="shared" ca="1" si="227"/>
        <v>299201.54438254831</v>
      </c>
      <c r="BO237" s="53">
        <f t="shared" ca="1" si="228"/>
        <v>212693.76214821145</v>
      </c>
      <c r="BP237" s="53">
        <f t="shared" ca="1" si="229"/>
        <v>133052.95879481474</v>
      </c>
      <c r="BQ237" s="53">
        <f t="shared" ca="1" si="230"/>
        <v>65124.470159742945</v>
      </c>
      <c r="BR237" s="53">
        <f t="shared" ca="1" si="231"/>
        <v>33107.556831312359</v>
      </c>
      <c r="BS237" s="53">
        <f t="shared" ca="1" si="232"/>
        <v>21269.316864005828</v>
      </c>
      <c r="BT237" s="53">
        <f t="shared" ca="1" si="233"/>
        <v>14467.369824606214</v>
      </c>
      <c r="BU237" s="53">
        <f t="shared" ca="1" si="234"/>
        <v>12071.072418995509</v>
      </c>
      <c r="BV237" s="53">
        <f t="shared" ca="1" si="235"/>
        <v>3560.3492272516587</v>
      </c>
      <c r="BW237" s="53">
        <f t="shared" ca="1" si="236"/>
        <v>954.42184089241198</v>
      </c>
      <c r="BX237" s="53">
        <f t="shared" ca="1" si="237"/>
        <v>184.10766260870273</v>
      </c>
      <c r="BY237" s="53">
        <f t="shared" ca="1" si="238"/>
        <v>30.493200540194209</v>
      </c>
      <c r="BZ237" s="53">
        <f t="shared" ca="1" si="203"/>
        <v>19902979.226580087</v>
      </c>
      <c r="CA237" s="53">
        <f t="shared" ca="1" si="204"/>
        <v>19902979.226580087</v>
      </c>
      <c r="CB237" s="41">
        <f t="array" aca="1" ref="CB237" ca="1">SUM($E$54:$V$54*BH237:BY237)/1000000</f>
        <v>412.43282547398979</v>
      </c>
      <c r="CC237" s="43">
        <f t="array" aca="1" ref="CC237" ca="1">IF(CB237=0,"",SUM(($E$54:$V$54*BH237:BY237))/SUM(BH237:BY237))</f>
        <v>20.722165298911271</v>
      </c>
      <c r="CD237" s="54">
        <f t="array" aca="1" ref="CD237" ca="1">SUM(BI237:BY237*BI$54:BY$54*BI$55:BY$55)/1000000</f>
        <v>1872.4387629812456</v>
      </c>
      <c r="CI237" s="10"/>
      <c r="CJ237" s="71"/>
      <c r="CK237" s="149" t="str">
        <f t="shared" ca="1" si="239"/>
        <v/>
      </c>
      <c r="CL237" s="149" t="str">
        <f t="shared" ca="1" si="240"/>
        <v/>
      </c>
      <c r="CM237" s="149" t="str">
        <f t="shared" ca="1" si="241"/>
        <v/>
      </c>
      <c r="CN237" s="149">
        <f t="shared" ca="1" si="242"/>
        <v>0.68278618913455902</v>
      </c>
      <c r="CO237" s="149">
        <f t="shared" ca="1" si="243"/>
        <v>0.80271901695349701</v>
      </c>
      <c r="CP237" s="149">
        <f t="shared" ca="1" si="244"/>
        <v>0.81849132617903708</v>
      </c>
      <c r="CQ237" s="149">
        <f t="shared" ca="1" si="245"/>
        <v>0.74114718038131044</v>
      </c>
      <c r="CR237" s="149">
        <f t="shared" ca="1" si="246"/>
        <v>0.85517971309164864</v>
      </c>
      <c r="CS237" s="149">
        <f t="shared" ca="1" si="247"/>
        <v>0.82760199975623416</v>
      </c>
      <c r="CT237" s="149">
        <f t="shared" ca="1" si="248"/>
        <v>0.71079003333529356</v>
      </c>
      <c r="CU237" s="149">
        <f t="shared" ca="1" si="249"/>
        <v>0.87947064381225515</v>
      </c>
      <c r="CV237" s="149">
        <f t="shared" ca="1" si="250"/>
        <v>0.82633025700727991</v>
      </c>
      <c r="CW237" s="149">
        <f t="shared" ca="1" si="251"/>
        <v>0.87745034769521135</v>
      </c>
      <c r="CX237" s="149">
        <f t="shared" ca="1" si="252"/>
        <v>0.82242509396269303</v>
      </c>
      <c r="CY237" s="149" t="str">
        <f t="shared" ca="1" si="253"/>
        <v/>
      </c>
      <c r="CZ237" s="149" t="str">
        <f t="shared" ca="1" si="254"/>
        <v/>
      </c>
      <c r="DA237" s="149" t="str">
        <f t="shared" ca="1" si="255"/>
        <v/>
      </c>
      <c r="DB237" s="53"/>
      <c r="DC237" s="53"/>
      <c r="DD237" s="41"/>
      <c r="DE237" s="43"/>
      <c r="DF237" s="54"/>
      <c r="DK237" s="10"/>
      <c r="DL237" s="46"/>
      <c r="DM237" s="72">
        <f t="shared" ca="1" si="256"/>
        <v>9.7329148975025453E-2</v>
      </c>
      <c r="DN237" s="72">
        <f t="shared" ca="1" si="257"/>
        <v>9.7329148975025453E-2</v>
      </c>
      <c r="DO237" s="72">
        <f t="shared" ca="1" si="258"/>
        <v>0.65945443772565815</v>
      </c>
      <c r="DP237" s="72">
        <f t="shared" ca="1" si="259"/>
        <v>0.65945443772565815</v>
      </c>
      <c r="DQ237" s="72">
        <f t="shared" ca="1" si="260"/>
        <v>0.65945443772565804</v>
      </c>
      <c r="DR237" s="72">
        <f t="shared" ca="1" si="261"/>
        <v>0.65945443772565804</v>
      </c>
      <c r="DS237" s="72">
        <f t="shared" ca="1" si="262"/>
        <v>0.65945443772565815</v>
      </c>
      <c r="DT237" s="72">
        <f t="shared" ca="1" si="263"/>
        <v>0.65945443772565804</v>
      </c>
      <c r="DU237" s="72">
        <f t="shared" ca="1" si="264"/>
        <v>0.65945443772565804</v>
      </c>
      <c r="DV237" s="72">
        <f t="shared" ca="1" si="265"/>
        <v>0.65945443772565815</v>
      </c>
      <c r="DW237" s="72">
        <f t="shared" ca="1" si="266"/>
        <v>0.65945443772565815</v>
      </c>
      <c r="DX237" s="72">
        <f t="shared" ca="1" si="267"/>
        <v>0.65945443772565815</v>
      </c>
      <c r="DY237" s="72">
        <f t="shared" ca="1" si="268"/>
        <v>0.65945443772565815</v>
      </c>
      <c r="DZ237" s="72">
        <f t="shared" ca="1" si="269"/>
        <v>0.65945443772565815</v>
      </c>
      <c r="EA237" s="72">
        <f t="shared" ca="1" si="270"/>
        <v>0.65945443772565804</v>
      </c>
      <c r="EB237" s="72">
        <f t="shared" ca="1" si="271"/>
        <v>0.65945443772565815</v>
      </c>
      <c r="EC237" s="72">
        <f t="shared" ca="1" si="272"/>
        <v>0.65945443772565826</v>
      </c>
      <c r="ED237" s="53"/>
      <c r="EE237" s="53"/>
      <c r="EF237" s="41"/>
      <c r="EG237" s="43"/>
      <c r="EH237" s="54"/>
    </row>
    <row r="238" spans="1:138" x14ac:dyDescent="0.2">
      <c r="A238" s="7">
        <v>16</v>
      </c>
      <c r="B238">
        <v>2</v>
      </c>
      <c r="C238" s="5">
        <f t="shared" ca="1" si="196"/>
        <v>0.50784420218711057</v>
      </c>
      <c r="D238" s="5">
        <f t="shared" ca="1" si="197"/>
        <v>8.4740554455813383E-2</v>
      </c>
      <c r="E238" s="30">
        <f t="shared" ca="1" si="198"/>
        <v>56216557.191119976</v>
      </c>
      <c r="F238" s="29">
        <f t="shared" ref="F238:O247" ca="1" si="283">E237*EXP(-M-(F$52*$C238)-(F$51*$D238))</f>
        <v>146557509.62223822</v>
      </c>
      <c r="G238" s="29">
        <f t="shared" ca="1" si="283"/>
        <v>61038431.169872262</v>
      </c>
      <c r="H238" s="29">
        <f t="shared" ca="1" si="283"/>
        <v>18103630.664836958</v>
      </c>
      <c r="I238" s="29">
        <f t="shared" ca="1" si="283"/>
        <v>7829977.1765033146</v>
      </c>
      <c r="J238" s="29">
        <f t="shared" ca="1" si="283"/>
        <v>1653437.6815882488</v>
      </c>
      <c r="K238" s="29">
        <f t="shared" ca="1" si="283"/>
        <v>615625.74689489999</v>
      </c>
      <c r="L238" s="29">
        <f t="shared" ca="1" si="283"/>
        <v>158141.36933446318</v>
      </c>
      <c r="M238" s="29">
        <f t="shared" ca="1" si="283"/>
        <v>112418.14564971428</v>
      </c>
      <c r="N238" s="29">
        <f t="shared" ca="1" si="283"/>
        <v>70324.426771378625</v>
      </c>
      <c r="O238" s="29">
        <f t="shared" ca="1" si="283"/>
        <v>34421.188933020239</v>
      </c>
      <c r="P238" s="29">
        <f t="shared" ref="P238:V247" ca="1" si="284">O237*EXP(-M-(P$52*$C238)-(P$51*$D238))</f>
        <v>17498.821349425092</v>
      </c>
      <c r="Q238" s="29">
        <f t="shared" ca="1" si="284"/>
        <v>11241.783195416752</v>
      </c>
      <c r="R238" s="29">
        <f t="shared" ca="1" si="284"/>
        <v>7646.6506195773682</v>
      </c>
      <c r="S238" s="29">
        <f t="shared" ca="1" si="284"/>
        <v>6380.100495854138</v>
      </c>
      <c r="T238" s="29">
        <f t="shared" ca="1" si="284"/>
        <v>1881.8034621726229</v>
      </c>
      <c r="U238" s="29">
        <f t="shared" ca="1" si="284"/>
        <v>504.45453800354369</v>
      </c>
      <c r="V238" s="29">
        <f t="shared" ca="1" si="284"/>
        <v>97.309116268070298</v>
      </c>
      <c r="W238" s="31">
        <f t="shared" ca="1" si="199"/>
        <v>28623227.323288709</v>
      </c>
      <c r="X238" s="31">
        <f t="shared" ca="1" si="200"/>
        <v>292435725.30651915</v>
      </c>
      <c r="Y238" s="38">
        <f t="array" aca="1" ref="Y238" ca="1">SUM($E$54:$V$54*E238:V238)/1000000</f>
        <v>2389.6093544676201</v>
      </c>
      <c r="Z238" s="39">
        <f t="array" aca="1" ref="Z238" ca="1">SUM(($E$54:$V$54*E238:V238))/SUM(E238:V238)</f>
        <v>8.1714002349163373</v>
      </c>
      <c r="AE238" s="10"/>
      <c r="AF238" s="46"/>
      <c r="AG238" s="53">
        <f t="shared" ca="1" si="205"/>
        <v>4798824.654715918</v>
      </c>
      <c r="AH238" s="53">
        <f t="shared" ca="1" si="206"/>
        <v>1998619.7168481215</v>
      </c>
      <c r="AI238" s="53">
        <f t="shared" ca="1" si="207"/>
        <v>2307521.2733229781</v>
      </c>
      <c r="AJ238" s="53">
        <f t="shared" ca="1" si="208"/>
        <v>998022.95124747034</v>
      </c>
      <c r="AK238" s="53">
        <f t="shared" ca="1" si="209"/>
        <v>210750.13598180196</v>
      </c>
      <c r="AL238" s="53">
        <f t="shared" ca="1" si="210"/>
        <v>78468.763181549526</v>
      </c>
      <c r="AM238" s="53">
        <f t="shared" ca="1" si="211"/>
        <v>20156.982910642379</v>
      </c>
      <c r="AN238" s="53">
        <f t="shared" ca="1" si="212"/>
        <v>14329.018714355934</v>
      </c>
      <c r="AO238" s="53">
        <f t="shared" ca="1" si="213"/>
        <v>8963.6777182154037</v>
      </c>
      <c r="AP238" s="53">
        <f t="shared" ca="1" si="214"/>
        <v>4387.3865517090735</v>
      </c>
      <c r="AQ238" s="53">
        <f t="shared" ca="1" si="215"/>
        <v>2230.4311919213783</v>
      </c>
      <c r="AR238" s="53">
        <f t="shared" ca="1" si="216"/>
        <v>1432.8978730158242</v>
      </c>
      <c r="AS238" s="53">
        <f t="shared" ca="1" si="217"/>
        <v>974.65581910124649</v>
      </c>
      <c r="AT238" s="53">
        <f t="shared" ca="1" si="218"/>
        <v>813.21906598090084</v>
      </c>
      <c r="AU238" s="53">
        <f t="shared" ca="1" si="219"/>
        <v>239.85804845269507</v>
      </c>
      <c r="AV238" s="53">
        <f t="shared" ca="1" si="220"/>
        <v>64.298681265544658</v>
      </c>
      <c r="AW238" s="53">
        <f t="shared" ca="1" si="221"/>
        <v>12.403194698009685</v>
      </c>
      <c r="AX238" s="53">
        <f t="shared" ca="1" si="201"/>
        <v>3648367.9535031579</v>
      </c>
      <c r="AY238" s="53">
        <f t="shared" ca="1" si="202"/>
        <v>10445812.325067198</v>
      </c>
      <c r="AZ238" s="41">
        <f t="array" aca="1" ref="AZ238" ca="1">SUM($E$54:$V$54*AF238:AW238)/1000000</f>
        <v>133.12875082908946</v>
      </c>
      <c r="BA238" s="43">
        <f t="array" aca="1" ref="BA238" ca="1">IF(AZ238=0,"",SUM(($E$54:$V$54*AF238:AW238))/SUM(AF238:AW238))</f>
        <v>12.744700621282991</v>
      </c>
      <c r="BB238" s="54">
        <f t="array" aca="1" ref="BB238" ca="1">SUM(AG238:AW238*AG$54:AW$54*AG$55:AW$55)/1000000</f>
        <v>213.23088357631991</v>
      </c>
      <c r="BG238" s="10"/>
      <c r="BH238" s="46"/>
      <c r="BI238" s="53">
        <f t="shared" si="222"/>
        <v>0</v>
      </c>
      <c r="BJ238" s="53">
        <f t="shared" si="223"/>
        <v>0</v>
      </c>
      <c r="BK238" s="53">
        <f t="shared" ca="1" si="224"/>
        <v>13828813.224151628</v>
      </c>
      <c r="BL238" s="53">
        <f t="shared" ca="1" si="225"/>
        <v>5981081.5812514042</v>
      </c>
      <c r="BM238" s="53">
        <f t="shared" ca="1" si="226"/>
        <v>1263010.7904747243</v>
      </c>
      <c r="BN238" s="53">
        <f t="shared" ca="1" si="227"/>
        <v>470257.7967591944</v>
      </c>
      <c r="BO238" s="53">
        <f t="shared" ca="1" si="228"/>
        <v>120799.38549484139</v>
      </c>
      <c r="BP238" s="53">
        <f t="shared" ca="1" si="229"/>
        <v>85872.804631113133</v>
      </c>
      <c r="BQ238" s="53">
        <f t="shared" ca="1" si="230"/>
        <v>53718.692174041978</v>
      </c>
      <c r="BR238" s="53">
        <f t="shared" ca="1" si="231"/>
        <v>26293.300030282015</v>
      </c>
      <c r="BS238" s="53">
        <f t="shared" ca="1" si="232"/>
        <v>13366.817770648326</v>
      </c>
      <c r="BT238" s="53">
        <f t="shared" ca="1" si="233"/>
        <v>8587.2565008619422</v>
      </c>
      <c r="BU238" s="53">
        <f t="shared" ca="1" si="234"/>
        <v>5841.0439964325842</v>
      </c>
      <c r="BV238" s="53">
        <f t="shared" ca="1" si="235"/>
        <v>4873.5648523725931</v>
      </c>
      <c r="BW238" s="53">
        <f t="shared" ca="1" si="236"/>
        <v>1437.4524693266244</v>
      </c>
      <c r="BX238" s="53">
        <f t="shared" ca="1" si="237"/>
        <v>385.3374892184662</v>
      </c>
      <c r="BY238" s="53">
        <f t="shared" ca="1" si="238"/>
        <v>74.3314763094521</v>
      </c>
      <c r="BZ238" s="53">
        <f t="shared" ca="1" si="203"/>
        <v>21864413.379522402</v>
      </c>
      <c r="CA238" s="53">
        <f t="shared" ca="1" si="204"/>
        <v>21864413.379522402</v>
      </c>
      <c r="CB238" s="41">
        <f t="array" aca="1" ref="CB238" ca="1">SUM($E$54:$V$54*BH238:BY238)/1000000</f>
        <v>464.23669292203948</v>
      </c>
      <c r="CC238" s="43">
        <f t="array" aca="1" ref="CC238" ca="1">IF(CB238=0,"",SUM(($E$54:$V$54*BH238:BY238))/SUM(BH238:BY238))</f>
        <v>21.232524507464291</v>
      </c>
      <c r="CD238" s="54">
        <f t="array" aca="1" ref="CD238" ca="1">SUM(BI238:BY238*BI$54:BY$54*BI$55:BY$55)/1000000</f>
        <v>2119.398833998891</v>
      </c>
      <c r="CI238" s="10"/>
      <c r="CJ238" s="71"/>
      <c r="CK238" s="149" t="str">
        <f t="shared" ca="1" si="239"/>
        <v/>
      </c>
      <c r="CL238" s="149" t="str">
        <f t="shared" ca="1" si="240"/>
        <v/>
      </c>
      <c r="CM238" s="149" t="str">
        <f t="shared" ca="1" si="241"/>
        <v/>
      </c>
      <c r="CN238" s="149">
        <f t="shared" ca="1" si="242"/>
        <v>0.890025324191415</v>
      </c>
      <c r="CO238" s="149">
        <f t="shared" ca="1" si="243"/>
        <v>0.71670498820980633</v>
      </c>
      <c r="CP238" s="149">
        <f t="shared" ca="1" si="244"/>
        <v>0.64403196034510035</v>
      </c>
      <c r="CQ238" s="149">
        <f t="shared" ca="1" si="245"/>
        <v>0.76283659069158316</v>
      </c>
      <c r="CR238" s="149">
        <f t="shared" ca="1" si="246"/>
        <v>0.69261697776322906</v>
      </c>
      <c r="CS238" s="149">
        <f t="shared" ca="1" si="247"/>
        <v>0.65929286706779477</v>
      </c>
      <c r="CT238" s="149">
        <f t="shared" ca="1" si="248"/>
        <v>0.82583153628370942</v>
      </c>
      <c r="CU238" s="149">
        <f t="shared" ca="1" si="249"/>
        <v>0.76209055305615769</v>
      </c>
      <c r="CV238" s="149">
        <f t="shared" ca="1" si="250"/>
        <v>0.8170541547078799</v>
      </c>
      <c r="CW238" s="149">
        <f t="shared" ca="1" si="251"/>
        <v>0.79669819229696637</v>
      </c>
      <c r="CX238" s="149">
        <f t="shared" ca="1" si="252"/>
        <v>0.66158295895705654</v>
      </c>
      <c r="CY238" s="149">
        <f t="shared" ca="1" si="253"/>
        <v>0.73243024324679451</v>
      </c>
      <c r="CZ238" s="149" t="str">
        <f t="shared" ca="1" si="254"/>
        <v/>
      </c>
      <c r="DA238" s="149" t="str">
        <f t="shared" ca="1" si="255"/>
        <v/>
      </c>
      <c r="DB238" s="53"/>
      <c r="DC238" s="53"/>
      <c r="DD238" s="41"/>
      <c r="DE238" s="43"/>
      <c r="DF238" s="54"/>
      <c r="DK238" s="10"/>
      <c r="DL238" s="46"/>
      <c r="DM238" s="72">
        <f t="shared" ca="1" si="256"/>
        <v>8.4740554455813383E-2</v>
      </c>
      <c r="DN238" s="72">
        <f t="shared" ca="1" si="257"/>
        <v>8.4740554455813383E-2</v>
      </c>
      <c r="DO238" s="72">
        <f t="shared" ca="1" si="258"/>
        <v>0.59258475664292398</v>
      </c>
      <c r="DP238" s="72">
        <f t="shared" ca="1" si="259"/>
        <v>0.59258475664292398</v>
      </c>
      <c r="DQ238" s="72">
        <f t="shared" ca="1" si="260"/>
        <v>0.59258475664292398</v>
      </c>
      <c r="DR238" s="72">
        <f t="shared" ca="1" si="261"/>
        <v>0.59258475664292398</v>
      </c>
      <c r="DS238" s="72">
        <f t="shared" ca="1" si="262"/>
        <v>0.59258475664292409</v>
      </c>
      <c r="DT238" s="72">
        <f t="shared" ca="1" si="263"/>
        <v>0.59258475664292398</v>
      </c>
      <c r="DU238" s="72">
        <f t="shared" ca="1" si="264"/>
        <v>0.59258475664292398</v>
      </c>
      <c r="DV238" s="72">
        <f t="shared" ca="1" si="265"/>
        <v>0.59258475664292398</v>
      </c>
      <c r="DW238" s="72">
        <f t="shared" ca="1" si="266"/>
        <v>0.59258475664292409</v>
      </c>
      <c r="DX238" s="72">
        <f t="shared" ca="1" si="267"/>
        <v>0.59258475664292398</v>
      </c>
      <c r="DY238" s="72">
        <f t="shared" ca="1" si="268"/>
        <v>0.59258475664292398</v>
      </c>
      <c r="DZ238" s="72">
        <f t="shared" ca="1" si="269"/>
        <v>0.59258475664292398</v>
      </c>
      <c r="EA238" s="72">
        <f t="shared" ca="1" si="270"/>
        <v>0.59258475664292398</v>
      </c>
      <c r="EB238" s="72">
        <f t="shared" ca="1" si="271"/>
        <v>0.59258475664292398</v>
      </c>
      <c r="EC238" s="72">
        <f t="shared" ca="1" si="272"/>
        <v>0.59258475664292387</v>
      </c>
      <c r="ED238" s="53"/>
      <c r="EE238" s="53"/>
      <c r="EF238" s="41"/>
      <c r="EG238" s="43"/>
      <c r="EH238" s="54"/>
    </row>
    <row r="239" spans="1:138" x14ac:dyDescent="0.2">
      <c r="A239" s="7">
        <v>16</v>
      </c>
      <c r="B239">
        <v>3</v>
      </c>
      <c r="C239" s="5">
        <f t="shared" ca="1" si="196"/>
        <v>0.47766112242383268</v>
      </c>
      <c r="D239" s="5">
        <f t="shared" ca="1" si="197"/>
        <v>0.10537127801325993</v>
      </c>
      <c r="E239" s="30">
        <f t="shared" ca="1" si="198"/>
        <v>39978887.067835823</v>
      </c>
      <c r="F239" s="29">
        <f t="shared" ca="1" si="283"/>
        <v>42471788.15686363</v>
      </c>
      <c r="G239" s="29">
        <f t="shared" ca="1" si="283"/>
        <v>110724665.69433467</v>
      </c>
      <c r="H239" s="29">
        <f t="shared" ca="1" si="283"/>
        <v>28601846.66751856</v>
      </c>
      <c r="I239" s="29">
        <f t="shared" ca="1" si="283"/>
        <v>8483135.271940466</v>
      </c>
      <c r="J239" s="29">
        <f t="shared" ca="1" si="283"/>
        <v>3669029.5330371675</v>
      </c>
      <c r="K239" s="29">
        <f t="shared" ca="1" si="283"/>
        <v>774780.25133822323</v>
      </c>
      <c r="L239" s="29">
        <f t="shared" ca="1" si="283"/>
        <v>288474.53775901772</v>
      </c>
      <c r="M239" s="29">
        <f t="shared" ca="1" si="283"/>
        <v>74103.070980112199</v>
      </c>
      <c r="N239" s="29">
        <f t="shared" ca="1" si="283"/>
        <v>52677.739301185669</v>
      </c>
      <c r="O239" s="29">
        <f t="shared" ca="1" si="283"/>
        <v>32953.148253405838</v>
      </c>
      <c r="P239" s="29">
        <f t="shared" ca="1" si="284"/>
        <v>16129.339321254904</v>
      </c>
      <c r="Q239" s="29">
        <f t="shared" ca="1" si="284"/>
        <v>8199.7291789110732</v>
      </c>
      <c r="R239" s="29">
        <f t="shared" ca="1" si="284"/>
        <v>5267.7592307369532</v>
      </c>
      <c r="S239" s="29">
        <f t="shared" ca="1" si="284"/>
        <v>3583.1249976357376</v>
      </c>
      <c r="T239" s="29">
        <f t="shared" ca="1" si="284"/>
        <v>2989.6354249001429</v>
      </c>
      <c r="U239" s="29">
        <f t="shared" ca="1" si="284"/>
        <v>881.78960454726177</v>
      </c>
      <c r="V239" s="29">
        <f t="shared" ca="1" si="284"/>
        <v>236.38109745246695</v>
      </c>
      <c r="W239" s="31">
        <f t="shared" ca="1" si="199"/>
        <v>42014287.978983574</v>
      </c>
      <c r="X239" s="31">
        <f t="shared" ca="1" si="200"/>
        <v>235189628.89801767</v>
      </c>
      <c r="Y239" s="38">
        <f t="array" aca="1" ref="Y239" ca="1">SUM($E$54:$V$54*E239:V239)/1000000</f>
        <v>2615.5133185498307</v>
      </c>
      <c r="Z239" s="39">
        <f t="array" aca="1" ref="Z239" ca="1">SUM(($E$54:$V$54*E239:V239))/SUM(E239:V239)</f>
        <v>11.120870128520689</v>
      </c>
      <c r="AE239" s="10"/>
      <c r="AF239" s="46"/>
      <c r="AG239" s="53">
        <f t="shared" ca="1" si="205"/>
        <v>1910609.4651119905</v>
      </c>
      <c r="AH239" s="53">
        <f t="shared" ca="1" si="206"/>
        <v>4980990.9937302461</v>
      </c>
      <c r="AI239" s="53">
        <f t="shared" ca="1" si="207"/>
        <v>4508889.5427521411</v>
      </c>
      <c r="AJ239" s="53">
        <f t="shared" ca="1" si="208"/>
        <v>1337309.4528487893</v>
      </c>
      <c r="AK239" s="53">
        <f t="shared" ca="1" si="209"/>
        <v>578397.92954163533</v>
      </c>
      <c r="AL239" s="53">
        <f t="shared" ca="1" si="210"/>
        <v>122138.91689577645</v>
      </c>
      <c r="AM239" s="53">
        <f t="shared" ca="1" si="211"/>
        <v>45476.07858233228</v>
      </c>
      <c r="AN239" s="53">
        <f t="shared" ca="1" si="212"/>
        <v>11681.852773775303</v>
      </c>
      <c r="AO239" s="53">
        <f t="shared" ca="1" si="213"/>
        <v>8304.2927483656131</v>
      </c>
      <c r="AP239" s="53">
        <f t="shared" ca="1" si="214"/>
        <v>5194.843091347615</v>
      </c>
      <c r="AQ239" s="53">
        <f t="shared" ca="1" si="215"/>
        <v>2542.682304485505</v>
      </c>
      <c r="AR239" s="53">
        <f t="shared" ca="1" si="216"/>
        <v>1292.6323806280066</v>
      </c>
      <c r="AS239" s="53">
        <f t="shared" ca="1" si="217"/>
        <v>830.42695757751119</v>
      </c>
      <c r="AT239" s="53">
        <f t="shared" ca="1" si="218"/>
        <v>564.85565495184937</v>
      </c>
      <c r="AU239" s="53">
        <f t="shared" ca="1" si="219"/>
        <v>471.295999194415</v>
      </c>
      <c r="AV239" s="53">
        <f t="shared" ca="1" si="220"/>
        <v>139.00822464606392</v>
      </c>
      <c r="AW239" s="53">
        <f t="shared" ca="1" si="221"/>
        <v>37.263896656647972</v>
      </c>
      <c r="AX239" s="53">
        <f t="shared" ca="1" si="201"/>
        <v>6623271.0746523021</v>
      </c>
      <c r="AY239" s="53">
        <f t="shared" ca="1" si="202"/>
        <v>13514871.533494538</v>
      </c>
      <c r="AZ239" s="41">
        <f t="array" aca="1" ref="AZ239" ca="1">SUM($E$54:$V$54*AF239:AW239)/1000000</f>
        <v>214.64272366042385</v>
      </c>
      <c r="BA239" s="43">
        <f t="array" aca="1" ref="BA239" ca="1">IF(AZ239=0,"",SUM(($E$54:$V$54*AF239:AW239))/SUM(AF239:AW239))</f>
        <v>15.881965516909633</v>
      </c>
      <c r="BB239" s="54">
        <f t="array" aca="1" ref="BB239" ca="1">SUM(AG239:AW239*AG$54:AW$54*AG$55:AW$55)/1000000</f>
        <v>365.92866819891594</v>
      </c>
      <c r="BG239" s="10"/>
      <c r="BH239" s="46"/>
      <c r="BI239" s="53">
        <f t="shared" si="222"/>
        <v>0</v>
      </c>
      <c r="BJ239" s="53">
        <f t="shared" si="223"/>
        <v>0</v>
      </c>
      <c r="BK239" s="53">
        <f t="shared" ca="1" si="224"/>
        <v>20439357.673967332</v>
      </c>
      <c r="BL239" s="53">
        <f t="shared" ca="1" si="225"/>
        <v>6062190.2506997213</v>
      </c>
      <c r="BM239" s="53">
        <f t="shared" ca="1" si="226"/>
        <v>2621949.8277102755</v>
      </c>
      <c r="BN239" s="53">
        <f t="shared" ca="1" si="227"/>
        <v>553670.91712341353</v>
      </c>
      <c r="BO239" s="53">
        <f t="shared" ca="1" si="228"/>
        <v>206148.72618644463</v>
      </c>
      <c r="BP239" s="53">
        <f t="shared" ca="1" si="229"/>
        <v>52955.293065813355</v>
      </c>
      <c r="BQ239" s="53">
        <f t="shared" ca="1" si="230"/>
        <v>37644.392949483365</v>
      </c>
      <c r="BR239" s="53">
        <f t="shared" ca="1" si="231"/>
        <v>23548.870513998492</v>
      </c>
      <c r="BS239" s="53">
        <f t="shared" ca="1" si="232"/>
        <v>11526.295461415264</v>
      </c>
      <c r="BT239" s="53">
        <f t="shared" ca="1" si="233"/>
        <v>5859.6635198300037</v>
      </c>
      <c r="BU239" s="53">
        <f t="shared" ca="1" si="234"/>
        <v>3764.4287905245528</v>
      </c>
      <c r="BV239" s="53">
        <f t="shared" ca="1" si="235"/>
        <v>2560.5610109217491</v>
      </c>
      <c r="BW239" s="53">
        <f t="shared" ca="1" si="236"/>
        <v>2136.4434427827377</v>
      </c>
      <c r="BX239" s="53">
        <f t="shared" ca="1" si="237"/>
        <v>630.14158945882332</v>
      </c>
      <c r="BY239" s="53">
        <f t="shared" ca="1" si="238"/>
        <v>168.92188306438007</v>
      </c>
      <c r="BZ239" s="53">
        <f t="shared" ca="1" si="203"/>
        <v>30024112.407914482</v>
      </c>
      <c r="CA239" s="53">
        <f t="shared" ca="1" si="204"/>
        <v>30024112.407914482</v>
      </c>
      <c r="CB239" s="41">
        <f t="array" aca="1" ref="CB239" ca="1">SUM($E$54:$V$54*BH239:BY239)/1000000</f>
        <v>631.79595902541325</v>
      </c>
      <c r="CC239" s="43">
        <f t="array" aca="1" ref="CC239" ca="1">IF(CB239=0,"",SUM(($E$54:$V$54*BH239:BY239))/SUM(BH239:BY239))</f>
        <v>21.042952092694311</v>
      </c>
      <c r="CD239" s="54">
        <f t="array" aca="1" ref="CD239" ca="1">SUM(BI239:BY239*BI$54:BY$54*BI$55:BY$55)/1000000</f>
        <v>2878.0952493776813</v>
      </c>
      <c r="CI239" s="10"/>
      <c r="CJ239" s="71"/>
      <c r="CK239" s="149" t="str">
        <f t="shared" ca="1" si="239"/>
        <v/>
      </c>
      <c r="CL239" s="149" t="str">
        <f t="shared" ca="1" si="240"/>
        <v/>
      </c>
      <c r="CM239" s="149" t="str">
        <f t="shared" ca="1" si="241"/>
        <v/>
      </c>
      <c r="CN239" s="149">
        <f t="shared" ca="1" si="242"/>
        <v>0.57750972426696956</v>
      </c>
      <c r="CO239" s="149">
        <f t="shared" ca="1" si="243"/>
        <v>0.71592920080167544</v>
      </c>
      <c r="CP239" s="149">
        <f t="shared" ca="1" si="244"/>
        <v>0.63392931008811859</v>
      </c>
      <c r="CQ239" s="149">
        <f t="shared" ca="1" si="245"/>
        <v>0.57531343023535508</v>
      </c>
      <c r="CR239" s="149">
        <f t="shared" ca="1" si="246"/>
        <v>0.46713450374720328</v>
      </c>
      <c r="CS239" s="149">
        <f t="shared" ca="1" si="247"/>
        <v>0.68631942449847516</v>
      </c>
      <c r="CT239" s="149">
        <f t="shared" ca="1" si="248"/>
        <v>0.72225706227774888</v>
      </c>
      <c r="CU239" s="149">
        <f t="shared" ca="1" si="249"/>
        <v>0.57160129288253303</v>
      </c>
      <c r="CV239" s="149">
        <f t="shared" ca="1" si="250"/>
        <v>0.64921821234227783</v>
      </c>
      <c r="CW239" s="149">
        <f t="shared" ca="1" si="251"/>
        <v>0.69965328398172288</v>
      </c>
      <c r="CX239" s="149">
        <f t="shared" ca="1" si="252"/>
        <v>0.56786187302699798</v>
      </c>
      <c r="CY239" s="149">
        <f t="shared" ca="1" si="253"/>
        <v>0.70304424107131736</v>
      </c>
      <c r="CZ239" s="149" t="str">
        <f t="shared" ca="1" si="254"/>
        <v/>
      </c>
      <c r="DA239" s="149" t="str">
        <f t="shared" ca="1" si="255"/>
        <v/>
      </c>
      <c r="DB239" s="53"/>
      <c r="DC239" s="53"/>
      <c r="DD239" s="41"/>
      <c r="DE239" s="43"/>
      <c r="DF239" s="54"/>
      <c r="DK239" s="10"/>
      <c r="DL239" s="46"/>
      <c r="DM239" s="72">
        <f t="shared" ca="1" si="256"/>
        <v>0.10537127801325988</v>
      </c>
      <c r="DN239" s="72">
        <f t="shared" ca="1" si="257"/>
        <v>0.10537127801325988</v>
      </c>
      <c r="DO239" s="72">
        <f t="shared" ca="1" si="258"/>
        <v>0.58303240043709259</v>
      </c>
      <c r="DP239" s="72">
        <f t="shared" ca="1" si="259"/>
        <v>0.58303240043709259</v>
      </c>
      <c r="DQ239" s="72">
        <f t="shared" ca="1" si="260"/>
        <v>0.58303240043709259</v>
      </c>
      <c r="DR239" s="72">
        <f t="shared" ca="1" si="261"/>
        <v>0.58303240043709237</v>
      </c>
      <c r="DS239" s="72">
        <f t="shared" ca="1" si="262"/>
        <v>0.58303240043709237</v>
      </c>
      <c r="DT239" s="72">
        <f t="shared" ca="1" si="263"/>
        <v>0.58303240043709259</v>
      </c>
      <c r="DU239" s="72">
        <f t="shared" ca="1" si="264"/>
        <v>0.58303240043709259</v>
      </c>
      <c r="DV239" s="72">
        <f t="shared" ca="1" si="265"/>
        <v>0.58303240043709259</v>
      </c>
      <c r="DW239" s="72">
        <f t="shared" ca="1" si="266"/>
        <v>0.58303240043709259</v>
      </c>
      <c r="DX239" s="72">
        <f t="shared" ca="1" si="267"/>
        <v>0.58303240043709237</v>
      </c>
      <c r="DY239" s="72">
        <f t="shared" ca="1" si="268"/>
        <v>0.58303240043709259</v>
      </c>
      <c r="DZ239" s="72">
        <f t="shared" ca="1" si="269"/>
        <v>0.58303240043709259</v>
      </c>
      <c r="EA239" s="72">
        <f t="shared" ca="1" si="270"/>
        <v>0.58303240043709259</v>
      </c>
      <c r="EB239" s="72">
        <f t="shared" ca="1" si="271"/>
        <v>0.58303240043709259</v>
      </c>
      <c r="EC239" s="72">
        <f t="shared" ca="1" si="272"/>
        <v>0.58303240043709237</v>
      </c>
      <c r="ED239" s="53"/>
      <c r="EE239" s="53"/>
      <c r="EF239" s="41"/>
      <c r="EG239" s="43"/>
      <c r="EH239" s="54"/>
    </row>
    <row r="240" spans="1:138" x14ac:dyDescent="0.2">
      <c r="A240" s="7">
        <v>16</v>
      </c>
      <c r="B240">
        <v>4</v>
      </c>
      <c r="C240" s="5">
        <f t="shared" ca="1" si="196"/>
        <v>0.54391670033725514</v>
      </c>
      <c r="D240" s="5">
        <f t="shared" ca="1" si="197"/>
        <v>0.12856074862549091</v>
      </c>
      <c r="E240" s="30">
        <f t="shared" ca="1" si="198"/>
        <v>46767683.414195411</v>
      </c>
      <c r="F240" s="29">
        <f t="shared" ca="1" si="283"/>
        <v>29511816.510956123</v>
      </c>
      <c r="G240" s="29">
        <f t="shared" ca="1" si="283"/>
        <v>31352038.811154686</v>
      </c>
      <c r="H240" s="29">
        <f t="shared" ca="1" si="283"/>
        <v>47444906.826337464</v>
      </c>
      <c r="I240" s="29">
        <f t="shared" ca="1" si="283"/>
        <v>12255733.098781815</v>
      </c>
      <c r="J240" s="29">
        <f t="shared" ca="1" si="283"/>
        <v>3634976.5433794004</v>
      </c>
      <c r="K240" s="29">
        <f t="shared" ca="1" si="283"/>
        <v>1572158.8613198735</v>
      </c>
      <c r="L240" s="29">
        <f t="shared" ca="1" si="283"/>
        <v>331989.05234996026</v>
      </c>
      <c r="M240" s="29">
        <f t="shared" ca="1" si="283"/>
        <v>123609.74386258774</v>
      </c>
      <c r="N240" s="29">
        <f t="shared" ca="1" si="283"/>
        <v>31752.756047172104</v>
      </c>
      <c r="O240" s="29">
        <f t="shared" ca="1" si="283"/>
        <v>22572.119927337269</v>
      </c>
      <c r="P240" s="29">
        <f t="shared" ca="1" si="284"/>
        <v>14120.241761066982</v>
      </c>
      <c r="Q240" s="29">
        <f t="shared" ca="1" si="284"/>
        <v>6911.3326869721586</v>
      </c>
      <c r="R240" s="29">
        <f t="shared" ca="1" si="284"/>
        <v>3513.5386000496346</v>
      </c>
      <c r="S240" s="29">
        <f t="shared" ca="1" si="284"/>
        <v>2257.2056941300089</v>
      </c>
      <c r="T240" s="29">
        <f t="shared" ca="1" si="284"/>
        <v>1535.3492430426591</v>
      </c>
      <c r="U240" s="29">
        <f t="shared" ca="1" si="284"/>
        <v>1281.04224374608</v>
      </c>
      <c r="V240" s="29">
        <f t="shared" ca="1" si="284"/>
        <v>377.84196832592824</v>
      </c>
      <c r="W240" s="31">
        <f t="shared" ca="1" si="199"/>
        <v>65447695.554202966</v>
      </c>
      <c r="X240" s="31">
        <f t="shared" ca="1" si="200"/>
        <v>173079234.29050916</v>
      </c>
      <c r="Y240" s="38">
        <f t="array" aca="1" ref="Y240" ca="1">SUM($E$54:$V$54*E240:V240)/1000000</f>
        <v>2006.7678635158452</v>
      </c>
      <c r="Z240" s="39">
        <f t="array" aca="1" ref="Z240" ca="1">SUM(($E$54:$V$54*E240:V240))/SUM(E240:V240)</f>
        <v>11.594503937702518</v>
      </c>
      <c r="AE240" s="10"/>
      <c r="AF240" s="46"/>
      <c r="AG240" s="53">
        <f t="shared" ca="1" si="205"/>
        <v>1587835.0844087666</v>
      </c>
      <c r="AH240" s="53">
        <f t="shared" ca="1" si="206"/>
        <v>1686845.2395539742</v>
      </c>
      <c r="AI240" s="53">
        <f t="shared" ca="1" si="207"/>
        <v>9599421.415717084</v>
      </c>
      <c r="AJ240" s="53">
        <f t="shared" ca="1" si="208"/>
        <v>2479674.9460249864</v>
      </c>
      <c r="AK240" s="53">
        <f t="shared" ca="1" si="209"/>
        <v>735456.63824078627</v>
      </c>
      <c r="AL240" s="53">
        <f t="shared" ca="1" si="210"/>
        <v>318091.37063971767</v>
      </c>
      <c r="AM240" s="53">
        <f t="shared" ca="1" si="211"/>
        <v>67170.599166246568</v>
      </c>
      <c r="AN240" s="53">
        <f t="shared" ca="1" si="212"/>
        <v>25009.68179301254</v>
      </c>
      <c r="AO240" s="53">
        <f t="shared" ca="1" si="213"/>
        <v>6424.4638001493549</v>
      </c>
      <c r="AP240" s="53">
        <f t="shared" ca="1" si="214"/>
        <v>4566.9663178331612</v>
      </c>
      <c r="AQ240" s="53">
        <f t="shared" ca="1" si="215"/>
        <v>2856.9167951457584</v>
      </c>
      <c r="AR240" s="53">
        <f t="shared" ca="1" si="216"/>
        <v>1398.3544166143654</v>
      </c>
      <c r="AS240" s="53">
        <f t="shared" ca="1" si="217"/>
        <v>710.88637197074536</v>
      </c>
      <c r="AT240" s="53">
        <f t="shared" ca="1" si="218"/>
        <v>456.69535740097513</v>
      </c>
      <c r="AU240" s="53">
        <f t="shared" ca="1" si="219"/>
        <v>310.64376326453544</v>
      </c>
      <c r="AV240" s="53">
        <f t="shared" ca="1" si="220"/>
        <v>259.19039938398549</v>
      </c>
      <c r="AW240" s="53">
        <f t="shared" ca="1" si="221"/>
        <v>76.447916649531024</v>
      </c>
      <c r="AX240" s="53">
        <f t="shared" ca="1" si="201"/>
        <v>13241885.216720242</v>
      </c>
      <c r="AY240" s="53">
        <f t="shared" ca="1" si="202"/>
        <v>16516565.540682983</v>
      </c>
      <c r="AZ240" s="41">
        <f t="array" aca="1" ref="AZ240" ca="1">SUM($E$54:$V$54*AF240:AW240)/1000000</f>
        <v>305.48092508407586</v>
      </c>
      <c r="BA240" s="43">
        <f t="array" aca="1" ref="BA240" ca="1">IF(AZ240=0,"",SUM(($E$54:$V$54*AF240:AW240))/SUM(AF240:AW240))</f>
        <v>18.495426566232958</v>
      </c>
      <c r="BB240" s="54">
        <f t="array" aca="1" ref="BB240" ca="1">SUM(AG240:AW240*AG$54:AW$54*AG$55:AW$55)/1000000</f>
        <v>560.36374620016682</v>
      </c>
      <c r="BG240" s="10"/>
      <c r="BH240" s="46"/>
      <c r="BI240" s="53">
        <f t="shared" si="222"/>
        <v>0</v>
      </c>
      <c r="BJ240" s="53">
        <f t="shared" si="223"/>
        <v>0</v>
      </c>
      <c r="BK240" s="53">
        <f t="shared" ca="1" si="224"/>
        <v>40613372.879413575</v>
      </c>
      <c r="BL240" s="53">
        <f t="shared" ca="1" si="225"/>
        <v>10491045.120465685</v>
      </c>
      <c r="BM240" s="53">
        <f t="shared" ca="1" si="226"/>
        <v>3111580.7288768524</v>
      </c>
      <c r="BN240" s="53">
        <f t="shared" ca="1" si="227"/>
        <v>1345785.6349928314</v>
      </c>
      <c r="BO240" s="53">
        <f t="shared" ca="1" si="228"/>
        <v>284186.3558574288</v>
      </c>
      <c r="BP240" s="53">
        <f t="shared" ca="1" si="229"/>
        <v>105811.32844028009</v>
      </c>
      <c r="BQ240" s="53">
        <f t="shared" ca="1" si="230"/>
        <v>27180.715645899083</v>
      </c>
      <c r="BR240" s="53">
        <f t="shared" ca="1" si="231"/>
        <v>19321.988061717475</v>
      </c>
      <c r="BS240" s="53">
        <f t="shared" ca="1" si="232"/>
        <v>12087.085467124107</v>
      </c>
      <c r="BT240" s="53">
        <f t="shared" ca="1" si="233"/>
        <v>5916.1783695159984</v>
      </c>
      <c r="BU240" s="53">
        <f t="shared" ca="1" si="234"/>
        <v>3007.6284860741953</v>
      </c>
      <c r="BV240" s="53">
        <f t="shared" ca="1" si="235"/>
        <v>1932.1934144962536</v>
      </c>
      <c r="BW240" s="53">
        <f t="shared" ca="1" si="236"/>
        <v>1314.2761885075975</v>
      </c>
      <c r="BX240" s="53">
        <f t="shared" ca="1" si="237"/>
        <v>1096.5865421545911</v>
      </c>
      <c r="BY240" s="53">
        <f t="shared" ca="1" si="238"/>
        <v>323.43696669658095</v>
      </c>
      <c r="BZ240" s="53">
        <f t="shared" ca="1" si="203"/>
        <v>56023962.137188829</v>
      </c>
      <c r="CA240" s="53">
        <f t="shared" ca="1" si="204"/>
        <v>56023962.137188829</v>
      </c>
      <c r="CB240" s="41">
        <f t="array" aca="1" ref="CB240" ca="1">SUM($E$54:$V$54*BH240:BY240)/1000000</f>
        <v>1159.4521874488883</v>
      </c>
      <c r="CC240" s="43">
        <f t="array" aca="1" ref="CC240" ca="1">IF(CB240=0,"",SUM(($E$54:$V$54*BH240:BY240))/SUM(BH240:BY240))</f>
        <v>20.695647776743755</v>
      </c>
      <c r="CD240" s="54">
        <f t="array" aca="1" ref="CD240" ca="1">SUM(BI240:BY240*BI$54:BY$54*BI$55:BY$55)/1000000</f>
        <v>5255.5865203208477</v>
      </c>
      <c r="CI240" s="10"/>
      <c r="CJ240" s="71"/>
      <c r="CK240" s="149" t="str">
        <f t="shared" ca="1" si="239"/>
        <v/>
      </c>
      <c r="CL240" s="149" t="str">
        <f t="shared" ca="1" si="240"/>
        <v/>
      </c>
      <c r="CM240" s="149" t="str">
        <f t="shared" ca="1" si="241"/>
        <v/>
      </c>
      <c r="CN240" s="149">
        <f t="shared" ca="1" si="242"/>
        <v>0.50465930506098711</v>
      </c>
      <c r="CO240" s="149">
        <f t="shared" ca="1" si="243"/>
        <v>0.46507441333365857</v>
      </c>
      <c r="CP240" s="149">
        <f t="shared" ca="1" si="244"/>
        <v>0.46804155285449889</v>
      </c>
      <c r="CQ240" s="149">
        <f t="shared" ca="1" si="245"/>
        <v>0.40615314901863353</v>
      </c>
      <c r="CR240" s="149">
        <f t="shared" ca="1" si="246"/>
        <v>0.56261593015779265</v>
      </c>
      <c r="CS240" s="149">
        <f t="shared" ca="1" si="247"/>
        <v>0.47093606890589002</v>
      </c>
      <c r="CT240" s="149">
        <f t="shared" ca="1" si="248"/>
        <v>0.42428406446696465</v>
      </c>
      <c r="CU240" s="149">
        <f t="shared" ca="1" si="249"/>
        <v>0.47859168166944344</v>
      </c>
      <c r="CV240" s="149">
        <f t="shared" ca="1" si="250"/>
        <v>0.43748872437941355</v>
      </c>
      <c r="CW240" s="149">
        <f t="shared" ca="1" si="251"/>
        <v>0.50382953838237976</v>
      </c>
      <c r="CX240" s="149">
        <f t="shared" ca="1" si="252"/>
        <v>0.46397485153411561</v>
      </c>
      <c r="CY240" s="149">
        <f t="shared" ca="1" si="253"/>
        <v>0.44828481313660823</v>
      </c>
      <c r="CZ240" s="149">
        <f t="shared" ca="1" si="254"/>
        <v>0.43738805164923378</v>
      </c>
      <c r="DA240" s="149" t="str">
        <f t="shared" ca="1" si="255"/>
        <v/>
      </c>
      <c r="DB240" s="53"/>
      <c r="DC240" s="53"/>
      <c r="DD240" s="41"/>
      <c r="DE240" s="43"/>
      <c r="DF240" s="54"/>
      <c r="DK240" s="10"/>
      <c r="DL240" s="46"/>
      <c r="DM240" s="72">
        <f t="shared" ca="1" si="256"/>
        <v>0.12856074862549086</v>
      </c>
      <c r="DN240" s="72">
        <f t="shared" ca="1" si="257"/>
        <v>0.12856074862549086</v>
      </c>
      <c r="DO240" s="72">
        <f t="shared" ca="1" si="258"/>
        <v>0.67247744896274608</v>
      </c>
      <c r="DP240" s="72">
        <f t="shared" ca="1" si="259"/>
        <v>0.67247744896274608</v>
      </c>
      <c r="DQ240" s="72">
        <f t="shared" ca="1" si="260"/>
        <v>0.67247744896274608</v>
      </c>
      <c r="DR240" s="72">
        <f t="shared" ca="1" si="261"/>
        <v>0.67247744896274608</v>
      </c>
      <c r="DS240" s="72">
        <f t="shared" ca="1" si="262"/>
        <v>0.67247744896274608</v>
      </c>
      <c r="DT240" s="72">
        <f t="shared" ca="1" si="263"/>
        <v>0.67247744896274608</v>
      </c>
      <c r="DU240" s="72">
        <f t="shared" ca="1" si="264"/>
        <v>0.67247744896274608</v>
      </c>
      <c r="DV240" s="72">
        <f t="shared" ca="1" si="265"/>
        <v>0.67247744896274619</v>
      </c>
      <c r="DW240" s="72">
        <f t="shared" ca="1" si="266"/>
        <v>0.67247744896274608</v>
      </c>
      <c r="DX240" s="72">
        <f t="shared" ca="1" si="267"/>
        <v>0.67247744896274608</v>
      </c>
      <c r="DY240" s="72">
        <f t="shared" ca="1" si="268"/>
        <v>0.67247744896274608</v>
      </c>
      <c r="DZ240" s="72">
        <f t="shared" ca="1" si="269"/>
        <v>0.67247744896274586</v>
      </c>
      <c r="EA240" s="72">
        <f t="shared" ca="1" si="270"/>
        <v>0.67247744896274608</v>
      </c>
      <c r="EB240" s="72">
        <f t="shared" ca="1" si="271"/>
        <v>0.67247744896274608</v>
      </c>
      <c r="EC240" s="72">
        <f t="shared" ca="1" si="272"/>
        <v>0.67247744896274608</v>
      </c>
      <c r="ED240" s="53"/>
      <c r="EE240" s="53"/>
      <c r="EF240" s="41"/>
      <c r="EG240" s="43"/>
      <c r="EH240" s="54"/>
    </row>
    <row r="241" spans="1:138" x14ac:dyDescent="0.2">
      <c r="A241" s="7">
        <v>16</v>
      </c>
      <c r="B241">
        <v>5</v>
      </c>
      <c r="C241" s="5">
        <f t="shared" ca="1" si="196"/>
        <v>0.76661275291734654</v>
      </c>
      <c r="D241" s="5">
        <f t="shared" ca="1" si="197"/>
        <v>0.10062434049883223</v>
      </c>
      <c r="E241" s="30">
        <f t="shared" ca="1" si="198"/>
        <v>28460131.725447685</v>
      </c>
      <c r="F241" s="29">
        <f t="shared" ca="1" si="283"/>
        <v>35501256.796202295</v>
      </c>
      <c r="G241" s="29">
        <f t="shared" ca="1" si="283"/>
        <v>22402362.05840902</v>
      </c>
      <c r="H241" s="29">
        <f t="shared" ca="1" si="283"/>
        <v>11056762.208907302</v>
      </c>
      <c r="I241" s="29">
        <f t="shared" ca="1" si="283"/>
        <v>16732151.167659765</v>
      </c>
      <c r="J241" s="29">
        <f t="shared" ca="1" si="283"/>
        <v>4322166.3313600123</v>
      </c>
      <c r="K241" s="29">
        <f t="shared" ca="1" si="283"/>
        <v>1281928.4741636114</v>
      </c>
      <c r="L241" s="29">
        <f t="shared" ca="1" si="283"/>
        <v>554445.17624339159</v>
      </c>
      <c r="M241" s="29">
        <f t="shared" ca="1" si="283"/>
        <v>117080.87087746231</v>
      </c>
      <c r="N241" s="29">
        <f t="shared" ca="1" si="283"/>
        <v>43592.812347065206</v>
      </c>
      <c r="O241" s="29">
        <f t="shared" ca="1" si="283"/>
        <v>11198.081094685118</v>
      </c>
      <c r="P241" s="29">
        <f t="shared" ca="1" si="284"/>
        <v>7960.3933923018267</v>
      </c>
      <c r="Q241" s="29">
        <f t="shared" ca="1" si="284"/>
        <v>4979.71300765464</v>
      </c>
      <c r="R241" s="29">
        <f t="shared" ca="1" si="284"/>
        <v>2437.3841371780668</v>
      </c>
      <c r="S241" s="29">
        <f t="shared" ca="1" si="284"/>
        <v>1239.101579535685</v>
      </c>
      <c r="T241" s="29">
        <f t="shared" ca="1" si="284"/>
        <v>796.03711793401817</v>
      </c>
      <c r="U241" s="29">
        <f t="shared" ca="1" si="284"/>
        <v>541.46371756559097</v>
      </c>
      <c r="V241" s="29">
        <f t="shared" ca="1" si="284"/>
        <v>451.77857663361993</v>
      </c>
      <c r="W241" s="31">
        <f t="shared" ca="1" si="199"/>
        <v>34137730.99418208</v>
      </c>
      <c r="X241" s="31">
        <f t="shared" ca="1" si="200"/>
        <v>120501481.57424107</v>
      </c>
      <c r="Y241" s="38">
        <f t="array" aca="1" ref="Y241" ca="1">SUM($E$54:$V$54*E241:V241)/1000000</f>
        <v>1343.4245276691752</v>
      </c>
      <c r="Z241" s="39">
        <f t="array" aca="1" ref="Z241" ca="1">SUM(($E$54:$V$54*E241:V241))/SUM(E241:V241)</f>
        <v>11.148614192278542</v>
      </c>
      <c r="AE241" s="10"/>
      <c r="AF241" s="46"/>
      <c r="AG241" s="53">
        <f t="shared" ca="1" si="205"/>
        <v>1087734.0246048546</v>
      </c>
      <c r="AH241" s="53">
        <f t="shared" ca="1" si="206"/>
        <v>686392.92356137279</v>
      </c>
      <c r="AI241" s="53">
        <f t="shared" ca="1" si="207"/>
        <v>1959437.863268456</v>
      </c>
      <c r="AJ241" s="53">
        <f t="shared" ca="1" si="208"/>
        <v>2965208.9745976483</v>
      </c>
      <c r="AK241" s="53">
        <f t="shared" ca="1" si="209"/>
        <v>765958.08076511777</v>
      </c>
      <c r="AL241" s="53">
        <f t="shared" ca="1" si="210"/>
        <v>227178.54854964599</v>
      </c>
      <c r="AM241" s="53">
        <f t="shared" ca="1" si="211"/>
        <v>98256.691327109453</v>
      </c>
      <c r="AN241" s="53">
        <f t="shared" ca="1" si="212"/>
        <v>20748.632115551005</v>
      </c>
      <c r="AO241" s="53">
        <f t="shared" ca="1" si="213"/>
        <v>7725.3544451181315</v>
      </c>
      <c r="AP241" s="53">
        <f t="shared" ca="1" si="214"/>
        <v>1984.4818653330826</v>
      </c>
      <c r="AQ241" s="53">
        <f t="shared" ca="1" si="215"/>
        <v>1410.711013285842</v>
      </c>
      <c r="AR241" s="53">
        <f t="shared" ca="1" si="216"/>
        <v>882.48603262430413</v>
      </c>
      <c r="AS241" s="53">
        <f t="shared" ca="1" si="217"/>
        <v>431.94406061018145</v>
      </c>
      <c r="AT241" s="53">
        <f t="shared" ca="1" si="218"/>
        <v>219.58892716549749</v>
      </c>
      <c r="AU241" s="53">
        <f t="shared" ca="1" si="219"/>
        <v>141.07070767882237</v>
      </c>
      <c r="AV241" s="53">
        <f t="shared" ca="1" si="220"/>
        <v>95.956165985862071</v>
      </c>
      <c r="AW241" s="53">
        <f t="shared" ca="1" si="221"/>
        <v>80.062502217539219</v>
      </c>
      <c r="AX241" s="53">
        <f t="shared" ca="1" si="201"/>
        <v>6049760.4463435486</v>
      </c>
      <c r="AY241" s="53">
        <f t="shared" ca="1" si="202"/>
        <v>7823887.3945097765</v>
      </c>
      <c r="AZ241" s="41">
        <f t="array" aca="1" ref="AZ241" ca="1">SUM($E$54:$V$54*AF241:AW241)/1000000</f>
        <v>156.20594858728478</v>
      </c>
      <c r="BA241" s="43">
        <f t="array" aca="1" ref="BA241" ca="1">IF(AZ241=0,"",SUM(($E$54:$V$54*AF241:AW241))/SUM(AF241:AW241))</f>
        <v>19.965260325308172</v>
      </c>
      <c r="BB241" s="54">
        <f t="array" aca="1" ref="BB241" ca="1">SUM(AG241:AW241*AG$54:AW$54*AG$55:AW$55)/1000000</f>
        <v>309.74601689587985</v>
      </c>
      <c r="BG241" s="10"/>
      <c r="BH241" s="46"/>
      <c r="BI241" s="53">
        <f t="shared" si="222"/>
        <v>0</v>
      </c>
      <c r="BJ241" s="53">
        <f t="shared" si="223"/>
        <v>0</v>
      </c>
      <c r="BK241" s="53">
        <f t="shared" ca="1" si="224"/>
        <v>14928098.381406503</v>
      </c>
      <c r="BL241" s="53">
        <f t="shared" ca="1" si="225"/>
        <v>22590627.712167773</v>
      </c>
      <c r="BM241" s="53">
        <f t="shared" ca="1" si="226"/>
        <v>5835498.9459180487</v>
      </c>
      <c r="BN241" s="53">
        <f t="shared" ca="1" si="227"/>
        <v>1730773.8032770741</v>
      </c>
      <c r="BO241" s="53">
        <f t="shared" ca="1" si="228"/>
        <v>748574.67147026432</v>
      </c>
      <c r="BP241" s="53">
        <f t="shared" ca="1" si="229"/>
        <v>158074.7352630492</v>
      </c>
      <c r="BQ241" s="53">
        <f t="shared" ca="1" si="230"/>
        <v>58856.089978577322</v>
      </c>
      <c r="BR241" s="53">
        <f t="shared" ca="1" si="231"/>
        <v>15118.897657920063</v>
      </c>
      <c r="BS241" s="53">
        <f t="shared" ca="1" si="232"/>
        <v>10747.588983983745</v>
      </c>
      <c r="BT241" s="53">
        <f t="shared" ca="1" si="233"/>
        <v>6723.2743442336041</v>
      </c>
      <c r="BU241" s="53">
        <f t="shared" ca="1" si="234"/>
        <v>3290.7925037730934</v>
      </c>
      <c r="BV241" s="53">
        <f t="shared" ca="1" si="235"/>
        <v>1672.9518040067292</v>
      </c>
      <c r="BW241" s="53">
        <f t="shared" ca="1" si="236"/>
        <v>1074.7558993533512</v>
      </c>
      <c r="BX241" s="53">
        <f t="shared" ca="1" si="237"/>
        <v>731.04797707140528</v>
      </c>
      <c r="BY241" s="53">
        <f t="shared" ca="1" si="238"/>
        <v>609.96111801747611</v>
      </c>
      <c r="BZ241" s="53">
        <f t="shared" ca="1" si="203"/>
        <v>46090473.609769657</v>
      </c>
      <c r="CA241" s="53">
        <f t="shared" ca="1" si="204"/>
        <v>46090473.609769657</v>
      </c>
      <c r="CB241" s="41">
        <f t="array" aca="1" ref="CB241" ca="1">SUM($E$54:$V$54*BH241:BY241)/1000000</f>
        <v>1071.3780051999784</v>
      </c>
      <c r="CC241" s="43">
        <f t="array" aca="1" ref="CC241" ca="1">IF(CB241=0,"",SUM(($E$54:$V$54*BH241:BY241))/SUM(BH241:BY241))</f>
        <v>23.245107313735254</v>
      </c>
      <c r="CD241" s="54">
        <f t="array" aca="1" ref="CD241" ca="1">SUM(BI241:BY241*BI$54:BY$54*BI$55:BY$55)/1000000</f>
        <v>5008.4774572890065</v>
      </c>
      <c r="CI241" s="10"/>
      <c r="CJ241" s="71"/>
      <c r="CK241" s="149" t="str">
        <f t="shared" ca="1" si="239"/>
        <v/>
      </c>
      <c r="CL241" s="149" t="str">
        <f t="shared" ca="1" si="240"/>
        <v/>
      </c>
      <c r="CM241" s="149" t="str">
        <f t="shared" ca="1" si="241"/>
        <v/>
      </c>
      <c r="CN241" s="149">
        <f t="shared" ca="1" si="242"/>
        <v>0.54073914787654842</v>
      </c>
      <c r="CO241" s="149">
        <f t="shared" ca="1" si="243"/>
        <v>0.41956597400121781</v>
      </c>
      <c r="CP241" s="149">
        <f t="shared" ca="1" si="244"/>
        <v>0.39527442893758769</v>
      </c>
      <c r="CQ241" s="149">
        <f t="shared" ca="1" si="245"/>
        <v>0.37188260891929065</v>
      </c>
      <c r="CR241" s="149">
        <f t="shared" ca="1" si="246"/>
        <v>0.37675767780325214</v>
      </c>
      <c r="CS241" s="149">
        <f t="shared" ca="1" si="247"/>
        <v>0.50929438039438546</v>
      </c>
      <c r="CT241" s="149">
        <f t="shared" ca="1" si="248"/>
        <v>0.40875976828298732</v>
      </c>
      <c r="CU241" s="149">
        <f t="shared" ca="1" si="249"/>
        <v>0.5273281531323184</v>
      </c>
      <c r="CV241" s="149">
        <f t="shared" ca="1" si="250"/>
        <v>0.38347123707920178</v>
      </c>
      <c r="CW241" s="149">
        <f t="shared" ca="1" si="251"/>
        <v>0.40420610143189145</v>
      </c>
      <c r="CX241" s="149">
        <f t="shared" ca="1" si="252"/>
        <v>0.41396754031414362</v>
      </c>
      <c r="CY241" s="149">
        <f t="shared" ca="1" si="253"/>
        <v>0.44048876407077642</v>
      </c>
      <c r="CZ241" s="149" t="str">
        <f t="shared" ca="1" si="254"/>
        <v/>
      </c>
      <c r="DA241" s="149" t="str">
        <f t="shared" ca="1" si="255"/>
        <v/>
      </c>
      <c r="DB241" s="53"/>
      <c r="DC241" s="53"/>
      <c r="DD241" s="41"/>
      <c r="DE241" s="43"/>
      <c r="DF241" s="54"/>
      <c r="DK241" s="10"/>
      <c r="DL241" s="46"/>
      <c r="DM241" s="72">
        <f t="shared" ca="1" si="256"/>
        <v>0.10062434049883226</v>
      </c>
      <c r="DN241" s="72">
        <f t="shared" ca="1" si="257"/>
        <v>0.10062434049883226</v>
      </c>
      <c r="DO241" s="72">
        <f t="shared" ca="1" si="258"/>
        <v>0.86723709341617883</v>
      </c>
      <c r="DP241" s="72">
        <f t="shared" ca="1" si="259"/>
        <v>0.86723709341617883</v>
      </c>
      <c r="DQ241" s="72">
        <f t="shared" ca="1" si="260"/>
        <v>0.86723709341617861</v>
      </c>
      <c r="DR241" s="72">
        <f t="shared" ca="1" si="261"/>
        <v>0.86723709341617883</v>
      </c>
      <c r="DS241" s="72">
        <f t="shared" ca="1" si="262"/>
        <v>0.86723709341617883</v>
      </c>
      <c r="DT241" s="72">
        <f t="shared" ca="1" si="263"/>
        <v>0.86723709341617883</v>
      </c>
      <c r="DU241" s="72">
        <f t="shared" ca="1" si="264"/>
        <v>0.86723709341617883</v>
      </c>
      <c r="DV241" s="72">
        <f t="shared" ca="1" si="265"/>
        <v>0.86723709341617861</v>
      </c>
      <c r="DW241" s="72">
        <f t="shared" ca="1" si="266"/>
        <v>0.86723709341617883</v>
      </c>
      <c r="DX241" s="72">
        <f t="shared" ca="1" si="267"/>
        <v>0.86723709341617883</v>
      </c>
      <c r="DY241" s="72">
        <f t="shared" ca="1" si="268"/>
        <v>0.86723709341617883</v>
      </c>
      <c r="DZ241" s="72">
        <f t="shared" ca="1" si="269"/>
        <v>0.86723709341617883</v>
      </c>
      <c r="EA241" s="72">
        <f t="shared" ca="1" si="270"/>
        <v>0.86723709341617883</v>
      </c>
      <c r="EB241" s="72">
        <f t="shared" ca="1" si="271"/>
        <v>0.86723709341617861</v>
      </c>
      <c r="EC241" s="72">
        <f t="shared" ca="1" si="272"/>
        <v>0.86723709341617883</v>
      </c>
      <c r="ED241" s="53"/>
      <c r="EE241" s="53"/>
      <c r="EF241" s="41"/>
      <c r="EG241" s="43"/>
      <c r="EH241" s="54"/>
    </row>
    <row r="242" spans="1:138" x14ac:dyDescent="0.2">
      <c r="A242" s="7">
        <v>16</v>
      </c>
      <c r="B242">
        <v>6</v>
      </c>
      <c r="C242" s="5">
        <f t="shared" ca="1" si="196"/>
        <v>0.57260079824710719</v>
      </c>
      <c r="D242" s="5">
        <f t="shared" ca="1" si="197"/>
        <v>7.1215444745156314E-2</v>
      </c>
      <c r="E242" s="30">
        <f t="shared" ca="1" si="198"/>
        <v>16004482.754146518</v>
      </c>
      <c r="F242" s="29">
        <f t="shared" ca="1" si="283"/>
        <v>22248815.613631837</v>
      </c>
      <c r="G242" s="29">
        <f t="shared" ca="1" si="283"/>
        <v>27753241.767487787</v>
      </c>
      <c r="H242" s="29">
        <f t="shared" ca="1" si="283"/>
        <v>9878396.0883498248</v>
      </c>
      <c r="I242" s="29">
        <f t="shared" ca="1" si="283"/>
        <v>4875516.0848445334</v>
      </c>
      <c r="J242" s="29">
        <f t="shared" ca="1" si="283"/>
        <v>7378097.7297546007</v>
      </c>
      <c r="K242" s="29">
        <f t="shared" ca="1" si="283"/>
        <v>1905873.6248250899</v>
      </c>
      <c r="L242" s="29">
        <f t="shared" ca="1" si="283"/>
        <v>565270.6260038641</v>
      </c>
      <c r="M242" s="29">
        <f t="shared" ca="1" si="283"/>
        <v>244484.44525300735</v>
      </c>
      <c r="N242" s="29">
        <f t="shared" ca="1" si="283"/>
        <v>51627.199573019156</v>
      </c>
      <c r="O242" s="29">
        <f t="shared" ca="1" si="283"/>
        <v>19222.39564947016</v>
      </c>
      <c r="P242" s="29">
        <f t="shared" ca="1" si="284"/>
        <v>4937.8311177342694</v>
      </c>
      <c r="Q242" s="29">
        <f t="shared" ca="1" si="284"/>
        <v>3510.1619527090511</v>
      </c>
      <c r="R242" s="29">
        <f t="shared" ca="1" si="284"/>
        <v>2195.821019572159</v>
      </c>
      <c r="S242" s="29">
        <f t="shared" ca="1" si="284"/>
        <v>1074.7726451223898</v>
      </c>
      <c r="T242" s="29">
        <f t="shared" ca="1" si="284"/>
        <v>546.38596432106272</v>
      </c>
      <c r="U242" s="29">
        <f t="shared" ca="1" si="284"/>
        <v>351.01521578297053</v>
      </c>
      <c r="V242" s="29">
        <f t="shared" ca="1" si="284"/>
        <v>238.76022785622058</v>
      </c>
      <c r="W242" s="31">
        <f t="shared" ca="1" si="199"/>
        <v>24931342.94239651</v>
      </c>
      <c r="X242" s="31">
        <f t="shared" ca="1" si="200"/>
        <v>90937883.077662632</v>
      </c>
      <c r="Y242" s="38">
        <f t="array" aca="1" ref="Y242" ca="1">SUM($E$54:$V$54*E242:V242)/1000000</f>
        <v>1112.9814622944493</v>
      </c>
      <c r="Z242" s="39">
        <f t="array" aca="1" ref="Z242" ca="1">SUM(($E$54:$V$54*E242:V242))/SUM(E242:V242)</f>
        <v>12.238919849760991</v>
      </c>
      <c r="AE242" s="10"/>
      <c r="AF242" s="46"/>
      <c r="AG242" s="53">
        <f t="shared" ca="1" si="205"/>
        <v>540220.88978015061</v>
      </c>
      <c r="AH242" s="53">
        <f t="shared" ca="1" si="206"/>
        <v>673873.21744577575</v>
      </c>
      <c r="AI242" s="53">
        <f t="shared" ca="1" si="207"/>
        <v>1089255.1462726609</v>
      </c>
      <c r="AJ242" s="53">
        <f t="shared" ca="1" si="208"/>
        <v>537605.5929175833</v>
      </c>
      <c r="AK242" s="53">
        <f t="shared" ca="1" si="209"/>
        <v>813556.25447292055</v>
      </c>
      <c r="AL242" s="53">
        <f t="shared" ca="1" si="210"/>
        <v>210153.81803068091</v>
      </c>
      <c r="AM242" s="53">
        <f t="shared" ca="1" si="211"/>
        <v>62330.35534358021</v>
      </c>
      <c r="AN242" s="53">
        <f t="shared" ca="1" si="212"/>
        <v>26958.418937009938</v>
      </c>
      <c r="AO242" s="53">
        <f t="shared" ca="1" si="213"/>
        <v>5692.7452918068657</v>
      </c>
      <c r="AP242" s="53">
        <f t="shared" ca="1" si="214"/>
        <v>2119.5843128388124</v>
      </c>
      <c r="AQ242" s="53">
        <f t="shared" ca="1" si="215"/>
        <v>544.47684708255304</v>
      </c>
      <c r="AR242" s="53">
        <f t="shared" ca="1" si="216"/>
        <v>387.05291193456594</v>
      </c>
      <c r="AS242" s="53">
        <f t="shared" ca="1" si="217"/>
        <v>242.1252726121659</v>
      </c>
      <c r="AT242" s="53">
        <f t="shared" ca="1" si="218"/>
        <v>118.51130733189781</v>
      </c>
      <c r="AU242" s="53">
        <f t="shared" ca="1" si="219"/>
        <v>60.248011738440809</v>
      </c>
      <c r="AV242" s="53">
        <f t="shared" ca="1" si="220"/>
        <v>38.705183188850995</v>
      </c>
      <c r="AW242" s="53">
        <f t="shared" ca="1" si="221"/>
        <v>26.327230108168894</v>
      </c>
      <c r="AX242" s="53">
        <f t="shared" ca="1" si="201"/>
        <v>2749089.3623430775</v>
      </c>
      <c r="AY242" s="53">
        <f t="shared" ca="1" si="202"/>
        <v>3963183.4695690041</v>
      </c>
      <c r="AZ242" s="41">
        <f t="array" aca="1" ref="AZ242" ca="1">SUM($E$54:$V$54*AF242:AW242)/1000000</f>
        <v>77.793195906256756</v>
      </c>
      <c r="BA242" s="43">
        <f t="array" aca="1" ref="BA242" ca="1">IF(AZ242=0,"",SUM(($E$54:$V$54*AF242:AW242))/SUM(AF242:AW242))</f>
        <v>19.628966587993151</v>
      </c>
      <c r="BB242" s="54">
        <f t="array" aca="1" ref="BB242" ca="1">SUM(AG242:AW242*AG$54:AW$54*AG$55:AW$55)/1000000</f>
        <v>155.60396845851096</v>
      </c>
      <c r="BG242" s="10"/>
      <c r="BH242" s="46"/>
      <c r="BI242" s="53">
        <f t="shared" si="222"/>
        <v>0</v>
      </c>
      <c r="BJ242" s="53">
        <f t="shared" si="223"/>
        <v>0</v>
      </c>
      <c r="BK242" s="53">
        <f t="shared" ca="1" si="224"/>
        <v>8758049.1631054003</v>
      </c>
      <c r="BL242" s="53">
        <f t="shared" ca="1" si="225"/>
        <v>4322565.0383606525</v>
      </c>
      <c r="BM242" s="53">
        <f t="shared" ca="1" si="226"/>
        <v>6541319.2657454414</v>
      </c>
      <c r="BN242" s="53">
        <f t="shared" ca="1" si="227"/>
        <v>1689721.1607630895</v>
      </c>
      <c r="BO242" s="53">
        <f t="shared" ca="1" si="228"/>
        <v>501161.10841514246</v>
      </c>
      <c r="BP242" s="53">
        <f t="shared" ca="1" si="229"/>
        <v>216756.52322401205</v>
      </c>
      <c r="BQ242" s="53">
        <f t="shared" ca="1" si="230"/>
        <v>45771.960141100957</v>
      </c>
      <c r="BR242" s="53">
        <f t="shared" ca="1" si="231"/>
        <v>17042.309766184499</v>
      </c>
      <c r="BS242" s="53">
        <f t="shared" ca="1" si="232"/>
        <v>4377.8126835013936</v>
      </c>
      <c r="BT242" s="53">
        <f t="shared" ca="1" si="233"/>
        <v>3112.0609740020413</v>
      </c>
      <c r="BU242" s="53">
        <f t="shared" ca="1" si="234"/>
        <v>1946.7845053787189</v>
      </c>
      <c r="BV242" s="53">
        <f t="shared" ca="1" si="235"/>
        <v>952.87854232165523</v>
      </c>
      <c r="BW242" s="53">
        <f t="shared" ca="1" si="236"/>
        <v>484.41822890642919</v>
      </c>
      <c r="BX242" s="53">
        <f t="shared" ca="1" si="237"/>
        <v>311.20522899976658</v>
      </c>
      <c r="BY242" s="53">
        <f t="shared" ca="1" si="238"/>
        <v>211.6815113563986</v>
      </c>
      <c r="BZ242" s="53">
        <f t="shared" ca="1" si="203"/>
        <v>22103783.371195488</v>
      </c>
      <c r="CA242" s="53">
        <f t="shared" ca="1" si="204"/>
        <v>22103783.371195488</v>
      </c>
      <c r="CB242" s="41">
        <f t="array" aca="1" ref="CB242" ca="1">SUM($E$54:$V$54*BH242:BY242)/1000000</f>
        <v>529.30707628439382</v>
      </c>
      <c r="CC242" s="43">
        <f t="array" aca="1" ref="CC242" ca="1">IF(CB242=0,"",SUM(($E$54:$V$54*BH242:BY242))/SUM(BH242:BY242))</f>
        <v>23.946446967724064</v>
      </c>
      <c r="CD242" s="54">
        <f t="array" aca="1" ref="CD242" ca="1">SUM(BI242:BY242*BI$54:BY$54*BI$55:BY$55)/1000000</f>
        <v>2504.1135944916095</v>
      </c>
      <c r="CI242" s="10"/>
      <c r="CJ242" s="71"/>
      <c r="CK242" s="149" t="str">
        <f t="shared" ca="1" si="239"/>
        <v/>
      </c>
      <c r="CL242" s="149" t="str">
        <f t="shared" ca="1" si="240"/>
        <v/>
      </c>
      <c r="CM242" s="149" t="str">
        <f t="shared" ca="1" si="241"/>
        <v/>
      </c>
      <c r="CN242" s="149">
        <f t="shared" ca="1" si="242"/>
        <v>1.3424773653247177</v>
      </c>
      <c r="CO242" s="149">
        <f t="shared" ca="1" si="243"/>
        <v>1.1829214936967802</v>
      </c>
      <c r="CP242" s="149">
        <f t="shared" ca="1" si="244"/>
        <v>1.0339480756646273</v>
      </c>
      <c r="CQ242" s="149">
        <f t="shared" ca="1" si="245"/>
        <v>0.98528398214301127</v>
      </c>
      <c r="CR242" s="149">
        <f t="shared" ca="1" si="246"/>
        <v>0.93606380817161861</v>
      </c>
      <c r="CS242" s="149">
        <f t="shared" ca="1" si="247"/>
        <v>1.2177705457826944</v>
      </c>
      <c r="CT242" s="149">
        <f t="shared" ca="1" si="248"/>
        <v>0.96234404053192113</v>
      </c>
      <c r="CU242" s="149">
        <f t="shared" ca="1" si="249"/>
        <v>1.0625716148000137</v>
      </c>
      <c r="CV242" s="149">
        <f t="shared" ca="1" si="250"/>
        <v>1.026818627995786</v>
      </c>
      <c r="CW242" s="149">
        <f t="shared" ca="1" si="251"/>
        <v>1.004894596829196</v>
      </c>
      <c r="CX242" s="149" t="str">
        <f t="shared" ca="1" si="252"/>
        <v/>
      </c>
      <c r="CY242" s="149" t="str">
        <f t="shared" ca="1" si="253"/>
        <v/>
      </c>
      <c r="CZ242" s="149" t="str">
        <f t="shared" ca="1" si="254"/>
        <v/>
      </c>
      <c r="DA242" s="149" t="str">
        <f t="shared" ca="1" si="255"/>
        <v/>
      </c>
      <c r="DB242" s="53"/>
      <c r="DC242" s="53"/>
      <c r="DD242" s="41"/>
      <c r="DE242" s="43"/>
      <c r="DF242" s="54"/>
      <c r="DK242" s="10"/>
      <c r="DL242" s="46"/>
      <c r="DM242" s="72">
        <f t="shared" ca="1" si="256"/>
        <v>7.1215444745156148E-2</v>
      </c>
      <c r="DN242" s="72">
        <f t="shared" ca="1" si="257"/>
        <v>7.1215444745156287E-2</v>
      </c>
      <c r="DO242" s="72">
        <f t="shared" ca="1" si="258"/>
        <v>0.64381624299226359</v>
      </c>
      <c r="DP242" s="72">
        <f t="shared" ca="1" si="259"/>
        <v>0.64381624299226348</v>
      </c>
      <c r="DQ242" s="72">
        <f t="shared" ca="1" si="260"/>
        <v>0.64381624299226348</v>
      </c>
      <c r="DR242" s="72">
        <f t="shared" ca="1" si="261"/>
        <v>0.64381624299226348</v>
      </c>
      <c r="DS242" s="72">
        <f t="shared" ca="1" si="262"/>
        <v>0.64381624299226337</v>
      </c>
      <c r="DT242" s="72">
        <f t="shared" ca="1" si="263"/>
        <v>0.64381624299226348</v>
      </c>
      <c r="DU242" s="72">
        <f t="shared" ca="1" si="264"/>
        <v>0.64381624299226348</v>
      </c>
      <c r="DV242" s="72">
        <f t="shared" ca="1" si="265"/>
        <v>0.64381624299226348</v>
      </c>
      <c r="DW242" s="72">
        <f t="shared" ca="1" si="266"/>
        <v>0.64381624299226348</v>
      </c>
      <c r="DX242" s="72">
        <f t="shared" ca="1" si="267"/>
        <v>0.64381624299226348</v>
      </c>
      <c r="DY242" s="72">
        <f t="shared" ca="1" si="268"/>
        <v>0.64381624299226337</v>
      </c>
      <c r="DZ242" s="72">
        <f t="shared" ca="1" si="269"/>
        <v>0.64381624299226359</v>
      </c>
      <c r="EA242" s="72">
        <f t="shared" ca="1" si="270"/>
        <v>0.64381624299226359</v>
      </c>
      <c r="EB242" s="72">
        <f t="shared" ca="1" si="271"/>
        <v>0.64381624299226348</v>
      </c>
      <c r="EC242" s="72">
        <f t="shared" ca="1" si="272"/>
        <v>0.64381624299226348</v>
      </c>
      <c r="ED242" s="53"/>
      <c r="EE242" s="53"/>
      <c r="EF242" s="41"/>
      <c r="EG242" s="43"/>
      <c r="EH242" s="54"/>
    </row>
    <row r="243" spans="1:138" x14ac:dyDescent="0.2">
      <c r="A243" s="7">
        <v>16</v>
      </c>
      <c r="B243">
        <v>7</v>
      </c>
      <c r="C243" s="5">
        <f t="shared" ca="1" si="196"/>
        <v>0.60084643010220384</v>
      </c>
      <c r="D243" s="5">
        <f t="shared" ca="1" si="197"/>
        <v>0.13818829086060752</v>
      </c>
      <c r="E243" s="30">
        <f t="shared" ca="1" si="198"/>
        <v>15817163.814018209</v>
      </c>
      <c r="F243" s="29">
        <f t="shared" ca="1" si="283"/>
        <v>11701073.202101851</v>
      </c>
      <c r="G243" s="29">
        <f t="shared" ca="1" si="283"/>
        <v>16266381.372914029</v>
      </c>
      <c r="H243" s="29">
        <f t="shared" ca="1" si="283"/>
        <v>11126369.625250511</v>
      </c>
      <c r="I243" s="29">
        <f t="shared" ca="1" si="283"/>
        <v>3960282.8060384109</v>
      </c>
      <c r="J243" s="29">
        <f t="shared" ca="1" si="283"/>
        <v>1954611.0875372852</v>
      </c>
      <c r="K243" s="29">
        <f t="shared" ca="1" si="283"/>
        <v>2957904.635437557</v>
      </c>
      <c r="L243" s="29">
        <f t="shared" ca="1" si="283"/>
        <v>764071.26008831221</v>
      </c>
      <c r="M243" s="29">
        <f t="shared" ca="1" si="283"/>
        <v>226618.92891314838</v>
      </c>
      <c r="N243" s="29">
        <f t="shared" ca="1" si="283"/>
        <v>98014.65098379807</v>
      </c>
      <c r="O243" s="29">
        <f t="shared" ca="1" si="283"/>
        <v>20697.521031179454</v>
      </c>
      <c r="P243" s="29">
        <f t="shared" ca="1" si="284"/>
        <v>7706.3242150458263</v>
      </c>
      <c r="Q243" s="29">
        <f t="shared" ca="1" si="284"/>
        <v>1979.5933975300975</v>
      </c>
      <c r="R243" s="29">
        <f t="shared" ca="1" si="284"/>
        <v>1407.2359422921311</v>
      </c>
      <c r="S243" s="29">
        <f t="shared" ca="1" si="284"/>
        <v>880.31216314611493</v>
      </c>
      <c r="T243" s="29">
        <f t="shared" ca="1" si="284"/>
        <v>430.8800324273746</v>
      </c>
      <c r="U243" s="29">
        <f t="shared" ca="1" si="284"/>
        <v>219.04800340141946</v>
      </c>
      <c r="V243" s="29">
        <f t="shared" ca="1" si="284"/>
        <v>140.72320154914732</v>
      </c>
      <c r="W243" s="31">
        <f t="shared" ca="1" si="199"/>
        <v>21121334.632235602</v>
      </c>
      <c r="X243" s="31">
        <f t="shared" ca="1" si="200"/>
        <v>64905953.021269672</v>
      </c>
      <c r="Y243" s="38">
        <f t="array" aca="1" ref="Y243" ca="1">SUM($E$54:$V$54*E243:V243)/1000000</f>
        <v>790.69834060366668</v>
      </c>
      <c r="Z243" s="39">
        <f t="array" aca="1" ref="Z243" ca="1">SUM(($E$54:$V$54*E243:V243))/SUM(E243:V243)</f>
        <v>12.182216018684063</v>
      </c>
      <c r="AE243" s="10"/>
      <c r="AF243" s="46"/>
      <c r="AG243" s="53">
        <f t="shared" ca="1" si="205"/>
        <v>650610.74511901441</v>
      </c>
      <c r="AH243" s="53">
        <f t="shared" ca="1" si="206"/>
        <v>904454.00371656718</v>
      </c>
      <c r="AI243" s="53">
        <f t="shared" ca="1" si="207"/>
        <v>2513732.7838852406</v>
      </c>
      <c r="AJ243" s="53">
        <f t="shared" ca="1" si="208"/>
        <v>894729.64302780339</v>
      </c>
      <c r="AK243" s="53">
        <f t="shared" ca="1" si="209"/>
        <v>441596.86726005498</v>
      </c>
      <c r="AL243" s="53">
        <f t="shared" ca="1" si="210"/>
        <v>668266.65876993979</v>
      </c>
      <c r="AM243" s="53">
        <f t="shared" ca="1" si="211"/>
        <v>172623.33001679805</v>
      </c>
      <c r="AN243" s="53">
        <f t="shared" ca="1" si="212"/>
        <v>51199.038881931265</v>
      </c>
      <c r="AO243" s="53">
        <f t="shared" ca="1" si="213"/>
        <v>22144.028086204766</v>
      </c>
      <c r="AP243" s="53">
        <f t="shared" ca="1" si="214"/>
        <v>4676.101811605834</v>
      </c>
      <c r="AQ243" s="53">
        <f t="shared" ca="1" si="215"/>
        <v>1741.0566496592755</v>
      </c>
      <c r="AR243" s="53">
        <f t="shared" ca="1" si="216"/>
        <v>447.24101299323263</v>
      </c>
      <c r="AS243" s="53">
        <f t="shared" ca="1" si="217"/>
        <v>317.93075746589022</v>
      </c>
      <c r="AT243" s="53">
        <f t="shared" ca="1" si="218"/>
        <v>198.88513675937656</v>
      </c>
      <c r="AU243" s="53">
        <f t="shared" ca="1" si="219"/>
        <v>97.346870535036771</v>
      </c>
      <c r="AV243" s="53">
        <f t="shared" ca="1" si="220"/>
        <v>49.488572278341543</v>
      </c>
      <c r="AW243" s="53">
        <f t="shared" ca="1" si="221"/>
        <v>31.792987030072474</v>
      </c>
      <c r="AX243" s="53">
        <f t="shared" ca="1" si="201"/>
        <v>4771852.1937263003</v>
      </c>
      <c r="AY243" s="53">
        <f t="shared" ca="1" si="202"/>
        <v>6326916.9425618816</v>
      </c>
      <c r="AZ243" s="41">
        <f t="array" aca="1" ref="AZ243" ca="1">SUM($E$54:$V$54*AF243:AW243)/1000000</f>
        <v>125.69516331163531</v>
      </c>
      <c r="BA243" s="43">
        <f t="array" aca="1" ref="BA243" ca="1">IF(AZ243=0,"",SUM(($E$54:$V$54*AF243:AW243))/SUM(AF243:AW243))</f>
        <v>19.866732004346353</v>
      </c>
      <c r="BB243" s="54">
        <f t="array" aca="1" ref="BB243" ca="1">SUM(AG243:AW243*AG$54:AW$54*AG$55:AW$55)/1000000</f>
        <v>250.22534399531853</v>
      </c>
      <c r="BG243" s="10"/>
      <c r="BH243" s="46"/>
      <c r="BI243" s="53">
        <f t="shared" si="222"/>
        <v>0</v>
      </c>
      <c r="BJ243" s="53">
        <f t="shared" si="223"/>
        <v>0</v>
      </c>
      <c r="BK243" s="53">
        <f t="shared" ca="1" si="224"/>
        <v>10929778.203508215</v>
      </c>
      <c r="BL243" s="53">
        <f t="shared" ca="1" si="225"/>
        <v>3890308.7126401663</v>
      </c>
      <c r="BM243" s="53">
        <f t="shared" ca="1" si="226"/>
        <v>1920075.1350573173</v>
      </c>
      <c r="BN243" s="53">
        <f t="shared" ca="1" si="227"/>
        <v>2905641.5256142835</v>
      </c>
      <c r="BO243" s="53">
        <f t="shared" ca="1" si="228"/>
        <v>750570.91268008843</v>
      </c>
      <c r="BP243" s="53">
        <f t="shared" ca="1" si="229"/>
        <v>222614.80726976471</v>
      </c>
      <c r="BQ243" s="53">
        <f t="shared" ca="1" si="230"/>
        <v>96282.833667146042</v>
      </c>
      <c r="BR243" s="53">
        <f t="shared" ca="1" si="231"/>
        <v>20331.817282058404</v>
      </c>
      <c r="BS243" s="53">
        <f t="shared" ca="1" si="232"/>
        <v>7570.1614517303988</v>
      </c>
      <c r="BT243" s="53">
        <f t="shared" ca="1" si="233"/>
        <v>1944.6160335201052</v>
      </c>
      <c r="BU243" s="53">
        <f t="shared" ca="1" si="234"/>
        <v>1382.3715414192504</v>
      </c>
      <c r="BV243" s="53">
        <f t="shared" ca="1" si="235"/>
        <v>864.75795943377545</v>
      </c>
      <c r="BW243" s="53">
        <f t="shared" ca="1" si="236"/>
        <v>423.26682874744051</v>
      </c>
      <c r="BX243" s="53">
        <f t="shared" ca="1" si="237"/>
        <v>215.17765216656852</v>
      </c>
      <c r="BY243" s="53">
        <f t="shared" ca="1" si="238"/>
        <v>138.2367684001091</v>
      </c>
      <c r="BZ243" s="53">
        <f t="shared" ca="1" si="203"/>
        <v>20748142.535954449</v>
      </c>
      <c r="CA243" s="53">
        <f t="shared" ca="1" si="204"/>
        <v>20748142.535954449</v>
      </c>
      <c r="CB243" s="41">
        <f t="array" aca="1" ref="CB243" ca="1">SUM($E$54:$V$54*BH243:BY243)/1000000</f>
        <v>478.76095390373024</v>
      </c>
      <c r="CC243" s="43">
        <f t="array" aca="1" ref="CC243" ca="1">IF(CB243=0,"",SUM(($E$54:$V$54*BH243:BY243))/SUM(BH243:BY243))</f>
        <v>23.074882634630331</v>
      </c>
      <c r="CD243" s="54">
        <f t="array" aca="1" ref="CD243" ca="1">SUM(BI243:BY243*BI$54:BY$54*BI$55:BY$55)/1000000</f>
        <v>2247.6412466596203</v>
      </c>
      <c r="CI243" s="10"/>
      <c r="CJ243" s="71"/>
      <c r="CK243" s="149" t="str">
        <f t="shared" ca="1" si="239"/>
        <v/>
      </c>
      <c r="CL243" s="149" t="str">
        <f t="shared" ca="1" si="240"/>
        <v/>
      </c>
      <c r="CM243" s="149" t="str">
        <f t="shared" ca="1" si="241"/>
        <v/>
      </c>
      <c r="CN243" s="149">
        <f t="shared" ca="1" si="242"/>
        <v>0.726666988046891</v>
      </c>
      <c r="CO243" s="149">
        <f t="shared" ca="1" si="243"/>
        <v>0.68024652139096797</v>
      </c>
      <c r="CP243" s="149">
        <f t="shared" ca="1" si="244"/>
        <v>0.6054276205085336</v>
      </c>
      <c r="CQ243" s="149">
        <f t="shared" ca="1" si="245"/>
        <v>0.58917835126693097</v>
      </c>
      <c r="CR243" s="149">
        <f t="shared" ca="1" si="246"/>
        <v>0.61373406758356497</v>
      </c>
      <c r="CS243" s="149">
        <f t="shared" ca="1" si="247"/>
        <v>0.77494584655382903</v>
      </c>
      <c r="CT243" s="149">
        <f t="shared" ca="1" si="248"/>
        <v>0.55050241282647772</v>
      </c>
      <c r="CU243" s="149">
        <f t="shared" ca="1" si="249"/>
        <v>0.53404886213325176</v>
      </c>
      <c r="CV243" s="149">
        <f t="shared" ca="1" si="250"/>
        <v>0.61286771861787503</v>
      </c>
      <c r="CW243" s="149">
        <f t="shared" ca="1" si="251"/>
        <v>0.71885551794614677</v>
      </c>
      <c r="CX243" s="149" t="str">
        <f t="shared" ca="1" si="252"/>
        <v/>
      </c>
      <c r="CY243" s="149" t="str">
        <f t="shared" ca="1" si="253"/>
        <v/>
      </c>
      <c r="CZ243" s="149" t="str">
        <f t="shared" ca="1" si="254"/>
        <v/>
      </c>
      <c r="DA243" s="149" t="str">
        <f t="shared" ca="1" si="255"/>
        <v/>
      </c>
      <c r="DB243" s="53"/>
      <c r="DC243" s="53"/>
      <c r="DD243" s="41"/>
      <c r="DE243" s="43"/>
      <c r="DF243" s="54"/>
      <c r="DK243" s="10"/>
      <c r="DL243" s="46"/>
      <c r="DM243" s="72">
        <f t="shared" ca="1" si="256"/>
        <v>0.13818829086060749</v>
      </c>
      <c r="DN243" s="72">
        <f t="shared" ca="1" si="257"/>
        <v>0.13818829086060749</v>
      </c>
      <c r="DO243" s="72">
        <f t="shared" ca="1" si="258"/>
        <v>0.73903472096281142</v>
      </c>
      <c r="DP243" s="72">
        <f t="shared" ca="1" si="259"/>
        <v>0.73903472096281142</v>
      </c>
      <c r="DQ243" s="72">
        <f t="shared" ca="1" si="260"/>
        <v>0.73903472096281142</v>
      </c>
      <c r="DR243" s="72">
        <f t="shared" ca="1" si="261"/>
        <v>0.73903472096281142</v>
      </c>
      <c r="DS243" s="72">
        <f t="shared" ca="1" si="262"/>
        <v>0.73903472096281142</v>
      </c>
      <c r="DT243" s="72">
        <f t="shared" ca="1" si="263"/>
        <v>0.73903472096281142</v>
      </c>
      <c r="DU243" s="72">
        <f t="shared" ca="1" si="264"/>
        <v>0.73903472096281142</v>
      </c>
      <c r="DV243" s="72">
        <f t="shared" ca="1" si="265"/>
        <v>0.73903472096281142</v>
      </c>
      <c r="DW243" s="72">
        <f t="shared" ca="1" si="266"/>
        <v>0.73903472096281142</v>
      </c>
      <c r="DX243" s="72">
        <f t="shared" ca="1" si="267"/>
        <v>0.73903472096281142</v>
      </c>
      <c r="DY243" s="72">
        <f t="shared" ca="1" si="268"/>
        <v>0.73903472096281153</v>
      </c>
      <c r="DZ243" s="72">
        <f t="shared" ca="1" si="269"/>
        <v>0.73903472096281142</v>
      </c>
      <c r="EA243" s="72">
        <f t="shared" ca="1" si="270"/>
        <v>0.73903472096281142</v>
      </c>
      <c r="EB243" s="72">
        <f t="shared" ca="1" si="271"/>
        <v>0.73903472096281142</v>
      </c>
      <c r="EC243" s="72">
        <f t="shared" ca="1" si="272"/>
        <v>0.73903472096281142</v>
      </c>
      <c r="ED243" s="53"/>
      <c r="EE243" s="53"/>
      <c r="EF243" s="41"/>
      <c r="EG243" s="43"/>
      <c r="EH243" s="54"/>
    </row>
    <row r="244" spans="1:138" x14ac:dyDescent="0.2">
      <c r="A244" s="7">
        <v>16</v>
      </c>
      <c r="B244">
        <v>8</v>
      </c>
      <c r="C244" s="5">
        <f t="shared" ca="1" si="196"/>
        <v>0.55991929756287084</v>
      </c>
      <c r="D244" s="5">
        <f t="shared" ca="1" si="197"/>
        <v>0.10572690445765226</v>
      </c>
      <c r="E244" s="30">
        <f t="shared" ca="1" si="198"/>
        <v>28466853.527642105</v>
      </c>
      <c r="F244" s="29">
        <f t="shared" ca="1" si="283"/>
        <v>11945668.729976008</v>
      </c>
      <c r="G244" s="29">
        <f t="shared" ca="1" si="283"/>
        <v>8837054.8538941368</v>
      </c>
      <c r="H244" s="29">
        <f t="shared" ca="1" si="283"/>
        <v>7017831.6142705325</v>
      </c>
      <c r="I244" s="29">
        <f t="shared" ca="1" si="283"/>
        <v>4800267.9095033593</v>
      </c>
      <c r="J244" s="29">
        <f t="shared" ca="1" si="283"/>
        <v>1708591.311153397</v>
      </c>
      <c r="K244" s="29">
        <f t="shared" ca="1" si="283"/>
        <v>843281.06966457539</v>
      </c>
      <c r="L244" s="29">
        <f t="shared" ca="1" si="283"/>
        <v>1276133.6517743499</v>
      </c>
      <c r="M244" s="29">
        <f t="shared" ca="1" si="283"/>
        <v>329644.51783554157</v>
      </c>
      <c r="N244" s="29">
        <f t="shared" ca="1" si="283"/>
        <v>97770.576458205396</v>
      </c>
      <c r="O244" s="29">
        <f t="shared" ca="1" si="283"/>
        <v>42286.62174865546</v>
      </c>
      <c r="P244" s="29">
        <f t="shared" ca="1" si="284"/>
        <v>8929.5654700132854</v>
      </c>
      <c r="Q244" s="29">
        <f t="shared" ca="1" si="284"/>
        <v>3324.7521047441619</v>
      </c>
      <c r="R244" s="29">
        <f t="shared" ca="1" si="284"/>
        <v>854.05922866907292</v>
      </c>
      <c r="S244" s="29">
        <f t="shared" ca="1" si="284"/>
        <v>607.12611232637767</v>
      </c>
      <c r="T244" s="29">
        <f t="shared" ca="1" si="284"/>
        <v>379.79452143184022</v>
      </c>
      <c r="U244" s="29">
        <f t="shared" ca="1" si="284"/>
        <v>185.89527960790934</v>
      </c>
      <c r="V244" s="29">
        <f t="shared" ca="1" si="284"/>
        <v>94.504239638267649</v>
      </c>
      <c r="W244" s="31">
        <f t="shared" ca="1" si="199"/>
        <v>16130182.969365049</v>
      </c>
      <c r="X244" s="31">
        <f t="shared" ca="1" si="200"/>
        <v>65379760.080877289</v>
      </c>
      <c r="Y244" s="38">
        <f t="array" aca="1" ref="Y244" ca="1">SUM($E$54:$V$54*E244:V244)/1000000</f>
        <v>608.38845090259179</v>
      </c>
      <c r="Z244" s="39">
        <f t="array" aca="1" ref="Z244" ca="1">SUM(($E$54:$V$54*E244:V244))/SUM(E244:V244)</f>
        <v>9.3054555438868505</v>
      </c>
      <c r="AE244" s="10"/>
      <c r="AF244" s="46"/>
      <c r="AG244" s="53">
        <f t="shared" ca="1" si="205"/>
        <v>486912.55593016662</v>
      </c>
      <c r="AH244" s="53">
        <f t="shared" ca="1" si="206"/>
        <v>360203.60710382112</v>
      </c>
      <c r="AI244" s="53">
        <f t="shared" ca="1" si="207"/>
        <v>1163177.2490659175</v>
      </c>
      <c r="AJ244" s="53">
        <f t="shared" ca="1" si="208"/>
        <v>795625.02046950336</v>
      </c>
      <c r="AK244" s="53">
        <f t="shared" ca="1" si="209"/>
        <v>283192.1098026968</v>
      </c>
      <c r="AL244" s="53">
        <f t="shared" ca="1" si="210"/>
        <v>139770.43176801316</v>
      </c>
      <c r="AM244" s="53">
        <f t="shared" ca="1" si="211"/>
        <v>211513.99920923071</v>
      </c>
      <c r="AN244" s="53">
        <f t="shared" ca="1" si="212"/>
        <v>54637.247585978468</v>
      </c>
      <c r="AO244" s="53">
        <f t="shared" ca="1" si="213"/>
        <v>16205.078208629175</v>
      </c>
      <c r="AP244" s="53">
        <f t="shared" ca="1" si="214"/>
        <v>7008.8367834121618</v>
      </c>
      <c r="AQ244" s="53">
        <f t="shared" ca="1" si="215"/>
        <v>1480.0394152579993</v>
      </c>
      <c r="AR244" s="53">
        <f t="shared" ca="1" si="216"/>
        <v>551.06423459326845</v>
      </c>
      <c r="AS244" s="53">
        <f t="shared" ca="1" si="217"/>
        <v>141.55686809620224</v>
      </c>
      <c r="AT244" s="53">
        <f t="shared" ca="1" si="218"/>
        <v>100.62870128372076</v>
      </c>
      <c r="AU244" s="53">
        <f t="shared" ca="1" si="219"/>
        <v>62.949408154945331</v>
      </c>
      <c r="AV244" s="53">
        <f t="shared" ca="1" si="220"/>
        <v>30.811391870527725</v>
      </c>
      <c r="AW244" s="53">
        <f t="shared" ca="1" si="221"/>
        <v>15.663696071586719</v>
      </c>
      <c r="AX244" s="53">
        <f t="shared" ca="1" si="201"/>
        <v>2673512.6866087099</v>
      </c>
      <c r="AY244" s="53">
        <f t="shared" ca="1" si="202"/>
        <v>3520628.8496426977</v>
      </c>
      <c r="AZ244" s="41">
        <f t="array" aca="1" ref="AZ244" ca="1">SUM($E$54:$V$54*AF244:AW244)/1000000</f>
        <v>70.524764584911125</v>
      </c>
      <c r="BA244" s="43">
        <f t="array" aca="1" ref="BA244" ca="1">IF(AZ244=0,"",SUM(($E$54:$V$54*AF244:AW244))/SUM(AF244:AW244))</f>
        <v>20.031865782179384</v>
      </c>
      <c r="BB244" s="54">
        <f t="array" aca="1" ref="BB244" ca="1">SUM(AG244:AW244*AG$54:AW$54*AG$55:AW$55)/1000000</f>
        <v>142.48346172142681</v>
      </c>
      <c r="BG244" s="10"/>
      <c r="BH244" s="46"/>
      <c r="BI244" s="53">
        <f t="shared" si="222"/>
        <v>0</v>
      </c>
      <c r="BJ244" s="53">
        <f t="shared" si="223"/>
        <v>0</v>
      </c>
      <c r="BK244" s="53">
        <f t="shared" ca="1" si="224"/>
        <v>6160072.4203456286</v>
      </c>
      <c r="BL244" s="53">
        <f t="shared" ca="1" si="225"/>
        <v>4213551.9324049018</v>
      </c>
      <c r="BM244" s="53">
        <f t="shared" ca="1" si="226"/>
        <v>1499757.5878104398</v>
      </c>
      <c r="BN244" s="53">
        <f t="shared" ca="1" si="227"/>
        <v>740210.4731719573</v>
      </c>
      <c r="BO244" s="53">
        <f t="shared" ca="1" si="228"/>
        <v>1120157.3570082365</v>
      </c>
      <c r="BP244" s="53">
        <f t="shared" ca="1" si="229"/>
        <v>289353.49470449303</v>
      </c>
      <c r="BQ244" s="53">
        <f t="shared" ca="1" si="230"/>
        <v>85820.50192495079</v>
      </c>
      <c r="BR244" s="53">
        <f t="shared" ca="1" si="231"/>
        <v>37118.110935261677</v>
      </c>
      <c r="BS244" s="53">
        <f t="shared" ca="1" si="232"/>
        <v>7838.1433184639272</v>
      </c>
      <c r="BT244" s="53">
        <f t="shared" ca="1" si="233"/>
        <v>2918.3820402977071</v>
      </c>
      <c r="BU244" s="53">
        <f t="shared" ca="1" si="234"/>
        <v>749.6712644355573</v>
      </c>
      <c r="BV244" s="53">
        <f t="shared" ca="1" si="235"/>
        <v>532.91971448963432</v>
      </c>
      <c r="BW244" s="53">
        <f t="shared" ca="1" si="236"/>
        <v>333.37388034691844</v>
      </c>
      <c r="BX244" s="53">
        <f t="shared" ca="1" si="237"/>
        <v>163.17410390077472</v>
      </c>
      <c r="BY244" s="53">
        <f t="shared" ca="1" si="238"/>
        <v>82.953395321944981</v>
      </c>
      <c r="BZ244" s="53">
        <f t="shared" ca="1" si="203"/>
        <v>14158660.496023126</v>
      </c>
      <c r="CA244" s="53">
        <f t="shared" ca="1" si="204"/>
        <v>14158660.496023126</v>
      </c>
      <c r="CB244" s="41">
        <f t="array" aca="1" ref="CB244" ca="1">SUM($E$54:$V$54*BH244:BY244)/1000000</f>
        <v>333.00265294677104</v>
      </c>
      <c r="CC244" s="43">
        <f t="array" aca="1" ref="CC244" ca="1">IF(CB244=0,"",SUM(($E$54:$V$54*BH244:BY244))/SUM(BH244:BY244))</f>
        <v>23.519361385937927</v>
      </c>
      <c r="CD244" s="54">
        <f t="array" aca="1" ref="CD244" ca="1">SUM(BI244:BY244*BI$54:BY$54*BI$55:BY$55)/1000000</f>
        <v>1570.438454578373</v>
      </c>
      <c r="CI244" s="10"/>
      <c r="CJ244" s="71"/>
      <c r="CK244" s="149" t="str">
        <f t="shared" ca="1" si="239"/>
        <v/>
      </c>
      <c r="CL244" s="149" t="str">
        <f t="shared" ca="1" si="240"/>
        <v/>
      </c>
      <c r="CM244" s="149" t="str">
        <f t="shared" ca="1" si="241"/>
        <v/>
      </c>
      <c r="CN244" s="149">
        <f t="shared" ca="1" si="242"/>
        <v>0.81628993457490751</v>
      </c>
      <c r="CO244" s="149">
        <f t="shared" ca="1" si="243"/>
        <v>0.7590086813135305</v>
      </c>
      <c r="CP244" s="149">
        <f t="shared" ca="1" si="244"/>
        <v>0.77842056740477206</v>
      </c>
      <c r="CQ244" s="149">
        <f t="shared" ca="1" si="245"/>
        <v>0.87171756946433132</v>
      </c>
      <c r="CR244" s="149">
        <f t="shared" ca="1" si="246"/>
        <v>0.65234443471703285</v>
      </c>
      <c r="CS244" s="149">
        <f t="shared" ca="1" si="247"/>
        <v>0.73651753061172975</v>
      </c>
      <c r="CT244" s="149">
        <f t="shared" ca="1" si="248"/>
        <v>0.72419233170711961</v>
      </c>
      <c r="CU244" s="149">
        <f t="shared" ca="1" si="249"/>
        <v>0.86455761060614333</v>
      </c>
      <c r="CV244" s="149">
        <f t="shared" ca="1" si="250"/>
        <v>0.80575016572106162</v>
      </c>
      <c r="CW244" s="149" t="str">
        <f t="shared" ca="1" si="251"/>
        <v/>
      </c>
      <c r="CX244" s="149" t="str">
        <f t="shared" ca="1" si="252"/>
        <v/>
      </c>
      <c r="CY244" s="149" t="str">
        <f t="shared" ca="1" si="253"/>
        <v/>
      </c>
      <c r="CZ244" s="149" t="str">
        <f t="shared" ca="1" si="254"/>
        <v/>
      </c>
      <c r="DA244" s="149" t="str">
        <f t="shared" ca="1" si="255"/>
        <v/>
      </c>
      <c r="DB244" s="53"/>
      <c r="DC244" s="53"/>
      <c r="DD244" s="41"/>
      <c r="DE244" s="43"/>
      <c r="DF244" s="54"/>
      <c r="DK244" s="10"/>
      <c r="DL244" s="46"/>
      <c r="DM244" s="72">
        <f t="shared" ca="1" si="256"/>
        <v>0.10572690445765223</v>
      </c>
      <c r="DN244" s="72">
        <f t="shared" ca="1" si="257"/>
        <v>0.10572690445765223</v>
      </c>
      <c r="DO244" s="72">
        <f t="shared" ca="1" si="258"/>
        <v>0.66564620202052327</v>
      </c>
      <c r="DP244" s="72">
        <f t="shared" ca="1" si="259"/>
        <v>0.66564620202052327</v>
      </c>
      <c r="DQ244" s="72">
        <f t="shared" ca="1" si="260"/>
        <v>0.66564620202052327</v>
      </c>
      <c r="DR244" s="72">
        <f t="shared" ca="1" si="261"/>
        <v>0.66564620202052327</v>
      </c>
      <c r="DS244" s="72">
        <f t="shared" ca="1" si="262"/>
        <v>0.66564620202052327</v>
      </c>
      <c r="DT244" s="72">
        <f t="shared" ca="1" si="263"/>
        <v>0.66564620202052327</v>
      </c>
      <c r="DU244" s="72">
        <f t="shared" ca="1" si="264"/>
        <v>0.66564620202052327</v>
      </c>
      <c r="DV244" s="72">
        <f t="shared" ca="1" si="265"/>
        <v>0.66564620202052327</v>
      </c>
      <c r="DW244" s="72">
        <f t="shared" ca="1" si="266"/>
        <v>0.66564620202052327</v>
      </c>
      <c r="DX244" s="72">
        <f t="shared" ca="1" si="267"/>
        <v>0.66564620202052327</v>
      </c>
      <c r="DY244" s="72">
        <f t="shared" ca="1" si="268"/>
        <v>0.66564620202052327</v>
      </c>
      <c r="DZ244" s="72">
        <f t="shared" ca="1" si="269"/>
        <v>0.66564620202052327</v>
      </c>
      <c r="EA244" s="72">
        <f t="shared" ca="1" si="270"/>
        <v>0.66564620202052327</v>
      </c>
      <c r="EB244" s="72">
        <f t="shared" ca="1" si="271"/>
        <v>0.66564620202052327</v>
      </c>
      <c r="EC244" s="72">
        <f t="shared" ca="1" si="272"/>
        <v>0.66564620202052338</v>
      </c>
      <c r="ED244" s="53"/>
      <c r="EE244" s="53"/>
      <c r="EF244" s="41"/>
      <c r="EG244" s="43"/>
      <c r="EH244" s="54"/>
    </row>
    <row r="245" spans="1:138" x14ac:dyDescent="0.2">
      <c r="A245" s="7">
        <v>16</v>
      </c>
      <c r="B245">
        <v>9</v>
      </c>
      <c r="C245" s="5">
        <f t="shared" ca="1" si="196"/>
        <v>0.73383579169702862</v>
      </c>
      <c r="D245" s="5">
        <f t="shared" ca="1" si="197"/>
        <v>8.148442572055753E-2</v>
      </c>
      <c r="E245" s="30">
        <f t="shared" ca="1" si="198"/>
        <v>38199054.822022445</v>
      </c>
      <c r="F245" s="29">
        <f t="shared" ca="1" si="283"/>
        <v>22026713.143920351</v>
      </c>
      <c r="G245" s="29">
        <f t="shared" ca="1" si="283"/>
        <v>9243164.7976823393</v>
      </c>
      <c r="H245" s="29">
        <f t="shared" ca="1" si="283"/>
        <v>3282592.2894492247</v>
      </c>
      <c r="I245" s="29">
        <f t="shared" ca="1" si="283"/>
        <v>2606827.7640605695</v>
      </c>
      <c r="J245" s="29">
        <f t="shared" ca="1" si="283"/>
        <v>1783096.5958169485</v>
      </c>
      <c r="K245" s="29">
        <f t="shared" ca="1" si="283"/>
        <v>634669.44095527392</v>
      </c>
      <c r="L245" s="29">
        <f t="shared" ca="1" si="283"/>
        <v>313243.26745574264</v>
      </c>
      <c r="M245" s="29">
        <f t="shared" ca="1" si="283"/>
        <v>474029.70275501075</v>
      </c>
      <c r="N245" s="29">
        <f t="shared" ca="1" si="283"/>
        <v>122449.00256891843</v>
      </c>
      <c r="O245" s="29">
        <f t="shared" ca="1" si="283"/>
        <v>36317.635877894892</v>
      </c>
      <c r="P245" s="29">
        <f t="shared" ca="1" si="284"/>
        <v>15707.692301788124</v>
      </c>
      <c r="Q245" s="29">
        <f t="shared" ca="1" si="284"/>
        <v>3316.9560724273397</v>
      </c>
      <c r="R245" s="29">
        <f t="shared" ca="1" si="284"/>
        <v>1235.004852159992</v>
      </c>
      <c r="S245" s="29">
        <f t="shared" ca="1" si="284"/>
        <v>317.24689787646258</v>
      </c>
      <c r="T245" s="29">
        <f t="shared" ca="1" si="284"/>
        <v>225.52168431631256</v>
      </c>
      <c r="U245" s="29">
        <f t="shared" ca="1" si="284"/>
        <v>141.07760880061093</v>
      </c>
      <c r="V245" s="29">
        <f t="shared" ca="1" si="284"/>
        <v>69.052237603462657</v>
      </c>
      <c r="W245" s="31">
        <f t="shared" ca="1" si="199"/>
        <v>9274238.2505945582</v>
      </c>
      <c r="X245" s="31">
        <f t="shared" ca="1" si="200"/>
        <v>78743171.014219716</v>
      </c>
      <c r="Y245" s="38">
        <f t="array" aca="1" ref="Y245" ca="1">SUM($E$54:$V$54*E245:V245)/1000000</f>
        <v>538.4164532823396</v>
      </c>
      <c r="Z245" s="39">
        <f t="array" aca="1" ref="Z245" ca="1">SUM(($E$54:$V$54*E245:V245))/SUM(E245:V245)</f>
        <v>6.8376272678313965</v>
      </c>
      <c r="AE245" s="10"/>
      <c r="AF245" s="46"/>
      <c r="AG245" s="53">
        <f t="shared" ca="1" si="205"/>
        <v>529900.46198971919</v>
      </c>
      <c r="AH245" s="53">
        <f t="shared" ca="1" si="206"/>
        <v>222364.42017182583</v>
      </c>
      <c r="AI245" s="53">
        <f t="shared" ca="1" si="207"/>
        <v>457026.10558669543</v>
      </c>
      <c r="AJ245" s="53">
        <f t="shared" ca="1" si="208"/>
        <v>362941.30854239408</v>
      </c>
      <c r="AK245" s="53">
        <f t="shared" ca="1" si="209"/>
        <v>248255.53136476988</v>
      </c>
      <c r="AL245" s="53">
        <f t="shared" ca="1" si="210"/>
        <v>88363.243850591723</v>
      </c>
      <c r="AM245" s="53">
        <f t="shared" ca="1" si="211"/>
        <v>43611.980411545439</v>
      </c>
      <c r="AN245" s="53">
        <f t="shared" ca="1" si="212"/>
        <v>65997.824243622832</v>
      </c>
      <c r="AO245" s="53">
        <f t="shared" ca="1" si="213"/>
        <v>17048.230740357278</v>
      </c>
      <c r="AP245" s="53">
        <f t="shared" ca="1" si="214"/>
        <v>5056.4024483756066</v>
      </c>
      <c r="AQ245" s="53">
        <f t="shared" ca="1" si="215"/>
        <v>2186.9378854980655</v>
      </c>
      <c r="AR245" s="53">
        <f t="shared" ca="1" si="216"/>
        <v>461.81047858305959</v>
      </c>
      <c r="AS245" s="53">
        <f t="shared" ca="1" si="217"/>
        <v>171.94625716313288</v>
      </c>
      <c r="AT245" s="53">
        <f t="shared" ca="1" si="218"/>
        <v>44.169394631176431</v>
      </c>
      <c r="AU245" s="53">
        <f t="shared" ca="1" si="219"/>
        <v>31.398750749435933</v>
      </c>
      <c r="AV245" s="53">
        <f t="shared" ca="1" si="220"/>
        <v>19.641839269184647</v>
      </c>
      <c r="AW245" s="53">
        <f t="shared" ca="1" si="221"/>
        <v>9.6139491143607199</v>
      </c>
      <c r="AX245" s="53">
        <f t="shared" ca="1" si="201"/>
        <v>1291226.1457433607</v>
      </c>
      <c r="AY245" s="53">
        <f t="shared" ca="1" si="202"/>
        <v>2043491.0279049056</v>
      </c>
      <c r="AZ245" s="41">
        <f t="array" aca="1" ref="AZ245" ca="1">SUM($E$54:$V$54*AF245:AW245)/1000000</f>
        <v>37.691120376204097</v>
      </c>
      <c r="BA245" s="43">
        <f t="array" aca="1" ref="BA245" ca="1">IF(AZ245=0,"",SUM(($E$54:$V$54*AF245:AW245))/SUM(AF245:AW245))</f>
        <v>18.444475586881833</v>
      </c>
      <c r="BB245" s="54">
        <f t="array" aca="1" ref="BB245" ca="1">SUM(AG245:AW245*AG$54:AW$54*AG$55:AW$55)/1000000</f>
        <v>75.666730938401926</v>
      </c>
      <c r="BG245" s="10"/>
      <c r="BH245" s="46"/>
      <c r="BI245" s="53">
        <f t="shared" si="222"/>
        <v>0</v>
      </c>
      <c r="BJ245" s="53">
        <f t="shared" si="223"/>
        <v>0</v>
      </c>
      <c r="BK245" s="53">
        <f t="shared" ca="1" si="224"/>
        <v>4115904.4940634537</v>
      </c>
      <c r="BL245" s="53">
        <f t="shared" ca="1" si="225"/>
        <v>3268591.7601867458</v>
      </c>
      <c r="BM245" s="53">
        <f t="shared" ca="1" si="226"/>
        <v>2235749.8723375173</v>
      </c>
      <c r="BN245" s="53">
        <f t="shared" ca="1" si="227"/>
        <v>795785.33486132417</v>
      </c>
      <c r="BO245" s="53">
        <f t="shared" ca="1" si="228"/>
        <v>392762.56646314583</v>
      </c>
      <c r="BP245" s="53">
        <f t="shared" ca="1" si="229"/>
        <v>594365.91932538606</v>
      </c>
      <c r="BQ245" s="53">
        <f t="shared" ca="1" si="230"/>
        <v>153533.65740451467</v>
      </c>
      <c r="BR245" s="53">
        <f t="shared" ca="1" si="231"/>
        <v>45537.157082845784</v>
      </c>
      <c r="BS245" s="53">
        <f t="shared" ca="1" si="232"/>
        <v>19695.215133507576</v>
      </c>
      <c r="BT245" s="53">
        <f t="shared" ca="1" si="233"/>
        <v>4158.9917971218465</v>
      </c>
      <c r="BU245" s="53">
        <f t="shared" ca="1" si="234"/>
        <v>1548.5206729856689</v>
      </c>
      <c r="BV245" s="53">
        <f t="shared" ca="1" si="235"/>
        <v>397.78255036250948</v>
      </c>
      <c r="BW245" s="53">
        <f t="shared" ca="1" si="236"/>
        <v>282.7721605786183</v>
      </c>
      <c r="BX245" s="53">
        <f t="shared" ca="1" si="237"/>
        <v>176.89128373953127</v>
      </c>
      <c r="BY245" s="53">
        <f t="shared" ca="1" si="238"/>
        <v>86.581698248281825</v>
      </c>
      <c r="BZ245" s="53">
        <f t="shared" ca="1" si="203"/>
        <v>11628577.517021477</v>
      </c>
      <c r="CA245" s="53">
        <f t="shared" ca="1" si="204"/>
        <v>11628577.517021477</v>
      </c>
      <c r="CB245" s="41">
        <f t="array" aca="1" ref="CB245" ca="1">SUM($E$54:$V$54*BH245:BY245)/1000000</f>
        <v>283.89345324537817</v>
      </c>
      <c r="CC245" s="43">
        <f t="array" aca="1" ref="CC245" ca="1">IF(CB245=0,"",SUM(($E$54:$V$54*BH245:BY245))/SUM(BH245:BY245))</f>
        <v>24.41342914297347</v>
      </c>
      <c r="CD245" s="54">
        <f t="array" aca="1" ref="CD245" ca="1">SUM(BI245:BY245*BI$54:BY$54*BI$55:BY$55)/1000000</f>
        <v>1352.7257260792353</v>
      </c>
      <c r="CI245" s="10"/>
      <c r="CJ245" s="71"/>
      <c r="CK245" s="149" t="str">
        <f t="shared" ca="1" si="239"/>
        <v/>
      </c>
      <c r="CL245" s="149" t="str">
        <f t="shared" ca="1" si="240"/>
        <v/>
      </c>
      <c r="CM245" s="149" t="str">
        <f t="shared" ca="1" si="241"/>
        <v/>
      </c>
      <c r="CN245" s="149">
        <f t="shared" ca="1" si="242"/>
        <v>0.54542984069347333</v>
      </c>
      <c r="CO245" s="149">
        <f t="shared" ca="1" si="243"/>
        <v>0.49971370181999386</v>
      </c>
      <c r="CP245" s="149">
        <f t="shared" ca="1" si="244"/>
        <v>0.4319311039544827</v>
      </c>
      <c r="CQ245" s="149">
        <f t="shared" ca="1" si="245"/>
        <v>0.43538059481658908</v>
      </c>
      <c r="CR245" s="149">
        <f t="shared" ca="1" si="246"/>
        <v>0.49218157267370188</v>
      </c>
      <c r="CS245" s="149">
        <f t="shared" ca="1" si="247"/>
        <v>0.45716162830119966</v>
      </c>
      <c r="CT245" s="149">
        <f t="shared" ca="1" si="248"/>
        <v>0.42280773296490687</v>
      </c>
      <c r="CU245" s="149">
        <f t="shared" ca="1" si="249"/>
        <v>0.51003361670417957</v>
      </c>
      <c r="CV245" s="149">
        <f t="shared" ca="1" si="250"/>
        <v>0.50893731983944879</v>
      </c>
      <c r="CW245" s="149">
        <f t="shared" ca="1" si="251"/>
        <v>0.4247295292582865</v>
      </c>
      <c r="CX245" s="149" t="str">
        <f t="shared" ca="1" si="252"/>
        <v/>
      </c>
      <c r="CY245" s="149" t="str">
        <f t="shared" ca="1" si="253"/>
        <v/>
      </c>
      <c r="CZ245" s="149" t="str">
        <f t="shared" ca="1" si="254"/>
        <v/>
      </c>
      <c r="DA245" s="149" t="str">
        <f t="shared" ca="1" si="255"/>
        <v/>
      </c>
      <c r="DB245" s="53"/>
      <c r="DC245" s="53"/>
      <c r="DD245" s="41"/>
      <c r="DE245" s="43"/>
      <c r="DF245" s="54"/>
      <c r="DK245" s="10"/>
      <c r="DL245" s="46"/>
      <c r="DM245" s="72">
        <f t="shared" ca="1" si="256"/>
        <v>8.1484425720557557E-2</v>
      </c>
      <c r="DN245" s="72">
        <f t="shared" ca="1" si="257"/>
        <v>8.1484425720557668E-2</v>
      </c>
      <c r="DO245" s="72">
        <f t="shared" ca="1" si="258"/>
        <v>0.8153202174175862</v>
      </c>
      <c r="DP245" s="72">
        <f t="shared" ca="1" si="259"/>
        <v>0.8153202174175862</v>
      </c>
      <c r="DQ245" s="72">
        <f t="shared" ca="1" si="260"/>
        <v>0.8153202174175862</v>
      </c>
      <c r="DR245" s="72">
        <f t="shared" ca="1" si="261"/>
        <v>0.8153202174175862</v>
      </c>
      <c r="DS245" s="72">
        <f t="shared" ca="1" si="262"/>
        <v>0.8153202174175862</v>
      </c>
      <c r="DT245" s="72">
        <f t="shared" ca="1" si="263"/>
        <v>0.8153202174175862</v>
      </c>
      <c r="DU245" s="72">
        <f t="shared" ca="1" si="264"/>
        <v>0.8153202174175862</v>
      </c>
      <c r="DV245" s="72">
        <f t="shared" ca="1" si="265"/>
        <v>0.8153202174175862</v>
      </c>
      <c r="DW245" s="72">
        <f t="shared" ca="1" si="266"/>
        <v>0.8153202174175862</v>
      </c>
      <c r="DX245" s="72">
        <f t="shared" ca="1" si="267"/>
        <v>0.8153202174175862</v>
      </c>
      <c r="DY245" s="72">
        <f t="shared" ca="1" si="268"/>
        <v>0.81532021741758609</v>
      </c>
      <c r="DZ245" s="72">
        <f t="shared" ca="1" si="269"/>
        <v>0.8153202174175862</v>
      </c>
      <c r="EA245" s="72">
        <f t="shared" ca="1" si="270"/>
        <v>0.8153202174175862</v>
      </c>
      <c r="EB245" s="72">
        <f t="shared" ca="1" si="271"/>
        <v>0.8153202174175862</v>
      </c>
      <c r="EC245" s="72">
        <f t="shared" ca="1" si="272"/>
        <v>0.8153202174175862</v>
      </c>
      <c r="ED245" s="53"/>
      <c r="EE245" s="53"/>
      <c r="EF245" s="41"/>
      <c r="EG245" s="43"/>
      <c r="EH245" s="54"/>
    </row>
    <row r="246" spans="1:138" x14ac:dyDescent="0.2">
      <c r="A246" s="7">
        <v>16</v>
      </c>
      <c r="B246">
        <v>10</v>
      </c>
      <c r="C246" s="5">
        <f t="shared" ca="1" si="196"/>
        <v>0.63702299942838958</v>
      </c>
      <c r="D246" s="5">
        <f t="shared" ca="1" si="197"/>
        <v>8.1907477503754586E-2</v>
      </c>
      <c r="E246" s="30">
        <f t="shared" ca="1" si="198"/>
        <v>54884907.261904441</v>
      </c>
      <c r="F246" s="29">
        <f t="shared" ca="1" si="283"/>
        <v>29544668.215236608</v>
      </c>
      <c r="G246" s="29">
        <f t="shared" ca="1" si="283"/>
        <v>17036335.97065172</v>
      </c>
      <c r="H246" s="29">
        <f t="shared" ca="1" si="283"/>
        <v>3780868.9367082608</v>
      </c>
      <c r="I246" s="29">
        <f t="shared" ca="1" si="283"/>
        <v>1342727.4630187931</v>
      </c>
      <c r="J246" s="29">
        <f t="shared" ca="1" si="283"/>
        <v>1066309.4656666298</v>
      </c>
      <c r="K246" s="29">
        <f t="shared" ca="1" si="283"/>
        <v>729366.47542678984</v>
      </c>
      <c r="L246" s="29">
        <f t="shared" ca="1" si="283"/>
        <v>259608.26479989587</v>
      </c>
      <c r="M246" s="29">
        <f t="shared" ca="1" si="283"/>
        <v>128130.54462183538</v>
      </c>
      <c r="N246" s="29">
        <f t="shared" ca="1" si="283"/>
        <v>193899.4075571241</v>
      </c>
      <c r="O246" s="29">
        <f t="shared" ca="1" si="283"/>
        <v>50087.133603830007</v>
      </c>
      <c r="P246" s="29">
        <f t="shared" ca="1" si="284"/>
        <v>14855.541835610715</v>
      </c>
      <c r="Q246" s="29">
        <f t="shared" ca="1" si="284"/>
        <v>6425.1506049198115</v>
      </c>
      <c r="R246" s="29">
        <f t="shared" ca="1" si="284"/>
        <v>1356.783791392633</v>
      </c>
      <c r="S246" s="29">
        <f t="shared" ca="1" si="284"/>
        <v>505.17237163038675</v>
      </c>
      <c r="T246" s="29">
        <f t="shared" ca="1" si="284"/>
        <v>129.76820901742809</v>
      </c>
      <c r="U246" s="29">
        <f t="shared" ca="1" si="284"/>
        <v>92.24848300870643</v>
      </c>
      <c r="V246" s="29">
        <f t="shared" ca="1" si="284"/>
        <v>57.707069002281038</v>
      </c>
      <c r="W246" s="31">
        <f t="shared" ca="1" si="199"/>
        <v>7574420.0637677405</v>
      </c>
      <c r="X246" s="31">
        <f t="shared" ca="1" si="200"/>
        <v>109040331.5115605</v>
      </c>
      <c r="Y246" s="38">
        <f t="array" aca="1" ref="Y246" ca="1">SUM($E$54:$V$54*E246:V246)/1000000</f>
        <v>660.59878490319954</v>
      </c>
      <c r="Z246" s="39">
        <f t="array" aca="1" ref="Z246" ca="1">SUM(($E$54:$V$54*E246:V246))/SUM(E246:V246)</f>
        <v>6.0582976568918685</v>
      </c>
      <c r="AE246" s="10"/>
      <c r="AF246" s="46"/>
      <c r="AG246" s="53">
        <f t="shared" ca="1" si="205"/>
        <v>792968.79857684218</v>
      </c>
      <c r="AH246" s="53">
        <f t="shared" ca="1" si="206"/>
        <v>457249.43561329972</v>
      </c>
      <c r="AI246" s="53">
        <f t="shared" ca="1" si="207"/>
        <v>500489.56478921714</v>
      </c>
      <c r="AJ246" s="53">
        <f t="shared" ca="1" si="208"/>
        <v>177742.49645952749</v>
      </c>
      <c r="AK246" s="53">
        <f t="shared" ca="1" si="209"/>
        <v>141151.88051632105</v>
      </c>
      <c r="AL246" s="53">
        <f t="shared" ca="1" si="210"/>
        <v>96549.316035274809</v>
      </c>
      <c r="AM246" s="53">
        <f t="shared" ca="1" si="211"/>
        <v>34365.440759897327</v>
      </c>
      <c r="AN246" s="53">
        <f t="shared" ca="1" si="212"/>
        <v>16961.180508367353</v>
      </c>
      <c r="AO246" s="53">
        <f t="shared" ca="1" si="213"/>
        <v>25667.282237411295</v>
      </c>
      <c r="AP246" s="53">
        <f t="shared" ca="1" si="214"/>
        <v>6630.2450887772084</v>
      </c>
      <c r="AQ246" s="53">
        <f t="shared" ca="1" si="215"/>
        <v>1966.4907174714151</v>
      </c>
      <c r="AR246" s="53">
        <f t="shared" ca="1" si="216"/>
        <v>850.52427994533878</v>
      </c>
      <c r="AS246" s="53">
        <f t="shared" ca="1" si="217"/>
        <v>179.60319192084179</v>
      </c>
      <c r="AT246" s="53">
        <f t="shared" ca="1" si="218"/>
        <v>66.871797106237025</v>
      </c>
      <c r="AU246" s="53">
        <f t="shared" ca="1" si="219"/>
        <v>17.177965050318335</v>
      </c>
      <c r="AV246" s="53">
        <f t="shared" ca="1" si="220"/>
        <v>12.211320700708939</v>
      </c>
      <c r="AW246" s="53">
        <f t="shared" ca="1" si="221"/>
        <v>7.6389280701590039</v>
      </c>
      <c r="AX246" s="53">
        <f t="shared" ca="1" si="201"/>
        <v>1002657.9245950585</v>
      </c>
      <c r="AY246" s="53">
        <f t="shared" ca="1" si="202"/>
        <v>2252876.1587852007</v>
      </c>
      <c r="AZ246" s="41">
        <f t="array" aca="1" ref="AZ246" ca="1">SUM($E$54:$V$54*AF246:AW246)/1000000</f>
        <v>34.364354229764004</v>
      </c>
      <c r="BA246" s="43">
        <f t="array" aca="1" ref="BA246" ca="1">IF(AZ246=0,"",SUM(($E$54:$V$54*AF246:AW246))/SUM(AF246:AW246))</f>
        <v>15.25354782408191</v>
      </c>
      <c r="BB246" s="54">
        <f t="array" aca="1" ref="BB246" ca="1">SUM(AG246:AW246*AG$54:AW$54*AG$55:AW$55)/1000000</f>
        <v>62.722428700961423</v>
      </c>
      <c r="BG246" s="10"/>
      <c r="BH246" s="46"/>
      <c r="BI246" s="53">
        <f t="shared" si="222"/>
        <v>0</v>
      </c>
      <c r="BJ246" s="53">
        <f t="shared" si="223"/>
        <v>0</v>
      </c>
      <c r="BK246" s="53">
        <f t="shared" ca="1" si="224"/>
        <v>3892481.7789684921</v>
      </c>
      <c r="BL246" s="53">
        <f t="shared" ca="1" si="225"/>
        <v>1382365.3428387891</v>
      </c>
      <c r="BM246" s="53">
        <f t="shared" ca="1" si="226"/>
        <v>1097787.3698691642</v>
      </c>
      <c r="BN246" s="53">
        <f t="shared" ca="1" si="227"/>
        <v>750897.68074875651</v>
      </c>
      <c r="BO246" s="53">
        <f t="shared" ca="1" si="228"/>
        <v>267272.01003772742</v>
      </c>
      <c r="BP246" s="53">
        <f t="shared" ca="1" si="229"/>
        <v>131913.01222518089</v>
      </c>
      <c r="BQ246" s="53">
        <f t="shared" ca="1" si="230"/>
        <v>199623.39967436143</v>
      </c>
      <c r="BR246" s="53">
        <f t="shared" ca="1" si="231"/>
        <v>51565.726867911399</v>
      </c>
      <c r="BS246" s="53">
        <f t="shared" ca="1" si="232"/>
        <v>15294.083682827415</v>
      </c>
      <c r="BT246" s="53">
        <f t="shared" ca="1" si="233"/>
        <v>6614.8237549204841</v>
      </c>
      <c r="BU246" s="53">
        <f t="shared" ca="1" si="234"/>
        <v>1396.8366199420902</v>
      </c>
      <c r="BV246" s="53">
        <f t="shared" ca="1" si="235"/>
        <v>520.08527265204941</v>
      </c>
      <c r="BW246" s="53">
        <f t="shared" ca="1" si="236"/>
        <v>133.59902116297286</v>
      </c>
      <c r="BX246" s="53">
        <f t="shared" ca="1" si="237"/>
        <v>94.971697051603272</v>
      </c>
      <c r="BY246" s="53">
        <f t="shared" ca="1" si="238"/>
        <v>59.410605966315423</v>
      </c>
      <c r="BZ246" s="53">
        <f t="shared" ca="1" si="203"/>
        <v>7798020.1318849064</v>
      </c>
      <c r="CA246" s="53">
        <f t="shared" ca="1" si="204"/>
        <v>7798020.1318849064</v>
      </c>
      <c r="CB246" s="41">
        <f t="array" aca="1" ref="CB246" ca="1">SUM($E$54:$V$54*BH246:BY246)/1000000</f>
        <v>183.19363873005145</v>
      </c>
      <c r="CC246" s="43">
        <f t="array" aca="1" ref="CC246" ca="1">IF(CB246=0,"",SUM(($E$54:$V$54*BH246:BY246))/SUM(BH246:BY246))</f>
        <v>23.492326979382987</v>
      </c>
      <c r="CD246" s="54">
        <f t="array" aca="1" ref="CD246" ca="1">SUM(BI246:BY246*BI$54:BY$54*BI$55:BY$55)/1000000</f>
        <v>865.29379401877907</v>
      </c>
      <c r="CI246" s="10"/>
      <c r="CJ246" s="71"/>
      <c r="CK246" s="149" t="str">
        <f t="shared" ca="1" si="239"/>
        <v/>
      </c>
      <c r="CL246" s="149" t="str">
        <f t="shared" ca="1" si="240"/>
        <v/>
      </c>
      <c r="CM246" s="149" t="str">
        <f t="shared" ca="1" si="241"/>
        <v/>
      </c>
      <c r="CN246" s="149">
        <f t="shared" ca="1" si="242"/>
        <v>0.8292057398843018</v>
      </c>
      <c r="CO246" s="149">
        <f t="shared" ca="1" si="243"/>
        <v>0.85176985455060505</v>
      </c>
      <c r="CP246" s="149">
        <f t="shared" ca="1" si="244"/>
        <v>0.95007922162507596</v>
      </c>
      <c r="CQ246" s="149">
        <f t="shared" ca="1" si="245"/>
        <v>0.82593194590132601</v>
      </c>
      <c r="CR246" s="149">
        <f t="shared" ca="1" si="246"/>
        <v>0.7624661331579804</v>
      </c>
      <c r="CS246" s="149">
        <f t="shared" ca="1" si="247"/>
        <v>0.75929493804437487</v>
      </c>
      <c r="CT246" s="149">
        <f t="shared" ca="1" si="248"/>
        <v>1.0623521335232184</v>
      </c>
      <c r="CU246" s="149">
        <f t="shared" ca="1" si="249"/>
        <v>0.82452001500706962</v>
      </c>
      <c r="CV246" s="149">
        <f t="shared" ca="1" si="250"/>
        <v>0.85857402084165912</v>
      </c>
      <c r="CW246" s="149">
        <f t="shared" ca="1" si="251"/>
        <v>0.85995583740997938</v>
      </c>
      <c r="CX246" s="149" t="str">
        <f t="shared" ca="1" si="252"/>
        <v/>
      </c>
      <c r="CY246" s="149" t="str">
        <f t="shared" ca="1" si="253"/>
        <v/>
      </c>
      <c r="CZ246" s="149" t="str">
        <f t="shared" ca="1" si="254"/>
        <v/>
      </c>
      <c r="DA246" s="149" t="str">
        <f t="shared" ca="1" si="255"/>
        <v/>
      </c>
      <c r="DB246" s="53"/>
      <c r="DC246" s="53"/>
      <c r="DD246" s="41"/>
      <c r="DE246" s="43"/>
      <c r="DF246" s="54"/>
      <c r="DK246" s="10"/>
      <c r="DL246" s="46"/>
      <c r="DM246" s="72">
        <f t="shared" ca="1" si="256"/>
        <v>8.1907477503754572E-2</v>
      </c>
      <c r="DN246" s="72">
        <f t="shared" ca="1" si="257"/>
        <v>8.1907477503754572E-2</v>
      </c>
      <c r="DO246" s="72">
        <f t="shared" ca="1" si="258"/>
        <v>0.71893047693214407</v>
      </c>
      <c r="DP246" s="72">
        <f t="shared" ca="1" si="259"/>
        <v>0.71893047693214429</v>
      </c>
      <c r="DQ246" s="72">
        <f t="shared" ca="1" si="260"/>
        <v>0.71893047693214407</v>
      </c>
      <c r="DR246" s="72">
        <f t="shared" ca="1" si="261"/>
        <v>0.71893047693214407</v>
      </c>
      <c r="DS246" s="72">
        <f t="shared" ca="1" si="262"/>
        <v>0.71893047693214407</v>
      </c>
      <c r="DT246" s="72">
        <f t="shared" ca="1" si="263"/>
        <v>0.71893047693214407</v>
      </c>
      <c r="DU246" s="72">
        <f t="shared" ca="1" si="264"/>
        <v>0.71893047693214407</v>
      </c>
      <c r="DV246" s="72">
        <f t="shared" ca="1" si="265"/>
        <v>0.71893047693214407</v>
      </c>
      <c r="DW246" s="72">
        <f t="shared" ca="1" si="266"/>
        <v>0.71893047693214407</v>
      </c>
      <c r="DX246" s="72">
        <f t="shared" ca="1" si="267"/>
        <v>0.71893047693214407</v>
      </c>
      <c r="DY246" s="72">
        <f t="shared" ca="1" si="268"/>
        <v>0.71893047693214407</v>
      </c>
      <c r="DZ246" s="72">
        <f t="shared" ca="1" si="269"/>
        <v>0.71893047693214407</v>
      </c>
      <c r="EA246" s="72">
        <f t="shared" ca="1" si="270"/>
        <v>0.71893047693214407</v>
      </c>
      <c r="EB246" s="72">
        <f t="shared" ca="1" si="271"/>
        <v>0.71893047693214407</v>
      </c>
      <c r="EC246" s="72">
        <f t="shared" ca="1" si="272"/>
        <v>0.71893047693214407</v>
      </c>
      <c r="ED246" s="53"/>
      <c r="EE246" s="53"/>
      <c r="EF246" s="41"/>
      <c r="EG246" s="43"/>
      <c r="EH246" s="54"/>
    </row>
    <row r="247" spans="1:138" x14ac:dyDescent="0.2">
      <c r="A247" s="7">
        <v>16</v>
      </c>
      <c r="B247">
        <v>11</v>
      </c>
      <c r="C247" s="5">
        <f t="shared" ca="1" si="196"/>
        <v>0.36918032503365955</v>
      </c>
      <c r="D247" s="5">
        <f t="shared" ca="1" si="197"/>
        <v>0.10574484709522144</v>
      </c>
      <c r="E247" s="30">
        <f t="shared" ca="1" si="198"/>
        <v>56078883.341023885</v>
      </c>
      <c r="F247" s="29">
        <f t="shared" ca="1" si="283"/>
        <v>41450234.971645385</v>
      </c>
      <c r="G247" s="29">
        <f t="shared" ca="1" si="283"/>
        <v>22312754.102636103</v>
      </c>
      <c r="H247" s="29">
        <f t="shared" ca="1" si="283"/>
        <v>8894412.7700327281</v>
      </c>
      <c r="I247" s="29">
        <f t="shared" ca="1" si="283"/>
        <v>1973934.3606752998</v>
      </c>
      <c r="J247" s="29">
        <f t="shared" ca="1" si="283"/>
        <v>701017.65510621911</v>
      </c>
      <c r="K247" s="29">
        <f t="shared" ca="1" si="283"/>
        <v>556704.00868886081</v>
      </c>
      <c r="L247" s="29">
        <f t="shared" ca="1" si="283"/>
        <v>380791.18093499495</v>
      </c>
      <c r="M247" s="29">
        <f t="shared" ca="1" si="283"/>
        <v>135537.53985716327</v>
      </c>
      <c r="N247" s="29">
        <f t="shared" ca="1" si="283"/>
        <v>66895.01511821289</v>
      </c>
      <c r="O247" s="29">
        <f t="shared" ca="1" si="283"/>
        <v>101231.94151893038</v>
      </c>
      <c r="P247" s="29">
        <f t="shared" ca="1" si="284"/>
        <v>26149.733223604577</v>
      </c>
      <c r="Q247" s="29">
        <f t="shared" ca="1" si="284"/>
        <v>7755.8532090487251</v>
      </c>
      <c r="R247" s="29">
        <f t="shared" ca="1" si="284"/>
        <v>3354.4737370893786</v>
      </c>
      <c r="S247" s="29">
        <f t="shared" ca="1" si="284"/>
        <v>708.35625108151737</v>
      </c>
      <c r="T247" s="29">
        <f t="shared" ca="1" si="284"/>
        <v>263.74283772270223</v>
      </c>
      <c r="U247" s="29">
        <f t="shared" ca="1" si="284"/>
        <v>67.750014875101968</v>
      </c>
      <c r="V247" s="29">
        <f t="shared" ca="1" si="284"/>
        <v>48.161534657583871</v>
      </c>
      <c r="W247" s="31">
        <f t="shared" ca="1" si="199"/>
        <v>12848872.54274049</v>
      </c>
      <c r="X247" s="31">
        <f t="shared" ca="1" si="200"/>
        <v>132690744.95804587</v>
      </c>
      <c r="Y247" s="38">
        <f t="array" aca="1" ref="Y247" ca="1">SUM($E$54:$V$54*E247:V247)/1000000</f>
        <v>902.48366392491801</v>
      </c>
      <c r="Z247" s="39">
        <f t="array" aca="1" ref="Z247" ca="1">SUM(($E$54:$V$54*E247:V247))/SUM(E247:V247)</f>
        <v>6.8014062639430142</v>
      </c>
      <c r="AE247" s="10"/>
      <c r="AF247" s="46"/>
      <c r="AG247" s="53">
        <f t="shared" ca="1" si="205"/>
        <v>2185862.9701237916</v>
      </c>
      <c r="AH247" s="53">
        <f t="shared" ca="1" si="206"/>
        <v>1176654.920962295</v>
      </c>
      <c r="AI247" s="53">
        <f t="shared" ca="1" si="207"/>
        <v>1324716.2301628171</v>
      </c>
      <c r="AJ247" s="53">
        <f t="shared" ca="1" si="208"/>
        <v>293993.87598390173</v>
      </c>
      <c r="AK247" s="53">
        <f t="shared" ca="1" si="209"/>
        <v>104408.18178336819</v>
      </c>
      <c r="AL247" s="53">
        <f t="shared" ca="1" si="210"/>
        <v>82914.392976178715</v>
      </c>
      <c r="AM247" s="53">
        <f t="shared" ca="1" si="211"/>
        <v>56714.284655983814</v>
      </c>
      <c r="AN247" s="53">
        <f t="shared" ca="1" si="212"/>
        <v>20186.692869715247</v>
      </c>
      <c r="AO247" s="53">
        <f t="shared" ca="1" si="213"/>
        <v>9963.2111231282051</v>
      </c>
      <c r="AP247" s="53">
        <f t="shared" ca="1" si="214"/>
        <v>15077.284966225689</v>
      </c>
      <c r="AQ247" s="53">
        <f t="shared" ca="1" si="215"/>
        <v>3894.6894990583351</v>
      </c>
      <c r="AR247" s="53">
        <f t="shared" ca="1" si="216"/>
        <v>1155.1414230969415</v>
      </c>
      <c r="AS247" s="53">
        <f t="shared" ca="1" si="217"/>
        <v>499.60867772509135</v>
      </c>
      <c r="AT247" s="53">
        <f t="shared" ca="1" si="218"/>
        <v>105.50117774009277</v>
      </c>
      <c r="AU247" s="53">
        <f t="shared" ca="1" si="219"/>
        <v>39.281336132455664</v>
      </c>
      <c r="AV247" s="53">
        <f t="shared" ca="1" si="220"/>
        <v>10.090553094320761</v>
      </c>
      <c r="AW247" s="53">
        <f t="shared" ca="1" si="221"/>
        <v>7.1730836290179969</v>
      </c>
      <c r="AX247" s="53">
        <f t="shared" ca="1" si="201"/>
        <v>1913685.6402717947</v>
      </c>
      <c r="AY247" s="53">
        <f t="shared" ca="1" si="202"/>
        <v>5276203.5313578825</v>
      </c>
      <c r="AZ247" s="41">
        <f t="array" aca="1" ref="AZ247" ca="1">SUM($E$54:$V$54*AF247:AW247)/1000000</f>
        <v>69.833899112700507</v>
      </c>
      <c r="BA247" s="43">
        <f t="array" aca="1" ref="BA247" ca="1">IF(AZ247=0,"",SUM(($E$54:$V$54*AF247:AW247))/SUM(AF247:AW247))</f>
        <v>13.23563404968346</v>
      </c>
      <c r="BB247" s="54">
        <f t="array" aca="1" ref="BB247" ca="1">SUM(AG247:AW247*AG$54:AW$54*AG$55:AW$55)/1000000</f>
        <v>114.61374761215251</v>
      </c>
      <c r="BG247" s="10"/>
      <c r="BH247" s="46"/>
      <c r="BI247" s="53">
        <f t="shared" si="222"/>
        <v>0</v>
      </c>
      <c r="BJ247" s="53">
        <f t="shared" si="223"/>
        <v>0</v>
      </c>
      <c r="BK247" s="53">
        <f t="shared" ca="1" si="224"/>
        <v>4624898.346001517</v>
      </c>
      <c r="BL247" s="53">
        <f t="shared" ca="1" si="225"/>
        <v>1026402.3039903471</v>
      </c>
      <c r="BM247" s="53">
        <f t="shared" ca="1" si="226"/>
        <v>364513.70961128495</v>
      </c>
      <c r="BN247" s="53">
        <f t="shared" ca="1" si="227"/>
        <v>289473.79839085799</v>
      </c>
      <c r="BO247" s="53">
        <f t="shared" ca="1" si="228"/>
        <v>198003.010250641</v>
      </c>
      <c r="BP247" s="53">
        <f t="shared" ca="1" si="229"/>
        <v>70476.529492593196</v>
      </c>
      <c r="BQ247" s="53">
        <f t="shared" ca="1" si="230"/>
        <v>34783.931528155386</v>
      </c>
      <c r="BR247" s="53">
        <f t="shared" ca="1" si="231"/>
        <v>52638.375460924413</v>
      </c>
      <c r="BS247" s="53">
        <f t="shared" ca="1" si="232"/>
        <v>13597.284167168769</v>
      </c>
      <c r="BT247" s="53">
        <f t="shared" ca="1" si="233"/>
        <v>4032.8725016241883</v>
      </c>
      <c r="BU247" s="53">
        <f t="shared" ca="1" si="234"/>
        <v>1744.252312040282</v>
      </c>
      <c r="BV247" s="53">
        <f t="shared" ca="1" si="235"/>
        <v>368.32961755997871</v>
      </c>
      <c r="BW247" s="53">
        <f t="shared" ca="1" si="236"/>
        <v>137.1404549677745</v>
      </c>
      <c r="BX247" s="53">
        <f t="shared" ca="1" si="237"/>
        <v>35.228512532400075</v>
      </c>
      <c r="BY247" s="53">
        <f t="shared" ca="1" si="238"/>
        <v>25.042935125433225</v>
      </c>
      <c r="BZ247" s="53">
        <f t="shared" ca="1" si="203"/>
        <v>6681130.1552273389</v>
      </c>
      <c r="CA247" s="53">
        <f t="shared" ca="1" si="204"/>
        <v>6681130.1552273389</v>
      </c>
      <c r="CB247" s="41">
        <f t="array" aca="1" ref="CB247" ca="1">SUM($E$54:$V$54*BH247:BY247)/1000000</f>
        <v>143.48895153283419</v>
      </c>
      <c r="CC247" s="43">
        <f t="array" aca="1" ref="CC247" ca="1">IF(CB247=0,"",SUM(($E$54:$V$54*BH247:BY247))/SUM(BH247:BY247))</f>
        <v>21.476748424152156</v>
      </c>
      <c r="CD247" s="54">
        <f t="array" aca="1" ref="CD247" ca="1">SUM(BI247:BY247*BI$54:BY$54*BI$55:BY$55)/1000000</f>
        <v>659.85456055011196</v>
      </c>
      <c r="CI247" s="10"/>
      <c r="CJ247" s="71"/>
      <c r="CK247" s="149" t="str">
        <f t="shared" ca="1" si="239"/>
        <v/>
      </c>
      <c r="CL247" s="149" t="str">
        <f t="shared" ca="1" si="240"/>
        <v/>
      </c>
      <c r="CM247" s="149" t="str">
        <f t="shared" ca="1" si="241"/>
        <v/>
      </c>
      <c r="CN247" s="149">
        <f t="shared" ca="1" si="242"/>
        <v>0.98296646674394095</v>
      </c>
      <c r="CO247" s="149">
        <f t="shared" ca="1" si="243"/>
        <v>1.1944809681119859</v>
      </c>
      <c r="CP247" s="149">
        <f t="shared" ca="1" si="244"/>
        <v>1.0298193281564785</v>
      </c>
      <c r="CQ247" s="149">
        <f t="shared" ca="1" si="245"/>
        <v>1.2866123843416901</v>
      </c>
      <c r="CR247" s="149">
        <f t="shared" ca="1" si="246"/>
        <v>1.0418017875555265</v>
      </c>
      <c r="CS247" s="149">
        <f t="shared" ca="1" si="247"/>
        <v>1.1871735919618815</v>
      </c>
      <c r="CT247" s="149">
        <f t="shared" ca="1" si="248"/>
        <v>1.2703855175523591</v>
      </c>
      <c r="CU247" s="149">
        <f t="shared" ca="1" si="249"/>
        <v>1.1919823578523916</v>
      </c>
      <c r="CV247" s="149">
        <f t="shared" ca="1" si="250"/>
        <v>1.4263881292287373</v>
      </c>
      <c r="CW247" s="149">
        <f t="shared" ca="1" si="251"/>
        <v>1.1720732847315338</v>
      </c>
      <c r="CX247" s="149" t="str">
        <f t="shared" ca="1" si="252"/>
        <v/>
      </c>
      <c r="CY247" s="149" t="str">
        <f t="shared" ca="1" si="253"/>
        <v/>
      </c>
      <c r="CZ247" s="149" t="str">
        <f t="shared" ca="1" si="254"/>
        <v/>
      </c>
      <c r="DA247" s="149" t="str">
        <f t="shared" ca="1" si="255"/>
        <v/>
      </c>
      <c r="DB247" s="53"/>
      <c r="DC247" s="53"/>
      <c r="DD247" s="41"/>
      <c r="DE247" s="43"/>
      <c r="DF247" s="54"/>
      <c r="DK247" s="10"/>
      <c r="DL247" s="46"/>
      <c r="DM247" s="72">
        <f t="shared" ca="1" si="256"/>
        <v>0.10574484709522139</v>
      </c>
      <c r="DN247" s="72">
        <f t="shared" ca="1" si="257"/>
        <v>0.10574484709522139</v>
      </c>
      <c r="DO247" s="72">
        <f t="shared" ca="1" si="258"/>
        <v>0.47492517212888097</v>
      </c>
      <c r="DP247" s="72">
        <f t="shared" ca="1" si="259"/>
        <v>0.47492517212888097</v>
      </c>
      <c r="DQ247" s="72">
        <f t="shared" ca="1" si="260"/>
        <v>0.47492517212888097</v>
      </c>
      <c r="DR247" s="72">
        <f t="shared" ca="1" si="261"/>
        <v>0.47492517212888097</v>
      </c>
      <c r="DS247" s="72">
        <f t="shared" ca="1" si="262"/>
        <v>0.47492517212888097</v>
      </c>
      <c r="DT247" s="72">
        <f t="shared" ca="1" si="263"/>
        <v>0.47492517212888097</v>
      </c>
      <c r="DU247" s="72">
        <f t="shared" ca="1" si="264"/>
        <v>0.47492517212888097</v>
      </c>
      <c r="DV247" s="72">
        <f t="shared" ca="1" si="265"/>
        <v>0.47492517212888097</v>
      </c>
      <c r="DW247" s="72">
        <f t="shared" ca="1" si="266"/>
        <v>0.47492517212888097</v>
      </c>
      <c r="DX247" s="72">
        <f t="shared" ca="1" si="267"/>
        <v>0.47492517212888097</v>
      </c>
      <c r="DY247" s="72">
        <f t="shared" ca="1" si="268"/>
        <v>0.47492517212888097</v>
      </c>
      <c r="DZ247" s="72">
        <f t="shared" ca="1" si="269"/>
        <v>0.47492517212888097</v>
      </c>
      <c r="EA247" s="72">
        <f t="shared" ca="1" si="270"/>
        <v>0.47492517212888075</v>
      </c>
      <c r="EB247" s="72">
        <f t="shared" ca="1" si="271"/>
        <v>0.47492517212888097</v>
      </c>
      <c r="EC247" s="72">
        <f t="shared" ca="1" si="272"/>
        <v>0.47492517212888097</v>
      </c>
      <c r="ED247" s="53"/>
      <c r="EE247" s="53"/>
      <c r="EF247" s="41"/>
      <c r="EG247" s="43"/>
      <c r="EH247" s="54"/>
    </row>
    <row r="248" spans="1:138" s="56" customFormat="1" x14ac:dyDescent="0.2">
      <c r="A248" s="63">
        <v>16</v>
      </c>
      <c r="B248" s="56">
        <v>12</v>
      </c>
      <c r="C248" s="60">
        <f t="shared" ca="1" si="196"/>
        <v>0.56501395713292291</v>
      </c>
      <c r="D248" s="60">
        <f t="shared" ca="1" si="197"/>
        <v>0.11784016339753374</v>
      </c>
      <c r="E248" s="61">
        <f t="shared" ca="1" si="198"/>
        <v>59331485.819027476</v>
      </c>
      <c r="F248" s="62">
        <f t="shared" ref="F248:O257" ca="1" si="285">E247*EXP(-M-(F$52*$C248)-(F$51*$D248))</f>
        <v>41842776.07067959</v>
      </c>
      <c r="G248" s="62">
        <f t="shared" ca="1" si="285"/>
        <v>30927736.015150536</v>
      </c>
      <c r="H248" s="62">
        <f t="shared" ca="1" si="285"/>
        <v>9462194.446940409</v>
      </c>
      <c r="I248" s="62">
        <f t="shared" ca="1" si="285"/>
        <v>3771863.5151120373</v>
      </c>
      <c r="J248" s="62">
        <f t="shared" ca="1" si="285"/>
        <v>837088.53959897475</v>
      </c>
      <c r="K248" s="62">
        <f t="shared" ca="1" si="285"/>
        <v>297281.33662216039</v>
      </c>
      <c r="L248" s="62">
        <f t="shared" ca="1" si="285"/>
        <v>236082.0880907242</v>
      </c>
      <c r="M248" s="62">
        <f t="shared" ca="1" si="285"/>
        <v>161482.53958758526</v>
      </c>
      <c r="N248" s="62">
        <f t="shared" ca="1" si="285"/>
        <v>57477.555262301663</v>
      </c>
      <c r="O248" s="62">
        <f t="shared" ca="1" si="285"/>
        <v>28368.243456990687</v>
      </c>
      <c r="P248" s="62">
        <f t="shared" ref="P248:V257" ca="1" si="286">O247*EXP(-M-(P$52*$C248)-(P$51*$D248))</f>
        <v>42929.542022795504</v>
      </c>
      <c r="Q248" s="62">
        <f t="shared" ca="1" si="286"/>
        <v>11089.346449980896</v>
      </c>
      <c r="R248" s="62">
        <f t="shared" ca="1" si="286"/>
        <v>3289.033295861741</v>
      </c>
      <c r="S248" s="62">
        <f t="shared" ca="1" si="286"/>
        <v>1422.5354082911983</v>
      </c>
      <c r="T248" s="62">
        <f t="shared" ca="1" si="286"/>
        <v>300.39342317886218</v>
      </c>
      <c r="U248" s="62">
        <f t="shared" ca="1" si="286"/>
        <v>111.84571850882459</v>
      </c>
      <c r="V248" s="62">
        <f t="shared" ca="1" si="286"/>
        <v>28.730824154763692</v>
      </c>
      <c r="W248" s="57">
        <f t="shared" ca="1" si="199"/>
        <v>14911009.691813955</v>
      </c>
      <c r="X248" s="57">
        <f t="shared" ca="1" si="200"/>
        <v>147013007.59667149</v>
      </c>
      <c r="Y248" s="42">
        <f t="array" aca="1" ref="Y248" ca="1">SUM($E$54:$V$54*E248:V248)/1000000</f>
        <v>1062.4929675939852</v>
      </c>
      <c r="Z248" s="44">
        <f t="array" aca="1" ref="Z248" ca="1">SUM(($E$54:$V$54*E248:V248))/SUM(E248:V248)</f>
        <v>7.2272038030058035</v>
      </c>
      <c r="AE248" s="11"/>
      <c r="AG248" s="57">
        <f t="shared" ca="1" si="205"/>
        <v>1955560.0034244163</v>
      </c>
      <c r="AH248" s="57">
        <f t="shared" ca="1" si="206"/>
        <v>1445435.7293487033</v>
      </c>
      <c r="AI248" s="57">
        <f t="shared" ca="1" si="207"/>
        <v>1765232.588310651</v>
      </c>
      <c r="AJ248" s="57">
        <f t="shared" ca="1" si="208"/>
        <v>703665.14161930582</v>
      </c>
      <c r="AK248" s="57">
        <f t="shared" ca="1" si="209"/>
        <v>156164.19401307905</v>
      </c>
      <c r="AL248" s="57">
        <f t="shared" ca="1" si="210"/>
        <v>55459.72514564739</v>
      </c>
      <c r="AM248" s="57">
        <f t="shared" ca="1" si="211"/>
        <v>44042.615880603102</v>
      </c>
      <c r="AN248" s="57">
        <f t="shared" ca="1" si="212"/>
        <v>30125.595380820174</v>
      </c>
      <c r="AO248" s="57">
        <f t="shared" ca="1" si="213"/>
        <v>10722.803702078709</v>
      </c>
      <c r="AP248" s="57">
        <f t="shared" ca="1" si="214"/>
        <v>5292.2763428944918</v>
      </c>
      <c r="AQ248" s="57">
        <f t="shared" ca="1" si="215"/>
        <v>8008.7792535687904</v>
      </c>
      <c r="AR248" s="57">
        <f t="shared" ca="1" si="216"/>
        <v>2068.7881491278117</v>
      </c>
      <c r="AS248" s="57">
        <f t="shared" ca="1" si="217"/>
        <v>613.59009164848294</v>
      </c>
      <c r="AT248" s="57">
        <f t="shared" ca="1" si="218"/>
        <v>265.38303295525537</v>
      </c>
      <c r="AU248" s="57">
        <f t="shared" ca="1" si="219"/>
        <v>56.04030469707584</v>
      </c>
      <c r="AV248" s="57">
        <f t="shared" ca="1" si="220"/>
        <v>20.86553053648532</v>
      </c>
      <c r="AW248" s="57">
        <f t="shared" ca="1" si="221"/>
        <v>5.3599180794060759</v>
      </c>
      <c r="AX248" s="57">
        <f t="shared" ca="1" si="201"/>
        <v>2781743.746675693</v>
      </c>
      <c r="AY248" s="57">
        <f t="shared" ca="1" si="202"/>
        <v>6182739.479448813</v>
      </c>
      <c r="AZ248" s="42">
        <f t="array" aca="1" ref="AZ248" ca="1">SUM($E$54:$V$54*AF248:AW248)/1000000</f>
        <v>90.282177813579736</v>
      </c>
      <c r="BA248" s="44">
        <f t="array" aca="1" ref="BA248" ca="1">IF(AZ248=0,"",SUM(($E$54:$V$54*AF248:AW248))/SUM(AF248:AW248))</f>
        <v>14.602293710364831</v>
      </c>
      <c r="BB248" s="55">
        <f t="array" aca="1" ref="BB248" ca="1">SUM(AG248:AW248*AG$54:AW$54*AG$55:AW$55)/1000000</f>
        <v>153.45827417153384</v>
      </c>
      <c r="BG248" s="11"/>
      <c r="BI248" s="57">
        <f t="shared" si="222"/>
        <v>0</v>
      </c>
      <c r="BJ248" s="57">
        <f t="shared" si="223"/>
        <v>0</v>
      </c>
      <c r="BK248" s="57">
        <f t="shared" ca="1" si="224"/>
        <v>8463846.4613862447</v>
      </c>
      <c r="BL248" s="57">
        <f t="shared" ca="1" si="225"/>
        <v>3373897.4446393508</v>
      </c>
      <c r="BM248" s="57">
        <f t="shared" ca="1" si="226"/>
        <v>748768.04883698898</v>
      </c>
      <c r="BN248" s="57">
        <f t="shared" ca="1" si="227"/>
        <v>265915.43886727432</v>
      </c>
      <c r="BO248" s="57">
        <f t="shared" ca="1" si="228"/>
        <v>211173.27033259766</v>
      </c>
      <c r="BP248" s="57">
        <f t="shared" ca="1" si="229"/>
        <v>144444.65593348583</v>
      </c>
      <c r="BQ248" s="57">
        <f t="shared" ca="1" si="230"/>
        <v>51413.147916577356</v>
      </c>
      <c r="BR248" s="57">
        <f t="shared" ca="1" si="231"/>
        <v>25375.134525673544</v>
      </c>
      <c r="BS248" s="57">
        <f t="shared" ca="1" si="232"/>
        <v>38400.083022607752</v>
      </c>
      <c r="BT248" s="57">
        <f t="shared" ca="1" si="233"/>
        <v>9919.3190581816871</v>
      </c>
      <c r="BU248" s="57">
        <f t="shared" ca="1" si="234"/>
        <v>2942.0102259219875</v>
      </c>
      <c r="BV248" s="57">
        <f t="shared" ca="1" si="235"/>
        <v>1272.4449227055629</v>
      </c>
      <c r="BW248" s="57">
        <f t="shared" ca="1" si="236"/>
        <v>268.6991718520668</v>
      </c>
      <c r="BX248" s="57">
        <f t="shared" ca="1" si="237"/>
        <v>100.04497309059356</v>
      </c>
      <c r="BY248" s="57">
        <f t="shared" ca="1" si="238"/>
        <v>25.699459646344181</v>
      </c>
      <c r="BZ248" s="57">
        <f t="shared" ca="1" si="203"/>
        <v>13337761.9032722</v>
      </c>
      <c r="CA248" s="57">
        <f t="shared" ca="1" si="204"/>
        <v>13337761.9032722</v>
      </c>
      <c r="CB248" s="42">
        <f t="array" aca="1" ref="CB248" ca="1">SUM($E$54:$V$54*BH248:BY248)/1000000</f>
        <v>285.72757524743366</v>
      </c>
      <c r="CC248" s="44">
        <f t="array" aca="1" ref="CC248" ca="1">IF(CB248=0,"",SUM(($E$54:$V$54*BH248:BY248))/SUM(BH248:BY248))</f>
        <v>21.422452831260625</v>
      </c>
      <c r="CD248" s="55">
        <f t="array" aca="1" ref="CD248" ca="1">SUM(BI248:BY248*BI$54:BY$54*BI$55:BY$55)/1000000</f>
        <v>1309.6412676878654</v>
      </c>
      <c r="CI248" s="11"/>
      <c r="CJ248" s="72"/>
      <c r="CK248" s="149" t="str">
        <f t="shared" ca="1" si="239"/>
        <v/>
      </c>
      <c r="CL248" s="149" t="str">
        <f t="shared" ca="1" si="240"/>
        <v/>
      </c>
      <c r="CM248" s="149" t="str">
        <f t="shared" ca="1" si="241"/>
        <v/>
      </c>
      <c r="CN248" s="149">
        <f t="shared" ca="1" si="242"/>
        <v>0.1368137923814837</v>
      </c>
      <c r="CO248" s="149">
        <f t="shared" ca="1" si="243"/>
        <v>0.12852587704421092</v>
      </c>
      <c r="CP248" s="149">
        <f t="shared" ca="1" si="244"/>
        <v>0.12284731443616431</v>
      </c>
      <c r="CQ248" s="149">
        <f t="shared" ca="1" si="245"/>
        <v>0.13350394197399479</v>
      </c>
      <c r="CR248" s="149">
        <f t="shared" ca="1" si="246"/>
        <v>0.14976998010797535</v>
      </c>
      <c r="CS248" s="149">
        <f t="shared" ca="1" si="247"/>
        <v>0.11907960121761972</v>
      </c>
      <c r="CT248" s="149">
        <f t="shared" ca="1" si="248"/>
        <v>0.12447644167429137</v>
      </c>
      <c r="CU248" s="149">
        <f t="shared" ca="1" si="249"/>
        <v>0.14109308758856259</v>
      </c>
      <c r="CV248" s="149">
        <f t="shared" ca="1" si="250"/>
        <v>0.13048289602066124</v>
      </c>
      <c r="CW248" s="149">
        <f t="shared" ca="1" si="251"/>
        <v>0.14103871423399161</v>
      </c>
      <c r="CX248" s="149">
        <f t="shared" ca="1" si="252"/>
        <v>0.1331918026368821</v>
      </c>
      <c r="CY248" s="149" t="str">
        <f t="shared" ca="1" si="253"/>
        <v/>
      </c>
      <c r="CZ248" s="149" t="str">
        <f t="shared" ca="1" si="254"/>
        <v/>
      </c>
      <c r="DA248" s="149" t="str">
        <f t="shared" ca="1" si="255"/>
        <v/>
      </c>
      <c r="DB248" s="57"/>
      <c r="DC248" s="72">
        <f ca="1">AVERAGE(CJ237:DA248)</f>
        <v>0.67204421741999876</v>
      </c>
      <c r="DD248" s="74">
        <f ca="1">STDEV(CJ237:DA248)</f>
        <v>0.28524366963401249</v>
      </c>
      <c r="DE248" s="44"/>
      <c r="DF248" s="55"/>
      <c r="DK248" s="11"/>
      <c r="DM248" s="72">
        <f t="shared" ca="1" si="256"/>
        <v>0.1178401633975337</v>
      </c>
      <c r="DN248" s="72">
        <f t="shared" ca="1" si="257"/>
        <v>0.1178401633975337</v>
      </c>
      <c r="DO248" s="72">
        <f t="shared" ca="1" si="258"/>
        <v>0.68285412053045669</v>
      </c>
      <c r="DP248" s="72">
        <f t="shared" ca="1" si="259"/>
        <v>0.68285412053045669</v>
      </c>
      <c r="DQ248" s="72">
        <f t="shared" ca="1" si="260"/>
        <v>0.68285412053045669</v>
      </c>
      <c r="DR248" s="72">
        <f t="shared" ca="1" si="261"/>
        <v>0.68285412053045669</v>
      </c>
      <c r="DS248" s="72">
        <f t="shared" ca="1" si="262"/>
        <v>0.68285412053045669</v>
      </c>
      <c r="DT248" s="72">
        <f t="shared" ca="1" si="263"/>
        <v>0.68285412053045669</v>
      </c>
      <c r="DU248" s="72">
        <f t="shared" ca="1" si="264"/>
        <v>0.68285412053045669</v>
      </c>
      <c r="DV248" s="72">
        <f t="shared" ca="1" si="265"/>
        <v>0.68285412053045669</v>
      </c>
      <c r="DW248" s="72">
        <f t="shared" ca="1" si="266"/>
        <v>0.68285412053045669</v>
      </c>
      <c r="DX248" s="72">
        <f t="shared" ca="1" si="267"/>
        <v>0.68285412053045691</v>
      </c>
      <c r="DY248" s="72">
        <f t="shared" ca="1" si="268"/>
        <v>0.68285412053045669</v>
      </c>
      <c r="DZ248" s="72">
        <f t="shared" ca="1" si="269"/>
        <v>0.68285412053045669</v>
      </c>
      <c r="EA248" s="72">
        <f t="shared" ca="1" si="270"/>
        <v>0.68285412053045669</v>
      </c>
      <c r="EB248" s="72">
        <f t="shared" ca="1" si="271"/>
        <v>0.68285412053045669</v>
      </c>
      <c r="EC248" s="72">
        <f t="shared" ca="1" si="272"/>
        <v>0.68285412053045669</v>
      </c>
      <c r="ED248" s="57"/>
      <c r="EE248" s="72">
        <f ca="1">AVERAGE(DL237:EC248)</f>
        <v>0.6086625813786114</v>
      </c>
      <c r="EF248" s="74">
        <f ca="1">STDEV(DL237:EC248)</f>
        <v>0.20812211946375192</v>
      </c>
      <c r="EG248" s="44"/>
      <c r="EH248" s="55"/>
    </row>
    <row r="249" spans="1:138" x14ac:dyDescent="0.2">
      <c r="A249" s="6">
        <v>17</v>
      </c>
      <c r="B249">
        <v>1</v>
      </c>
      <c r="C249" s="5">
        <f t="shared" ref="C249:C296" ca="1" si="287">VLOOKUP($A249,$P$20:$R$39,2)*VLOOKUP(B249,$P$3:$S$15,4)*EXP(qIndCV*(0+1*SQRT(-2*LN(RAND()))*SIN(2*PI()*RAND())))</f>
        <v>0.57285739224559107</v>
      </c>
      <c r="D249" s="5">
        <f t="shared" ref="D249:D296" ca="1" si="288">VLOOKUP($A249,$P$20:$R$39,3)*VLOOKUP(B249,$P$3:$S$15,3)*EXP(qArtCV*(0+1*SQRT(-2*LN(RAND()))*SIN(2*PI()*RAND())))</f>
        <v>9.7621819318050182E-2</v>
      </c>
      <c r="E249" s="30">
        <f t="shared" ref="E249:E296" ca="1" si="289">VLOOKUP(B249,$P$4:$Q$15,2)*Rec*EXP(cvRec*(0+1*SQRT(-2*LN(RAND()))*SIN(2*PI()*RAND())))</f>
        <v>161954401.74099776</v>
      </c>
      <c r="F249" s="29">
        <f t="shared" ca="1" si="285"/>
        <v>45173846.582288221</v>
      </c>
      <c r="G249" s="29">
        <f t="shared" ca="1" si="285"/>
        <v>31858280.990288932</v>
      </c>
      <c r="H249" s="29">
        <f t="shared" ca="1" si="285"/>
        <v>13278871.66430521</v>
      </c>
      <c r="I249" s="29">
        <f t="shared" ca="1" si="285"/>
        <v>4062607.9342526859</v>
      </c>
      <c r="J249" s="29">
        <f t="shared" ca="1" si="285"/>
        <v>1619455.4793119116</v>
      </c>
      <c r="K249" s="29">
        <f t="shared" ca="1" si="285"/>
        <v>359405.26922340109</v>
      </c>
      <c r="L249" s="29">
        <f t="shared" ca="1" si="285"/>
        <v>127638.20524286025</v>
      </c>
      <c r="M249" s="29">
        <f t="shared" ca="1" si="285"/>
        <v>101362.21249632473</v>
      </c>
      <c r="N249" s="29">
        <f t="shared" ca="1" si="285"/>
        <v>69332.780070264489</v>
      </c>
      <c r="O249" s="29">
        <f t="shared" ca="1" si="285"/>
        <v>24678.077940532999</v>
      </c>
      <c r="P249" s="29">
        <f t="shared" ca="1" si="286"/>
        <v>12179.949545049549</v>
      </c>
      <c r="Q249" s="29">
        <f t="shared" ca="1" si="286"/>
        <v>18431.865780568172</v>
      </c>
      <c r="R249" s="29">
        <f t="shared" ca="1" si="286"/>
        <v>4761.2281829546055</v>
      </c>
      <c r="S249" s="29">
        <f t="shared" ca="1" si="286"/>
        <v>1412.1515721027881</v>
      </c>
      <c r="T249" s="29">
        <f t="shared" ca="1" si="286"/>
        <v>610.76779481612812</v>
      </c>
      <c r="U249" s="29">
        <f t="shared" ca="1" si="286"/>
        <v>128.97438445670275</v>
      </c>
      <c r="V249" s="29">
        <f t="shared" ca="1" si="286"/>
        <v>48.021133572568708</v>
      </c>
      <c r="W249" s="31">
        <f t="shared" ref="W249:W296" ca="1" si="290">SUM(H249:V249)</f>
        <v>19680924.581236716</v>
      </c>
      <c r="X249" s="31">
        <f t="shared" ref="X249:X296" ca="1" si="291">SUM(E249:V249)</f>
        <v>258667453.89481163</v>
      </c>
      <c r="Y249" s="38">
        <f t="array" aca="1" ref="Y249" ca="1">SUM($E$54:$V$54*E249:V249)/1000000</f>
        <v>1341.1633422256425</v>
      </c>
      <c r="Z249" s="39">
        <f t="array" aca="1" ref="Z249" ca="1">SUM(($E$54:$V$54*E249:V249))/SUM(E249:V249)</f>
        <v>5.184894048445047</v>
      </c>
      <c r="AE249" s="10"/>
      <c r="AF249" s="46"/>
      <c r="AG249" s="53">
        <f t="shared" ca="1" si="205"/>
        <v>1634687.7376003512</v>
      </c>
      <c r="AH249" s="53">
        <f t="shared" ca="1" si="206"/>
        <v>1152842.7445510165</v>
      </c>
      <c r="AI249" s="53">
        <f t="shared" ca="1" si="207"/>
        <v>2037796.1081273865</v>
      </c>
      <c r="AJ249" s="53">
        <f t="shared" ca="1" si="208"/>
        <v>623454.07400250924</v>
      </c>
      <c r="AK249" s="53">
        <f t="shared" ca="1" si="209"/>
        <v>248524.1334094975</v>
      </c>
      <c r="AL249" s="53">
        <f t="shared" ca="1" si="210"/>
        <v>55154.886452639221</v>
      </c>
      <c r="AM249" s="53">
        <f t="shared" ca="1" si="211"/>
        <v>19587.555664946958</v>
      </c>
      <c r="AN249" s="53">
        <f t="shared" ca="1" si="212"/>
        <v>15555.20132719042</v>
      </c>
      <c r="AO249" s="53">
        <f t="shared" ca="1" si="213"/>
        <v>10639.91527025798</v>
      </c>
      <c r="AP249" s="53">
        <f t="shared" ca="1" si="214"/>
        <v>3787.1358692669246</v>
      </c>
      <c r="AQ249" s="53">
        <f t="shared" ca="1" si="215"/>
        <v>1869.1538262854785</v>
      </c>
      <c r="AR249" s="53">
        <f t="shared" ca="1" si="216"/>
        <v>2828.5825258883879</v>
      </c>
      <c r="AS249" s="53">
        <f t="shared" ca="1" si="217"/>
        <v>730.66541393063324</v>
      </c>
      <c r="AT249" s="53">
        <f t="shared" ca="1" si="218"/>
        <v>216.71095635726971</v>
      </c>
      <c r="AU249" s="53">
        <f t="shared" ca="1" si="219"/>
        <v>93.729366975622028</v>
      </c>
      <c r="AV249" s="53">
        <f t="shared" ca="1" si="220"/>
        <v>19.792607786133448</v>
      </c>
      <c r="AW249" s="53">
        <f t="shared" ca="1" si="221"/>
        <v>7.369397157824408</v>
      </c>
      <c r="AX249" s="53">
        <f t="shared" ref="AX249:AX296" ca="1" si="292">SUM(AI249:AW249)</f>
        <v>3020265.0142180761</v>
      </c>
      <c r="AY249" s="53">
        <f t="shared" ref="AY249:AY296" ca="1" si="293">SUM(AF249:AW249)</f>
        <v>5807795.4963694438</v>
      </c>
      <c r="AZ249" s="41">
        <f t="array" aca="1" ref="AZ249" ca="1">SUM($E$54:$V$54*AF249:AW249)/1000000</f>
        <v>88.76698485097242</v>
      </c>
      <c r="BA249" s="43">
        <f t="array" aca="1" ref="BA249" ca="1">IF(AZ249=0,"",SUM(($E$54:$V$54*AF249:AW249))/SUM(AF249:AW249))</f>
        <v>15.284109935768612</v>
      </c>
      <c r="BB249" s="54">
        <f t="array" aca="1" ref="BB249" ca="1">SUM(AG249:AW249*AG$54:AW$54*AG$55:AW$55)/1000000</f>
        <v>153.28013600787625</v>
      </c>
      <c r="BG249" s="10"/>
      <c r="BH249" s="46"/>
      <c r="BI249" s="53">
        <f t="shared" si="222"/>
        <v>0</v>
      </c>
      <c r="BJ249" s="53">
        <f t="shared" si="223"/>
        <v>0</v>
      </c>
      <c r="BK249" s="53">
        <f t="shared" ca="1" si="224"/>
        <v>11958049.671526909</v>
      </c>
      <c r="BL249" s="53">
        <f t="shared" ca="1" si="225"/>
        <v>3658508.6972654941</v>
      </c>
      <c r="BM249" s="53">
        <f t="shared" ca="1" si="226"/>
        <v>1458371.5809600388</v>
      </c>
      <c r="BN249" s="53">
        <f t="shared" ca="1" si="227"/>
        <v>323655.96793398965</v>
      </c>
      <c r="BO249" s="53">
        <f t="shared" ca="1" si="228"/>
        <v>114942.29606733152</v>
      </c>
      <c r="BP249" s="53">
        <f t="shared" ca="1" si="229"/>
        <v>91279.922156724671</v>
      </c>
      <c r="BQ249" s="53">
        <f t="shared" ca="1" si="230"/>
        <v>62436.391351979655</v>
      </c>
      <c r="BR249" s="53">
        <f t="shared" ca="1" si="231"/>
        <v>22223.400396583816</v>
      </c>
      <c r="BS249" s="53">
        <f t="shared" ca="1" si="232"/>
        <v>10968.435070271073</v>
      </c>
      <c r="BT249" s="53">
        <f t="shared" ca="1" si="233"/>
        <v>16598.486084885568</v>
      </c>
      <c r="BU249" s="53">
        <f t="shared" ca="1" si="234"/>
        <v>4287.638629891374</v>
      </c>
      <c r="BV249" s="53">
        <f t="shared" ca="1" si="235"/>
        <v>1271.6877660865252</v>
      </c>
      <c r="BW249" s="53">
        <f t="shared" ca="1" si="236"/>
        <v>550.01598123829444</v>
      </c>
      <c r="BX249" s="53">
        <f t="shared" ca="1" si="237"/>
        <v>116.1455682890325</v>
      </c>
      <c r="BY249" s="53">
        <f t="shared" ca="1" si="238"/>
        <v>43.244570401821925</v>
      </c>
      <c r="BZ249" s="53">
        <f t="shared" ref="BZ249:BZ296" ca="1" si="294">SUM(BK249:BY249)</f>
        <v>17723303.581330117</v>
      </c>
      <c r="CA249" s="53">
        <f t="shared" ref="CA249:CA296" ca="1" si="295">SUM(BH249:BY249)</f>
        <v>17723303.581330117</v>
      </c>
      <c r="CB249" s="41">
        <f t="array" aca="1" ref="CB249" ca="1">SUM($E$54:$V$54*BH249:BY249)/1000000</f>
        <v>374.47810360559407</v>
      </c>
      <c r="CC249" s="43">
        <f t="array" aca="1" ref="CC249" ca="1">IF(CB249=0,"",SUM(($E$54:$V$54*BH249:BY249))/SUM(BH249:BY249))</f>
        <v>21.129136669535615</v>
      </c>
      <c r="CD249" s="54">
        <f t="array" aca="1" ref="CD249" ca="1">SUM(BI249:BY249*BI$54:BY$54*BI$55:BY$55)/1000000</f>
        <v>1708.6959720213276</v>
      </c>
      <c r="CI249" s="10"/>
      <c r="CJ249" s="71"/>
      <c r="CK249" s="149" t="str">
        <f t="shared" ca="1" si="239"/>
        <v/>
      </c>
      <c r="CL249" s="149" t="str">
        <f t="shared" ca="1" si="240"/>
        <v/>
      </c>
      <c r="CM249" s="149" t="str">
        <f t="shared" ca="1" si="241"/>
        <v/>
      </c>
      <c r="CN249" s="149">
        <f t="shared" ca="1" si="242"/>
        <v>0.77910594021724222</v>
      </c>
      <c r="CO249" s="149">
        <f t="shared" ca="1" si="243"/>
        <v>0.65627322818694644</v>
      </c>
      <c r="CP249" s="149">
        <f t="shared" ca="1" si="244"/>
        <v>0.5389943324033305</v>
      </c>
      <c r="CQ249" s="149">
        <f t="shared" ca="1" si="245"/>
        <v>0.5930476693750959</v>
      </c>
      <c r="CR249" s="149">
        <f t="shared" ca="1" si="246"/>
        <v>0.624646563317235</v>
      </c>
      <c r="CS249" s="149">
        <f t="shared" ca="1" si="247"/>
        <v>0.63194509546171962</v>
      </c>
      <c r="CT249" s="149">
        <f t="shared" ca="1" si="248"/>
        <v>0.68136459503022895</v>
      </c>
      <c r="CU249" s="149">
        <f t="shared" ca="1" si="249"/>
        <v>0.7320294589762586</v>
      </c>
      <c r="CV249" s="149">
        <f t="shared" ca="1" si="250"/>
        <v>0.72318824275497284</v>
      </c>
      <c r="CW249" s="149">
        <f t="shared" ca="1" si="251"/>
        <v>0.63726107571549206</v>
      </c>
      <c r="CX249" s="149">
        <f t="shared" ca="1" si="252"/>
        <v>0.68062642935604756</v>
      </c>
      <c r="CY249" s="149" t="str">
        <f t="shared" ca="1" si="253"/>
        <v/>
      </c>
      <c r="CZ249" s="149" t="str">
        <f t="shared" ca="1" si="254"/>
        <v/>
      </c>
      <c r="DA249" s="149" t="str">
        <f t="shared" ca="1" si="255"/>
        <v/>
      </c>
      <c r="DB249" s="53"/>
      <c r="DC249" s="53"/>
      <c r="DD249" s="41"/>
      <c r="DE249" s="43"/>
      <c r="DF249" s="54"/>
      <c r="DK249" s="10"/>
      <c r="DL249" s="46"/>
      <c r="DM249" s="72">
        <f t="shared" ca="1" si="256"/>
        <v>9.7621819318050168E-2</v>
      </c>
      <c r="DN249" s="72">
        <f t="shared" ca="1" si="257"/>
        <v>9.7621819318050168E-2</v>
      </c>
      <c r="DO249" s="72">
        <f t="shared" ca="1" si="258"/>
        <v>0.67047921156364121</v>
      </c>
      <c r="DP249" s="72">
        <f t="shared" ca="1" si="259"/>
        <v>0.67047921156364121</v>
      </c>
      <c r="DQ249" s="72">
        <f t="shared" ca="1" si="260"/>
        <v>0.67047921156364121</v>
      </c>
      <c r="DR249" s="72">
        <f t="shared" ca="1" si="261"/>
        <v>0.67047921156364121</v>
      </c>
      <c r="DS249" s="72">
        <f t="shared" ca="1" si="262"/>
        <v>0.67047921156364121</v>
      </c>
      <c r="DT249" s="72">
        <f t="shared" ca="1" si="263"/>
        <v>0.67047921156364121</v>
      </c>
      <c r="DU249" s="72">
        <f t="shared" ca="1" si="264"/>
        <v>0.67047921156364121</v>
      </c>
      <c r="DV249" s="72">
        <f t="shared" ca="1" si="265"/>
        <v>0.67047921156364121</v>
      </c>
      <c r="DW249" s="72">
        <f t="shared" ca="1" si="266"/>
        <v>0.67047921156364121</v>
      </c>
      <c r="DX249" s="72">
        <f t="shared" ca="1" si="267"/>
        <v>0.67047921156364121</v>
      </c>
      <c r="DY249" s="72">
        <f t="shared" ca="1" si="268"/>
        <v>0.67047921156364121</v>
      </c>
      <c r="DZ249" s="72">
        <f t="shared" ca="1" si="269"/>
        <v>0.67047921156364121</v>
      </c>
      <c r="EA249" s="72">
        <f t="shared" ca="1" si="270"/>
        <v>0.67047921156364121</v>
      </c>
      <c r="EB249" s="72">
        <f t="shared" ca="1" si="271"/>
        <v>0.67047921156364121</v>
      </c>
      <c r="EC249" s="72">
        <f t="shared" ca="1" si="272"/>
        <v>0.67047921156364121</v>
      </c>
      <c r="ED249" s="53"/>
      <c r="EE249" s="53"/>
      <c r="EF249" s="41"/>
      <c r="EG249" s="43"/>
      <c r="EH249" s="54"/>
    </row>
    <row r="250" spans="1:138" x14ac:dyDescent="0.2">
      <c r="A250" s="6">
        <v>17</v>
      </c>
      <c r="B250">
        <v>2</v>
      </c>
      <c r="C250" s="5">
        <f t="shared" ca="1" si="287"/>
        <v>0.5361840051442508</v>
      </c>
      <c r="D250" s="5">
        <f t="shared" ca="1" si="288"/>
        <v>9.26818850810536E-2</v>
      </c>
      <c r="E250" s="30">
        <f t="shared" ca="1" si="289"/>
        <v>51378021.312491626</v>
      </c>
      <c r="F250" s="29">
        <f t="shared" ca="1" si="285"/>
        <v>123919596.47845085</v>
      </c>
      <c r="G250" s="29">
        <f t="shared" ca="1" si="285"/>
        <v>34564820.589495115</v>
      </c>
      <c r="H250" s="29">
        <f t="shared" ca="1" si="285"/>
        <v>14259615.594193876</v>
      </c>
      <c r="I250" s="29">
        <f t="shared" ca="1" si="285"/>
        <v>5943560.0280926665</v>
      </c>
      <c r="J250" s="29">
        <f t="shared" ca="1" si="285"/>
        <v>1818404.0585875933</v>
      </c>
      <c r="K250" s="29">
        <f t="shared" ca="1" si="285"/>
        <v>724860.59790664865</v>
      </c>
      <c r="L250" s="29">
        <f t="shared" ca="1" si="285"/>
        <v>160868.09527531191</v>
      </c>
      <c r="M250" s="29">
        <f t="shared" ca="1" si="285"/>
        <v>57130.255786581962</v>
      </c>
      <c r="N250" s="29">
        <f t="shared" ca="1" si="285"/>
        <v>45369.245955711463</v>
      </c>
      <c r="O250" s="29">
        <f t="shared" ca="1" si="285"/>
        <v>31033.02378995658</v>
      </c>
      <c r="P250" s="29">
        <f t="shared" ca="1" si="286"/>
        <v>11045.79073625544</v>
      </c>
      <c r="Q250" s="29">
        <f t="shared" ca="1" si="286"/>
        <v>5451.6876953287237</v>
      </c>
      <c r="R250" s="29">
        <f t="shared" ca="1" si="286"/>
        <v>8250.0157743851541</v>
      </c>
      <c r="S250" s="29">
        <f t="shared" ca="1" si="286"/>
        <v>2131.1031711306127</v>
      </c>
      <c r="T250" s="29">
        <f t="shared" ca="1" si="286"/>
        <v>632.07235145739378</v>
      </c>
      <c r="U250" s="29">
        <f t="shared" ca="1" si="286"/>
        <v>273.37677051835425</v>
      </c>
      <c r="V250" s="29">
        <f t="shared" ca="1" si="286"/>
        <v>57.728323270516647</v>
      </c>
      <c r="W250" s="31">
        <f t="shared" ca="1" si="290"/>
        <v>23068682.67441069</v>
      </c>
      <c r="X250" s="31">
        <f t="shared" ca="1" si="291"/>
        <v>232931121.05484828</v>
      </c>
      <c r="Y250" s="38">
        <f t="array" aca="1" ref="Y250" ca="1">SUM($E$54:$V$54*E250:V250)/1000000</f>
        <v>1790.6689116472164</v>
      </c>
      <c r="Z250" s="39">
        <f t="array" aca="1" ref="Z250" ca="1">SUM(($E$54:$V$54*E250:V250))/SUM(E250:V250)</f>
        <v>7.687546874535359</v>
      </c>
      <c r="AE250" s="10"/>
      <c r="AF250" s="46"/>
      <c r="AG250" s="53">
        <f t="shared" ref="AG250:AG296" ca="1" si="296">IF(AG$51=0,0,(E249-F250)*($D250/(SUM($C250:$D250)+M)))</f>
        <v>4385230.7869856423</v>
      </c>
      <c r="AH250" s="53">
        <f t="shared" ref="AH250:AH296" ca="1" si="297">IF(AH$51=0,0,(F249-G250)*($D250/(SUM($C250:$D250)+M)))</f>
        <v>1223169.8593534993</v>
      </c>
      <c r="AI250" s="53">
        <f t="shared" ref="AI250:AI296" ca="1" si="298">IF(AI$51=0,0,(G249-H250)*($D250/(SUM($C250:$D250)+M)))</f>
        <v>2029041.7887536495</v>
      </c>
      <c r="AJ250" s="53">
        <f t="shared" ref="AJ250:AJ296" ca="1" si="299">IF(AJ$51=0,0,(H249-I250)*($D250/(SUM($C250:$D250)+M)))</f>
        <v>845726.28142067371</v>
      </c>
      <c r="AK250" s="53">
        <f t="shared" ref="AK250:AK296" ca="1" si="300">IF(AK$51=0,0,(I249-J250)*($D250/(SUM($C250:$D250)+M)))</f>
        <v>258745.95281627215</v>
      </c>
      <c r="AL250" s="53">
        <f t="shared" ref="AL250:AL296" ca="1" si="301">IF(AL$51=0,0,(J249-K250)*($D250/(SUM($C250:$D250)+M)))</f>
        <v>103142.50299793525</v>
      </c>
      <c r="AM250" s="53">
        <f t="shared" ref="AM250:AM296" ca="1" si="302">IF(AM$51=0,0,(K249-L250)*($D250/(SUM($C250:$D250)+M)))</f>
        <v>22890.384781740951</v>
      </c>
      <c r="AN250" s="53">
        <f t="shared" ref="AN250:AN296" ca="1" si="303">IF(AN$51=0,0,(L249-M250)*($D250/(SUM($C250:$D250)+M)))</f>
        <v>8129.2287037779015</v>
      </c>
      <c r="AO250" s="53">
        <f t="shared" ref="AO250:AO296" ca="1" si="304">IF(AO$51=0,0,(M249-N250)*($D250/(SUM($C250:$D250)+M)))</f>
        <v>6455.7207282546788</v>
      </c>
      <c r="AP250" s="53">
        <f t="shared" ref="AP250:AP296" ca="1" si="305">IF(AP$51=0,0,(N249-O250)*($D250/(SUM($C250:$D250)+M)))</f>
        <v>4415.7783697091108</v>
      </c>
      <c r="AQ250" s="53">
        <f t="shared" ref="AQ250:AQ296" ca="1" si="306">IF(AQ$51=0,0,(O249-P250)*($D250/(SUM($C250:$D250)+M)))</f>
        <v>1571.7373898084552</v>
      </c>
      <c r="AR250" s="53">
        <f t="shared" ref="AR250:AR296" ca="1" si="307">IF(AR$51=0,0,(P249-Q250)*($D250/(SUM($C250:$D250)+M)))</f>
        <v>775.73634997286149</v>
      </c>
      <c r="AS250" s="53">
        <f t="shared" ref="AS250:AS296" ca="1" si="308">IF(AS$51=0,0,(Q249-R250)*($D250/(SUM($C250:$D250)+M)))</f>
        <v>1173.9185150909816</v>
      </c>
      <c r="AT250" s="53">
        <f t="shared" ref="AT250:AT296" ca="1" si="309">IF(AT$51=0,0,(R249-S250)*($D250/(SUM($C250:$D250)+M)))</f>
        <v>303.24081051175654</v>
      </c>
      <c r="AU250" s="53">
        <f t="shared" ref="AU250:AU296" ca="1" si="310">IF(AU$51=0,0,(S249-T250)*($D250/(SUM($C250:$D250)+M)))</f>
        <v>89.939396062333913</v>
      </c>
      <c r="AV250" s="53">
        <f t="shared" ref="AV250:AV296" ca="1" si="311">IF(AV$51=0,0,(T249-U250)*($D250/(SUM($C250:$D250)+M)))</f>
        <v>38.899568350363758</v>
      </c>
      <c r="AW250" s="53">
        <f t="shared" ref="AW250:AW296" ca="1" si="312">IF(AW$51=0,0,(U249-V250)*($D250/(SUM($C250:$D250)+M)))</f>
        <v>8.2143294492630954</v>
      </c>
      <c r="AX250" s="53">
        <f t="shared" ca="1" si="292"/>
        <v>3282509.3249312597</v>
      </c>
      <c r="AY250" s="53">
        <f t="shared" ca="1" si="293"/>
        <v>8890909.971270401</v>
      </c>
      <c r="AZ250" s="41">
        <f t="array" aca="1" ref="AZ250" ca="1">SUM($E$54:$V$54*AF250:AW250)/1000000</f>
        <v>113.60964587783928</v>
      </c>
      <c r="BA250" s="43">
        <f t="array" aca="1" ref="BA250" ca="1">IF(AZ250=0,"",SUM(($E$54:$V$54*AF250:AW250))/SUM(AF250:AW250))</f>
        <v>12.778179763933192</v>
      </c>
      <c r="BB250" s="54">
        <f t="array" aca="1" ref="BB250" ca="1">SUM(AG250:AW250*AG$54:AW$54*AG$55:AW$55)/1000000</f>
        <v>184.99273796579209</v>
      </c>
      <c r="BG250" s="10"/>
      <c r="BH250" s="46"/>
      <c r="BI250" s="53">
        <f t="shared" ref="BI250:BI296" si="313">IF(BI$52=0,0,(E249-F250)*($C250/(SUM($C250:$D250)+M)))</f>
        <v>0</v>
      </c>
      <c r="BJ250" s="53">
        <f t="shared" ref="BJ250:BJ296" si="314">IF(BJ$52=0,0,(F249-G250)*($C250/(SUM($C250:$D250)+M)))</f>
        <v>0</v>
      </c>
      <c r="BK250" s="53">
        <f t="shared" ref="BK250:BK296" ca="1" si="315">IF(BK$52=0,0,(G249-H250)*($C250/(SUM($C250:$D250)+M)))</f>
        <v>11738429.27285677</v>
      </c>
      <c r="BL250" s="53">
        <f t="shared" ref="BL250:BL296" ca="1" si="316">IF(BL$52=0,0,(H249-I250)*($C250/(SUM($C250:$D250)+M)))</f>
        <v>4892702.6509152185</v>
      </c>
      <c r="BM250" s="53">
        <f t="shared" ref="BM250:BM296" ca="1" si="317">IF(BM$52=0,0,(I249-J250)*($C250/(SUM($C250:$D250)+M)))</f>
        <v>1496899.2179492796</v>
      </c>
      <c r="BN250" s="53">
        <f t="shared" ref="BN250:BN296" ca="1" si="318">IF(BN$52=0,0,(J249-K250)*($C250/(SUM($C250:$D250)+M)))</f>
        <v>596700.85809833359</v>
      </c>
      <c r="BO250" s="53">
        <f t="shared" ref="BO250:BO296" ca="1" si="319">IF(BO$52=0,0,(K249-L250)*($C250/(SUM($C250:$D250)+M)))</f>
        <v>132425.64262512891</v>
      </c>
      <c r="BP250" s="53">
        <f t="shared" ref="BP250:BP296" ca="1" si="320">IF(BP$52=0,0,(L249-M250)*($C250/(SUM($C250:$D250)+M)))</f>
        <v>47029.280870942028</v>
      </c>
      <c r="BQ250" s="53">
        <f t="shared" ref="BQ250:BQ296" ca="1" si="321">IF(BQ$52=0,0,(M249-N250)*($C250/(SUM($C250:$D250)+M)))</f>
        <v>37347.688743503531</v>
      </c>
      <c r="BR250" s="53">
        <f t="shared" ref="BR250:BR296" ca="1" si="322">IF(BR$52=0,0,(N249-O250)*($C250/(SUM($C250:$D250)+M)))</f>
        <v>25546.197404480608</v>
      </c>
      <c r="BS250" s="53">
        <f t="shared" ref="BS250:BS296" ca="1" si="323">IF(BS$52=0,0,(O249-P250)*($C250/(SUM($C250:$D250)+M)))</f>
        <v>9092.8280965094928</v>
      </c>
      <c r="BT250" s="53">
        <f t="shared" ref="BT250:BT296" ca="1" si="324">IF(BT$52=0,0,(P249-Q250)*($C250/(SUM($C250:$D250)+M)))</f>
        <v>4487.7963228809931</v>
      </c>
      <c r="BU250" s="53">
        <f t="shared" ref="BU250:BU296" ca="1" si="325">IF(BU$52=0,0,(Q249-R250)*($C250/(SUM($C250:$D250)+M)))</f>
        <v>6791.3630650046634</v>
      </c>
      <c r="BV250" s="53">
        <f t="shared" ref="BV250:BV296" ca="1" si="326">IF(BV$52=0,0,(R249-S250)*($C250/(SUM($C250:$D250)+M)))</f>
        <v>1754.3112352666242</v>
      </c>
      <c r="BW250" s="53">
        <f t="shared" ref="BW250:BW296" ca="1" si="327">IF(BW$52=0,0,(S249-T250)*($C250/(SUM($C250:$D250)+M)))</f>
        <v>520.31813507875461</v>
      </c>
      <c r="BX250" s="53">
        <f t="shared" ref="BX250:BX296" ca="1" si="328">IF(BX$52=0,0,(T249-U250)*($C250/(SUM($C250:$D250)+M)))</f>
        <v>225.04210330033862</v>
      </c>
      <c r="BY250" s="53">
        <f t="shared" ref="BY250:BY296" ca="1" si="329">IF(BY$52=0,0,(U249-V250)*($C250/(SUM($C250:$D250)+M)))</f>
        <v>47.521606404837982</v>
      </c>
      <c r="BZ250" s="53">
        <f t="shared" ca="1" si="294"/>
        <v>18989999.990028102</v>
      </c>
      <c r="CA250" s="53">
        <f t="shared" ca="1" si="295"/>
        <v>18989999.990028102</v>
      </c>
      <c r="CB250" s="41">
        <f t="array" aca="1" ref="CB250" ca="1">SUM($E$54:$V$54*BH250:BY250)/1000000</f>
        <v>407.25847776854152</v>
      </c>
      <c r="CC250" s="43">
        <f t="array" aca="1" ref="CC250" ca="1">IF(CB250=0,"",SUM(($E$54:$V$54*BH250:BY250))/SUM(BH250:BY250))</f>
        <v>21.445944074902489</v>
      </c>
      <c r="CD250" s="54">
        <f t="array" aca="1" ref="CD250" ca="1">SUM(BI250:BY250*BI$54:BY$54*BI$55:BY$55)/1000000</f>
        <v>1865.3291714414406</v>
      </c>
      <c r="CI250" s="10"/>
      <c r="CJ250" s="71"/>
      <c r="CK250" s="149" t="str">
        <f t="shared" ref="CK250:CK296" ca="1" si="330">IF(OR(BH249&lt;1000,BI250&lt;1000),"",((-LN(BI250/BH249))-M)*EXP(assesserr*(0+1*SQRT(-2*LN(RAND()))*SIN(2*PI()*RAND()))))</f>
        <v/>
      </c>
      <c r="CL250" s="149" t="str">
        <f t="shared" ref="CL250:CL296" ca="1" si="331">IF(OR(BI249&lt;1000,BJ250&lt;1000),"",((-LN(BJ250/BI249))-M)*EXP(assesserr*(0+1*SQRT(-2*LN(RAND()))*SIN(2*PI()*RAND()))))</f>
        <v/>
      </c>
      <c r="CM250" s="149" t="str">
        <f t="shared" ref="CM250:CM296" ca="1" si="332">IF(OR(BJ249&lt;1000,BK250&lt;1000),"",((-LN(BK250/BJ249))-M)*EXP(assesserr*(0+1*SQRT(-2*LN(RAND()))*SIN(2*PI()*RAND()))))</f>
        <v/>
      </c>
      <c r="CN250" s="149">
        <f t="shared" ref="CN250:CN296" ca="1" si="333">IF(OR(BK249&lt;1000,BL250&lt;1000),"",((-LN(BL250/BK249))-M)*EXP(assesserr*(0+1*SQRT(-2*LN(RAND()))*SIN(2*PI()*RAND()))))</f>
        <v>0.75969355140938577</v>
      </c>
      <c r="CO250" s="149">
        <f t="shared" ref="CO250:CO296" ca="1" si="334">IF(OR(BL249&lt;1000,BM250&lt;1000),"",((-LN(BM250/BL249))-M)*EXP(assesserr*(0+1*SQRT(-2*LN(RAND()))*SIN(2*PI()*RAND()))))</f>
        <v>0.74120915498370421</v>
      </c>
      <c r="CP250" s="149">
        <f t="shared" ref="CP250:CP296" ca="1" si="335">IF(OR(BM249&lt;1000,BN250&lt;1000),"",((-LN(BN250/BM249))-M)*EXP(assesserr*(0+1*SQRT(-2*LN(RAND()))*SIN(2*PI()*RAND()))))</f>
        <v>0.7190278563958058</v>
      </c>
      <c r="CQ250" s="149">
        <f t="shared" ref="CQ250:CQ296" ca="1" si="336">IF(OR(BN249&lt;1000,BO250&lt;1000),"",((-LN(BO250/BN249))-M)*EXP(assesserr*(0+1*SQRT(-2*LN(RAND()))*SIN(2*PI()*RAND()))))</f>
        <v>0.7901612723037007</v>
      </c>
      <c r="CR250" s="149">
        <f t="shared" ref="CR250:CR296" ca="1" si="337">IF(OR(BO249&lt;1000,BP250&lt;1000),"",((-LN(BP250/BO249))-M)*EXP(assesserr*(0+1*SQRT(-2*LN(RAND()))*SIN(2*PI()*RAND()))))</f>
        <v>0.7335412865027191</v>
      </c>
      <c r="CS250" s="149">
        <f t="shared" ref="CS250:CS296" ca="1" si="338">IF(OR(BP249&lt;1000,BQ250&lt;1000),"",((-LN(BQ250/BP249))-M)*EXP(assesserr*(0+1*SQRT(-2*LN(RAND()))*SIN(2*PI()*RAND()))))</f>
        <v>0.63253353394122025</v>
      </c>
      <c r="CT250" s="149">
        <f t="shared" ref="CT250:CT296" ca="1" si="339">IF(OR(BQ249&lt;1000,BR250&lt;1000),"",((-LN(BR250/BQ249))-M)*EXP(assesserr*(0+1*SQRT(-2*LN(RAND()))*SIN(2*PI()*RAND()))))</f>
        <v>0.72243331748603679</v>
      </c>
      <c r="CU250" s="149">
        <f t="shared" ref="CU250:CU296" ca="1" si="340">IF(OR(BR249&lt;1000,BS250&lt;1000),"",((-LN(BS250/BR249))-M)*EXP(assesserr*(0+1*SQRT(-2*LN(RAND()))*SIN(2*PI()*RAND()))))</f>
        <v>0.79245216886397685</v>
      </c>
      <c r="CV250" s="149">
        <f t="shared" ref="CV250:CV296" ca="1" si="341">IF(OR(BS249&lt;1000,BT250&lt;1000),"",((-LN(BT250/BS249))-M)*EXP(assesserr*(0+1*SQRT(-2*LN(RAND()))*SIN(2*PI()*RAND()))))</f>
        <v>0.80020439095763685</v>
      </c>
      <c r="CW250" s="149">
        <f t="shared" ref="CW250:CW296" ca="1" si="342">IF(OR(BT249&lt;1000,BU250&lt;1000),"",((-LN(BU250/BT249))-M)*EXP(assesserr*(0+1*SQRT(-2*LN(RAND()))*SIN(2*PI()*RAND()))))</f>
        <v>0.76847750877679721</v>
      </c>
      <c r="CX250" s="149">
        <f t="shared" ref="CX250:CX296" ca="1" si="343">IF(OR(BU249&lt;1000,BV250&lt;1000),"",((-LN(BV250/BU249))-M)*EXP(assesserr*(0+1*SQRT(-2*LN(RAND()))*SIN(2*PI()*RAND()))))</f>
        <v>0.67025338758578501</v>
      </c>
      <c r="CY250" s="149" t="str">
        <f t="shared" ref="CY250:CY296" ca="1" si="344">IF(OR(BV249&lt;1000,BW250&lt;1000),"",((-LN(BW250/BV249))-M)*EXP(assesserr*(0+1*SQRT(-2*LN(RAND()))*SIN(2*PI()*RAND()))))</f>
        <v/>
      </c>
      <c r="CZ250" s="149" t="str">
        <f t="shared" ref="CZ250:CZ296" ca="1" si="345">IF(OR(BW249&lt;1000,BX250&lt;1000),"",((-LN(BX250/BW249))-M)*EXP(assesserr*(0+1*SQRT(-2*LN(RAND()))*SIN(2*PI()*RAND()))))</f>
        <v/>
      </c>
      <c r="DA250" s="149" t="str">
        <f t="shared" ref="DA250:DA296" ca="1" si="346">IF(OR(BX249&lt;1000,BY250&lt;1000),"",((-LN(BY250/BX249))-M)*EXP(assesserr*(0+1*SQRT(-2*LN(RAND()))*SIN(2*PI()*RAND()))))</f>
        <v/>
      </c>
      <c r="DB250" s="53"/>
      <c r="DC250" s="53"/>
      <c r="DD250" s="41"/>
      <c r="DE250" s="43"/>
      <c r="DF250" s="54"/>
      <c r="DK250" s="10"/>
      <c r="DL250" s="46"/>
      <c r="DM250" s="72">
        <f t="shared" ref="DM250:DM296" ca="1" si="347">IF(E249=0,"",(-LN(F250/E249))-M)</f>
        <v>9.26818850810536E-2</v>
      </c>
      <c r="DN250" s="72">
        <f t="shared" ref="DN250:DN296" ca="1" si="348">IF(F249=0,"",(-LN(G250/F249))-M)</f>
        <v>9.2681885081053433E-2</v>
      </c>
      <c r="DO250" s="72">
        <f t="shared" ref="DO250:DO296" ca="1" si="349">IF(G249=0,"",(-LN(H250/G249))-M)</f>
        <v>0.62886589022530437</v>
      </c>
      <c r="DP250" s="72">
        <f t="shared" ref="DP250:DP296" ca="1" si="350">IF(H249=0,"",(-LN(I250/H249))-M)</f>
        <v>0.62886589022530437</v>
      </c>
      <c r="DQ250" s="72">
        <f t="shared" ref="DQ250:DQ296" ca="1" si="351">IF(I249=0,"",(-LN(J250/I249))-M)</f>
        <v>0.62886589022530437</v>
      </c>
      <c r="DR250" s="72">
        <f t="shared" ref="DR250:DR296" ca="1" si="352">IF(J249=0,"",(-LN(K250/J249))-M)</f>
        <v>0.62886589022530426</v>
      </c>
      <c r="DS250" s="72">
        <f t="shared" ref="DS250:DS296" ca="1" si="353">IF(K249=0,"",(-LN(L250/K249))-M)</f>
        <v>0.62886589022530437</v>
      </c>
      <c r="DT250" s="72">
        <f t="shared" ref="DT250:DT296" ca="1" si="354">IF(L249=0,"",(-LN(M250/L249))-M)</f>
        <v>0.62886589022530437</v>
      </c>
      <c r="DU250" s="72">
        <f t="shared" ref="DU250:DU296" ca="1" si="355">IF(M249=0,"",(-LN(N250/M249))-M)</f>
        <v>0.62886589022530437</v>
      </c>
      <c r="DV250" s="72">
        <f t="shared" ref="DV250:DV296" ca="1" si="356">IF(N249=0,"",(-LN(O250/N249))-M)</f>
        <v>0.62886589022530437</v>
      </c>
      <c r="DW250" s="72">
        <f t="shared" ref="DW250:DW296" ca="1" si="357">IF(O249=0,"",(-LN(P250/O249))-M)</f>
        <v>0.62886589022530426</v>
      </c>
      <c r="DX250" s="72">
        <f t="shared" ref="DX250:DX296" ca="1" si="358">IF(P249=0,"",(-LN(Q250/P249))-M)</f>
        <v>0.62886589022530426</v>
      </c>
      <c r="DY250" s="72">
        <f t="shared" ref="DY250:DY296" ca="1" si="359">IF(Q249=0,"",(-LN(R250/Q249))-M)</f>
        <v>0.62886589022530437</v>
      </c>
      <c r="DZ250" s="72">
        <f t="shared" ref="DZ250:DZ296" ca="1" si="360">IF(R249=0,"",(-LN(S250/R249))-M)</f>
        <v>0.62886589022530437</v>
      </c>
      <c r="EA250" s="72">
        <f t="shared" ref="EA250:EA296" ca="1" si="361">IF(S249=0,"",(-LN(T250/S249))-M)</f>
        <v>0.62886589022530448</v>
      </c>
      <c r="EB250" s="72">
        <f t="shared" ref="EB250:EB296" ca="1" si="362">IF(T249=0,"",(-LN(U250/T249))-M)</f>
        <v>0.62886589022530448</v>
      </c>
      <c r="EC250" s="72">
        <f t="shared" ref="EC250:EC296" ca="1" si="363">IF(U249=0,"",(-LN(V250/U249))-M)</f>
        <v>0.62886589022530437</v>
      </c>
      <c r="ED250" s="53"/>
      <c r="EE250" s="53"/>
      <c r="EF250" s="41"/>
      <c r="EG250" s="43"/>
      <c r="EH250" s="54"/>
    </row>
    <row r="251" spans="1:138" x14ac:dyDescent="0.2">
      <c r="A251" s="6">
        <v>17</v>
      </c>
      <c r="B251">
        <v>3</v>
      </c>
      <c r="C251" s="5">
        <f t="shared" ca="1" si="287"/>
        <v>0.50592129732021385</v>
      </c>
      <c r="D251" s="5">
        <f t="shared" ca="1" si="288"/>
        <v>8.2560167974730203E-2</v>
      </c>
      <c r="E251" s="30">
        <f t="shared" ca="1" si="289"/>
        <v>36464795.823477127</v>
      </c>
      <c r="F251" s="29">
        <f t="shared" ca="1" si="285"/>
        <v>39711877.015802182</v>
      </c>
      <c r="G251" s="29">
        <f t="shared" ca="1" si="285"/>
        <v>95781808.0472399</v>
      </c>
      <c r="H251" s="29">
        <f t="shared" ca="1" si="285"/>
        <v>16108626.783726076</v>
      </c>
      <c r="I251" s="29">
        <f t="shared" ca="1" si="285"/>
        <v>6645566.8442289103</v>
      </c>
      <c r="J251" s="29">
        <f t="shared" ca="1" si="285"/>
        <v>2769943.2147006476</v>
      </c>
      <c r="K251" s="29">
        <f t="shared" ca="1" si="285"/>
        <v>847451.01586619206</v>
      </c>
      <c r="L251" s="29">
        <f t="shared" ca="1" si="285"/>
        <v>337814.82567438652</v>
      </c>
      <c r="M251" s="29">
        <f t="shared" ca="1" si="285"/>
        <v>74971.143029350802</v>
      </c>
      <c r="N251" s="29">
        <f t="shared" ca="1" si="285"/>
        <v>26625.046877996785</v>
      </c>
      <c r="O251" s="29">
        <f t="shared" ca="1" si="285"/>
        <v>21143.932995901163</v>
      </c>
      <c r="P251" s="29">
        <f t="shared" ca="1" si="286"/>
        <v>14462.664341293636</v>
      </c>
      <c r="Q251" s="29">
        <f t="shared" ca="1" si="286"/>
        <v>5147.7923931581099</v>
      </c>
      <c r="R251" s="29">
        <f t="shared" ca="1" si="286"/>
        <v>2540.7104948831134</v>
      </c>
      <c r="S251" s="29">
        <f t="shared" ca="1" si="286"/>
        <v>3844.8463727832277</v>
      </c>
      <c r="T251" s="29">
        <f t="shared" ca="1" si="286"/>
        <v>993.18165220829826</v>
      </c>
      <c r="U251" s="29">
        <f t="shared" ca="1" si="286"/>
        <v>294.57168983639212</v>
      </c>
      <c r="V251" s="29">
        <f t="shared" ca="1" si="286"/>
        <v>127.40480906644345</v>
      </c>
      <c r="W251" s="31">
        <f t="shared" ca="1" si="290"/>
        <v>26859553.978852686</v>
      </c>
      <c r="X251" s="31">
        <f t="shared" ca="1" si="291"/>
        <v>198818034.86537191</v>
      </c>
      <c r="Y251" s="38">
        <f t="array" aca="1" ref="Y251" ca="1">SUM($E$54:$V$54*E251:V251)/1000000</f>
        <v>2101.290721884217</v>
      </c>
      <c r="Z251" s="39">
        <f t="array" aca="1" ref="Z251" ca="1">SUM(($E$54:$V$54*E251:V251))/SUM(E251:V251)</f>
        <v>10.568914049005111</v>
      </c>
      <c r="AE251" s="10"/>
      <c r="AF251" s="46"/>
      <c r="AG251" s="53">
        <f t="shared" ca="1" si="296"/>
        <v>1261535.3175339217</v>
      </c>
      <c r="AH251" s="53">
        <f t="shared" ca="1" si="297"/>
        <v>3042720.2819138039</v>
      </c>
      <c r="AI251" s="53">
        <f t="shared" ca="1" si="298"/>
        <v>1995787.1016421092</v>
      </c>
      <c r="AJ251" s="53">
        <f t="shared" ca="1" si="299"/>
        <v>823356.12891669618</v>
      </c>
      <c r="AK251" s="53">
        <f t="shared" ca="1" si="300"/>
        <v>343183.62542023609</v>
      </c>
      <c r="AL251" s="53">
        <f t="shared" ca="1" si="301"/>
        <v>104995.40584352823</v>
      </c>
      <c r="AM251" s="53">
        <f t="shared" ca="1" si="302"/>
        <v>41853.752084289576</v>
      </c>
      <c r="AN251" s="53">
        <f t="shared" ca="1" si="303"/>
        <v>9288.5906578024296</v>
      </c>
      <c r="AO251" s="53">
        <f t="shared" ca="1" si="304"/>
        <v>3298.7247052868388</v>
      </c>
      <c r="AP251" s="53">
        <f t="shared" ca="1" si="305"/>
        <v>2619.6391112516394</v>
      </c>
      <c r="AQ251" s="53">
        <f t="shared" ca="1" si="306"/>
        <v>1791.8596870649269</v>
      </c>
      <c r="AR251" s="53">
        <f t="shared" ca="1" si="307"/>
        <v>637.78854635676589</v>
      </c>
      <c r="AS251" s="53">
        <f t="shared" ca="1" si="308"/>
        <v>314.78271256599027</v>
      </c>
      <c r="AT251" s="53">
        <f t="shared" ca="1" si="309"/>
        <v>476.35933848491976</v>
      </c>
      <c r="AU251" s="53">
        <f t="shared" ca="1" si="310"/>
        <v>123.05078252029776</v>
      </c>
      <c r="AV251" s="53">
        <f t="shared" ca="1" si="311"/>
        <v>36.496120183150957</v>
      </c>
      <c r="AW251" s="53">
        <f t="shared" ca="1" si="312"/>
        <v>15.784888310831407</v>
      </c>
      <c r="AX251" s="53">
        <f t="shared" ca="1" si="292"/>
        <v>3327779.0904566869</v>
      </c>
      <c r="AY251" s="53">
        <f t="shared" ca="1" si="293"/>
        <v>7632034.6899044113</v>
      </c>
      <c r="AZ251" s="41">
        <f t="array" aca="1" ref="AZ251" ca="1">SUM($E$54:$V$54*AF251:AW251)/1000000</f>
        <v>118.68777823427102</v>
      </c>
      <c r="BA251" s="43">
        <f t="array" aca="1" ref="BA251" ca="1">IF(AZ251=0,"",SUM(($E$54:$V$54*AF251:AW251))/SUM(AF251:AW251))</f>
        <v>15.551262940572082</v>
      </c>
      <c r="BB251" s="54">
        <f t="array" aca="1" ref="BB251" ca="1">SUM(AG251:AW251*AG$54:AW$54*AG$55:AW$55)/1000000</f>
        <v>202.32159764885904</v>
      </c>
      <c r="BG251" s="10"/>
      <c r="BH251" s="46"/>
      <c r="BI251" s="53">
        <f t="shared" si="313"/>
        <v>0</v>
      </c>
      <c r="BJ251" s="53">
        <f t="shared" si="314"/>
        <v>0</v>
      </c>
      <c r="BK251" s="53">
        <f t="shared" ca="1" si="315"/>
        <v>12230004.182486342</v>
      </c>
      <c r="BL251" s="53">
        <f t="shared" ca="1" si="316"/>
        <v>5045452.4393116748</v>
      </c>
      <c r="BM251" s="53">
        <f t="shared" ca="1" si="317"/>
        <v>2102998.4464760595</v>
      </c>
      <c r="BN251" s="53">
        <f t="shared" ca="1" si="318"/>
        <v>643402.42080513702</v>
      </c>
      <c r="BO251" s="53">
        <f t="shared" ca="1" si="319"/>
        <v>256476.03525568752</v>
      </c>
      <c r="BP251" s="53">
        <f t="shared" ca="1" si="320"/>
        <v>56919.649646427213</v>
      </c>
      <c r="BQ251" s="53">
        <f t="shared" ca="1" si="321"/>
        <v>20214.288843401682</v>
      </c>
      <c r="BR251" s="53">
        <f t="shared" ca="1" si="322"/>
        <v>16052.91328962479</v>
      </c>
      <c r="BS251" s="53">
        <f t="shared" ca="1" si="323"/>
        <v>10980.355294009958</v>
      </c>
      <c r="BT251" s="53">
        <f t="shared" ca="1" si="324"/>
        <v>3908.3109531408722</v>
      </c>
      <c r="BU251" s="53">
        <f t="shared" ca="1" si="325"/>
        <v>1928.9602022625027</v>
      </c>
      <c r="BV251" s="53">
        <f t="shared" ca="1" si="326"/>
        <v>2919.0872599805539</v>
      </c>
      <c r="BW251" s="53">
        <f t="shared" ca="1" si="327"/>
        <v>754.04414811741992</v>
      </c>
      <c r="BX251" s="53">
        <f t="shared" ca="1" si="328"/>
        <v>223.6449479592342</v>
      </c>
      <c r="BY251" s="53">
        <f t="shared" ca="1" si="329"/>
        <v>96.728378444128296</v>
      </c>
      <c r="BZ251" s="53">
        <f t="shared" ca="1" si="294"/>
        <v>20392331.507298276</v>
      </c>
      <c r="CA251" s="53">
        <f t="shared" ca="1" si="295"/>
        <v>20392331.507298276</v>
      </c>
      <c r="CB251" s="41">
        <f t="array" aca="1" ref="CB251" ca="1">SUM($E$54:$V$54*BH251:BY251)/1000000</f>
        <v>441.89562232166821</v>
      </c>
      <c r="CC251" s="43">
        <f t="array" aca="1" ref="CC251" ca="1">IF(CB251=0,"",SUM(($E$54:$V$54*BH251:BY251))/SUM(BH251:BY251))</f>
        <v>21.669695893454694</v>
      </c>
      <c r="CD251" s="54">
        <f t="array" aca="1" ref="CD251" ca="1">SUM(BI251:BY251*BI$54:BY$54*BI$55:BY$55)/1000000</f>
        <v>2030.5657972548149</v>
      </c>
      <c r="CI251" s="10"/>
      <c r="CJ251" s="71"/>
      <c r="CK251" s="149" t="str">
        <f t="shared" ca="1" si="330"/>
        <v/>
      </c>
      <c r="CL251" s="149" t="str">
        <f t="shared" ca="1" si="331"/>
        <v/>
      </c>
      <c r="CM251" s="149" t="str">
        <f t="shared" ca="1" si="332"/>
        <v/>
      </c>
      <c r="CN251" s="149">
        <f t="shared" ca="1" si="333"/>
        <v>0.77757206786502375</v>
      </c>
      <c r="CO251" s="149">
        <f t="shared" ca="1" si="334"/>
        <v>0.66650735540366046</v>
      </c>
      <c r="CP251" s="149">
        <f t="shared" ca="1" si="335"/>
        <v>0.62226671611864992</v>
      </c>
      <c r="CQ251" s="149">
        <f t="shared" ca="1" si="336"/>
        <v>0.66747332591652864</v>
      </c>
      <c r="CR251" s="149">
        <f t="shared" ca="1" si="337"/>
        <v>0.6166198303056748</v>
      </c>
      <c r="CS251" s="149">
        <f t="shared" ca="1" si="338"/>
        <v>0.60069098786975261</v>
      </c>
      <c r="CT251" s="149">
        <f t="shared" ca="1" si="339"/>
        <v>0.69096000955576475</v>
      </c>
      <c r="CU251" s="149">
        <f t="shared" ca="1" si="340"/>
        <v>0.76649820051090733</v>
      </c>
      <c r="CV251" s="149">
        <f t="shared" ca="1" si="341"/>
        <v>0.63042734306076043</v>
      </c>
      <c r="CW251" s="149">
        <f t="shared" ca="1" si="342"/>
        <v>0.66868217703342014</v>
      </c>
      <c r="CX251" s="149">
        <f t="shared" ca="1" si="343"/>
        <v>0.58010453171294751</v>
      </c>
      <c r="CY251" s="149" t="str">
        <f t="shared" ca="1" si="344"/>
        <v/>
      </c>
      <c r="CZ251" s="149" t="str">
        <f t="shared" ca="1" si="345"/>
        <v/>
      </c>
      <c r="DA251" s="149" t="str">
        <f t="shared" ca="1" si="346"/>
        <v/>
      </c>
      <c r="DB251" s="53"/>
      <c r="DC251" s="53"/>
      <c r="DD251" s="41"/>
      <c r="DE251" s="43"/>
      <c r="DF251" s="54"/>
      <c r="DK251" s="10"/>
      <c r="DL251" s="46"/>
      <c r="DM251" s="72">
        <f t="shared" ca="1" si="347"/>
        <v>8.2560167974730397E-2</v>
      </c>
      <c r="DN251" s="72">
        <f t="shared" ca="1" si="348"/>
        <v>8.2560167974730286E-2</v>
      </c>
      <c r="DO251" s="72">
        <f t="shared" ca="1" si="349"/>
        <v>0.58848146529494405</v>
      </c>
      <c r="DP251" s="72">
        <f t="shared" ca="1" si="350"/>
        <v>0.58848146529494394</v>
      </c>
      <c r="DQ251" s="72">
        <f t="shared" ca="1" si="351"/>
        <v>0.58848146529494416</v>
      </c>
      <c r="DR251" s="72">
        <f t="shared" ca="1" si="352"/>
        <v>0.58848146529494405</v>
      </c>
      <c r="DS251" s="72">
        <f t="shared" ca="1" si="353"/>
        <v>0.58848146529494405</v>
      </c>
      <c r="DT251" s="72">
        <f t="shared" ca="1" si="354"/>
        <v>0.58848146529494405</v>
      </c>
      <c r="DU251" s="72">
        <f t="shared" ca="1" si="355"/>
        <v>0.58848146529494405</v>
      </c>
      <c r="DV251" s="72">
        <f t="shared" ca="1" si="356"/>
        <v>0.58848146529494405</v>
      </c>
      <c r="DW251" s="72">
        <f t="shared" ca="1" si="357"/>
        <v>0.58848146529494405</v>
      </c>
      <c r="DX251" s="72">
        <f t="shared" ca="1" si="358"/>
        <v>0.58848146529494394</v>
      </c>
      <c r="DY251" s="72">
        <f t="shared" ca="1" si="359"/>
        <v>0.58848146529494416</v>
      </c>
      <c r="DZ251" s="72">
        <f t="shared" ca="1" si="360"/>
        <v>0.58848146529494405</v>
      </c>
      <c r="EA251" s="72">
        <f t="shared" ca="1" si="361"/>
        <v>0.58848146529494405</v>
      </c>
      <c r="EB251" s="72">
        <f t="shared" ca="1" si="362"/>
        <v>0.58848146529494405</v>
      </c>
      <c r="EC251" s="72">
        <f t="shared" ca="1" si="363"/>
        <v>0.58848146529494405</v>
      </c>
      <c r="ED251" s="53"/>
      <c r="EE251" s="53"/>
      <c r="EF251" s="41"/>
      <c r="EG251" s="43"/>
      <c r="EH251" s="54"/>
    </row>
    <row r="252" spans="1:138" x14ac:dyDescent="0.2">
      <c r="A252" s="6">
        <v>17</v>
      </c>
      <c r="B252">
        <v>4</v>
      </c>
      <c r="C252" s="5">
        <f t="shared" ca="1" si="287"/>
        <v>0.53103807947258808</v>
      </c>
      <c r="D252" s="5">
        <f t="shared" ca="1" si="288"/>
        <v>0.1050106707495492</v>
      </c>
      <c r="E252" s="30">
        <f t="shared" ca="1" si="289"/>
        <v>42618343.850018956</v>
      </c>
      <c r="F252" s="29">
        <f t="shared" ca="1" si="285"/>
        <v>27559205.739935409</v>
      </c>
      <c r="G252" s="29">
        <f t="shared" ca="1" si="285"/>
        <v>30013270.725428801</v>
      </c>
      <c r="H252" s="29">
        <f t="shared" ca="1" si="285"/>
        <v>42564646.808312871</v>
      </c>
      <c r="I252" s="29">
        <f t="shared" ca="1" si="285"/>
        <v>7158541.100811759</v>
      </c>
      <c r="J252" s="29">
        <f t="shared" ca="1" si="285"/>
        <v>2953235.1845574621</v>
      </c>
      <c r="K252" s="29">
        <f t="shared" ca="1" si="285"/>
        <v>1230939.9563084708</v>
      </c>
      <c r="L252" s="29">
        <f t="shared" ca="1" si="285"/>
        <v>376600.25335813093</v>
      </c>
      <c r="M252" s="29">
        <f t="shared" ca="1" si="285"/>
        <v>150122.12689021585</v>
      </c>
      <c r="N252" s="29">
        <f t="shared" ca="1" si="285"/>
        <v>33316.558633826935</v>
      </c>
      <c r="O252" s="29">
        <f t="shared" ca="1" si="285"/>
        <v>11831.951596254752</v>
      </c>
      <c r="P252" s="29">
        <f t="shared" ca="1" si="286"/>
        <v>9396.1897197147355</v>
      </c>
      <c r="Q252" s="29">
        <f t="shared" ca="1" si="286"/>
        <v>6427.0889446013534</v>
      </c>
      <c r="R252" s="29">
        <f t="shared" ca="1" si="286"/>
        <v>2287.6365514965732</v>
      </c>
      <c r="S252" s="29">
        <f t="shared" ca="1" si="286"/>
        <v>1129.0708231727713</v>
      </c>
      <c r="T252" s="29">
        <f t="shared" ca="1" si="286"/>
        <v>1708.6180687780084</v>
      </c>
      <c r="U252" s="29">
        <f t="shared" ca="1" si="286"/>
        <v>441.36174817135384</v>
      </c>
      <c r="V252" s="29">
        <f t="shared" ca="1" si="286"/>
        <v>130.90523339703472</v>
      </c>
      <c r="W252" s="31">
        <f t="shared" ca="1" si="290"/>
        <v>54500754.811558314</v>
      </c>
      <c r="X252" s="31">
        <f t="shared" ca="1" si="291"/>
        <v>154691575.12694147</v>
      </c>
      <c r="Y252" s="38">
        <f t="array" aca="1" ref="Y252" ca="1">SUM($E$54:$V$54*E252:V252)/1000000</f>
        <v>1729.7320331629812</v>
      </c>
      <c r="Z252" s="39">
        <f t="array" aca="1" ref="Z252" ca="1">SUM(($E$54:$V$54*E252:V252))/SUM(E252:V252)</f>
        <v>11.181811496479661</v>
      </c>
      <c r="AE252" s="10"/>
      <c r="AF252" s="46"/>
      <c r="AG252" s="53">
        <f t="shared" ca="1" si="296"/>
        <v>1153052.7453955309</v>
      </c>
      <c r="AH252" s="53">
        <f t="shared" ca="1" si="297"/>
        <v>1255728.6496144182</v>
      </c>
      <c r="AI252" s="53">
        <f t="shared" ca="1" si="298"/>
        <v>6890300.7316835709</v>
      </c>
      <c r="AJ252" s="53">
        <f t="shared" ca="1" si="299"/>
        <v>1158813.8204656055</v>
      </c>
      <c r="AK252" s="53">
        <f t="shared" ca="1" si="300"/>
        <v>478065.25083196157</v>
      </c>
      <c r="AL252" s="53">
        <f t="shared" ca="1" si="301"/>
        <v>199262.70079972455</v>
      </c>
      <c r="AM252" s="53">
        <f t="shared" ca="1" si="302"/>
        <v>60963.48016116902</v>
      </c>
      <c r="AN252" s="53">
        <f t="shared" ca="1" si="303"/>
        <v>24301.543142407387</v>
      </c>
      <c r="AO252" s="53">
        <f t="shared" ca="1" si="304"/>
        <v>5393.234187180029</v>
      </c>
      <c r="AP252" s="53">
        <f t="shared" ca="1" si="305"/>
        <v>1915.3384523091299</v>
      </c>
      <c r="AQ252" s="53">
        <f t="shared" ca="1" si="306"/>
        <v>1521.0409989386749</v>
      </c>
      <c r="AR252" s="53">
        <f t="shared" ca="1" si="307"/>
        <v>1040.4074502724013</v>
      </c>
      <c r="AS252" s="53">
        <f t="shared" ca="1" si="308"/>
        <v>370.3191494948457</v>
      </c>
      <c r="AT252" s="53">
        <f t="shared" ca="1" si="309"/>
        <v>182.77227940043792</v>
      </c>
      <c r="AU252" s="53">
        <f t="shared" ca="1" si="310"/>
        <v>276.58851211634243</v>
      </c>
      <c r="AV252" s="53">
        <f t="shared" ca="1" si="311"/>
        <v>71.446973119680379</v>
      </c>
      <c r="AW252" s="53">
        <f t="shared" ca="1" si="312"/>
        <v>21.190741450734674</v>
      </c>
      <c r="AX252" s="53">
        <f t="shared" ca="1" si="292"/>
        <v>8822499.8658287227</v>
      </c>
      <c r="AY252" s="53">
        <f t="shared" ca="1" si="293"/>
        <v>11231281.260838673</v>
      </c>
      <c r="AZ252" s="41">
        <f t="array" aca="1" ref="AZ252" ca="1">SUM($E$54:$V$54*AF252:AW252)/1000000</f>
        <v>203.35484637880899</v>
      </c>
      <c r="BA252" s="43">
        <f t="array" aca="1" ref="BA252" ca="1">IF(AZ252=0,"",SUM(($E$54:$V$54*AF252:AW252))/SUM(AF252:AW252))</f>
        <v>18.106112887393213</v>
      </c>
      <c r="BB252" s="54">
        <f t="array" aca="1" ref="BB252" ca="1">SUM(AG252:AW252*AG$54:AW$54*AG$55:AW$55)/1000000</f>
        <v>368.19845398666223</v>
      </c>
      <c r="BG252" s="10"/>
      <c r="BH252" s="46"/>
      <c r="BI252" s="53">
        <f t="shared" si="313"/>
        <v>0</v>
      </c>
      <c r="BJ252" s="53">
        <f t="shared" si="314"/>
        <v>0</v>
      </c>
      <c r="BK252" s="53">
        <f t="shared" ca="1" si="315"/>
        <v>34844192.894154228</v>
      </c>
      <c r="BL252" s="53">
        <f t="shared" ca="1" si="316"/>
        <v>5860111.7514430247</v>
      </c>
      <c r="BM252" s="53">
        <f t="shared" ca="1" si="317"/>
        <v>2417571.955805032</v>
      </c>
      <c r="BN252" s="53">
        <f t="shared" ca="1" si="318"/>
        <v>1007669.8033438751</v>
      </c>
      <c r="BO252" s="53">
        <f t="shared" ca="1" si="319"/>
        <v>308291.80683898635</v>
      </c>
      <c r="BP252" s="53">
        <f t="shared" ca="1" si="320"/>
        <v>122892.69944140091</v>
      </c>
      <c r="BQ252" s="53">
        <f t="shared" ca="1" si="321"/>
        <v>27273.539959921472</v>
      </c>
      <c r="BR252" s="53">
        <f t="shared" ca="1" si="322"/>
        <v>9685.8504568556509</v>
      </c>
      <c r="BS252" s="53">
        <f t="shared" ca="1" si="323"/>
        <v>7691.8915488303192</v>
      </c>
      <c r="BT252" s="53">
        <f t="shared" ca="1" si="324"/>
        <v>5261.3317324611025</v>
      </c>
      <c r="BU252" s="53">
        <f t="shared" ca="1" si="325"/>
        <v>1872.7008268396312</v>
      </c>
      <c r="BV252" s="53">
        <f t="shared" ca="1" si="326"/>
        <v>924.27788091290222</v>
      </c>
      <c r="BW252" s="53">
        <f t="shared" ca="1" si="327"/>
        <v>1398.7057813272149</v>
      </c>
      <c r="BX252" s="53">
        <f t="shared" ca="1" si="328"/>
        <v>361.30674262708266</v>
      </c>
      <c r="BY252" s="53">
        <f t="shared" ca="1" si="329"/>
        <v>107.16140142973626</v>
      </c>
      <c r="BZ252" s="53">
        <f t="shared" ca="1" si="294"/>
        <v>44615307.677357748</v>
      </c>
      <c r="CA252" s="53">
        <f t="shared" ca="1" si="295"/>
        <v>44615307.677357748</v>
      </c>
      <c r="CB252" s="41">
        <f t="array" aca="1" ref="CB252" ca="1">SUM($E$54:$V$54*BH252:BY252)/1000000</f>
        <v>910.96339495357495</v>
      </c>
      <c r="CC252" s="43">
        <f t="array" aca="1" ref="CC252" ca="1">IF(CB252=0,"",SUM(($E$54:$V$54*BH252:BY252))/SUM(BH252:BY252))</f>
        <v>20.418180269905175</v>
      </c>
      <c r="CD252" s="54">
        <f t="array" aca="1" ref="CD252" ca="1">SUM(BI252:BY252*BI$54:BY$54*BI$55:BY$55)/1000000</f>
        <v>4115.1083869965405</v>
      </c>
      <c r="CI252" s="10"/>
      <c r="CJ252" s="71"/>
      <c r="CK252" s="149" t="str">
        <f t="shared" ca="1" si="330"/>
        <v/>
      </c>
      <c r="CL252" s="149" t="str">
        <f t="shared" ca="1" si="331"/>
        <v/>
      </c>
      <c r="CM252" s="149" t="str">
        <f t="shared" ca="1" si="332"/>
        <v/>
      </c>
      <c r="CN252" s="149">
        <f t="shared" ca="1" si="333"/>
        <v>0.53142609338577596</v>
      </c>
      <c r="CO252" s="149">
        <f t="shared" ca="1" si="334"/>
        <v>0.62404147559741352</v>
      </c>
      <c r="CP252" s="149">
        <f t="shared" ca="1" si="335"/>
        <v>0.52878663399479153</v>
      </c>
      <c r="CQ252" s="149">
        <f t="shared" ca="1" si="336"/>
        <v>0.47881757045406925</v>
      </c>
      <c r="CR252" s="149">
        <f t="shared" ca="1" si="337"/>
        <v>0.54668785529049779</v>
      </c>
      <c r="CS252" s="149">
        <f t="shared" ca="1" si="338"/>
        <v>0.66479304356349078</v>
      </c>
      <c r="CT252" s="149">
        <f t="shared" ca="1" si="339"/>
        <v>0.70060015914779095</v>
      </c>
      <c r="CU252" s="149">
        <f t="shared" ca="1" si="340"/>
        <v>0.51768506775814671</v>
      </c>
      <c r="CV252" s="149">
        <f t="shared" ca="1" si="341"/>
        <v>0.55473263082877522</v>
      </c>
      <c r="CW252" s="149">
        <f t="shared" ca="1" si="342"/>
        <v>0.57962521239689724</v>
      </c>
      <c r="CX252" s="149" t="str">
        <f t="shared" ca="1" si="343"/>
        <v/>
      </c>
      <c r="CY252" s="149">
        <f t="shared" ca="1" si="344"/>
        <v>0.60291917601160594</v>
      </c>
      <c r="CZ252" s="149" t="str">
        <f t="shared" ca="1" si="345"/>
        <v/>
      </c>
      <c r="DA252" s="149" t="str">
        <f t="shared" ca="1" si="346"/>
        <v/>
      </c>
      <c r="DB252" s="53"/>
      <c r="DC252" s="53"/>
      <c r="DD252" s="41"/>
      <c r="DE252" s="43"/>
      <c r="DF252" s="54"/>
      <c r="DK252" s="10"/>
      <c r="DL252" s="46"/>
      <c r="DM252" s="72">
        <f t="shared" ca="1" si="347"/>
        <v>0.10501067074954926</v>
      </c>
      <c r="DN252" s="72">
        <f t="shared" ca="1" si="348"/>
        <v>0.10501067074954926</v>
      </c>
      <c r="DO252" s="72">
        <f t="shared" ca="1" si="349"/>
        <v>0.63604875022213725</v>
      </c>
      <c r="DP252" s="72">
        <f t="shared" ca="1" si="350"/>
        <v>0.63604875022213725</v>
      </c>
      <c r="DQ252" s="72">
        <f t="shared" ca="1" si="351"/>
        <v>0.63604875022213725</v>
      </c>
      <c r="DR252" s="72">
        <f t="shared" ca="1" si="352"/>
        <v>0.63604875022213725</v>
      </c>
      <c r="DS252" s="72">
        <f t="shared" ca="1" si="353"/>
        <v>0.63604875022213747</v>
      </c>
      <c r="DT252" s="72">
        <f t="shared" ca="1" si="354"/>
        <v>0.63604875022213725</v>
      </c>
      <c r="DU252" s="72">
        <f t="shared" ca="1" si="355"/>
        <v>0.63604875022213714</v>
      </c>
      <c r="DV252" s="72">
        <f t="shared" ca="1" si="356"/>
        <v>0.63604875022213725</v>
      </c>
      <c r="DW252" s="72">
        <f t="shared" ca="1" si="357"/>
        <v>0.63604875022213725</v>
      </c>
      <c r="DX252" s="72">
        <f t="shared" ca="1" si="358"/>
        <v>0.63604875022213725</v>
      </c>
      <c r="DY252" s="72">
        <f t="shared" ca="1" si="359"/>
        <v>0.63604875022213725</v>
      </c>
      <c r="DZ252" s="72">
        <f t="shared" ca="1" si="360"/>
        <v>0.63604875022213725</v>
      </c>
      <c r="EA252" s="72">
        <f t="shared" ca="1" si="361"/>
        <v>0.63604875022213725</v>
      </c>
      <c r="EB252" s="72">
        <f t="shared" ca="1" si="362"/>
        <v>0.63604875022213725</v>
      </c>
      <c r="EC252" s="72">
        <f t="shared" ca="1" si="363"/>
        <v>0.63604875022213725</v>
      </c>
      <c r="ED252" s="53"/>
      <c r="EE252" s="53"/>
      <c r="EF252" s="41"/>
      <c r="EG252" s="43"/>
      <c r="EH252" s="54"/>
    </row>
    <row r="253" spans="1:138" x14ac:dyDescent="0.2">
      <c r="A253" s="6">
        <v>17</v>
      </c>
      <c r="B253">
        <v>5</v>
      </c>
      <c r="C253" s="5">
        <f t="shared" ca="1" si="287"/>
        <v>0.66035274013374778</v>
      </c>
      <c r="D253" s="5">
        <f t="shared" ca="1" si="288"/>
        <v>8.9131339863033843E-2</v>
      </c>
      <c r="E253" s="30">
        <f t="shared" ca="1" si="289"/>
        <v>39308026.111491032</v>
      </c>
      <c r="F253" s="29">
        <f t="shared" ca="1" si="285"/>
        <v>32725461.940844562</v>
      </c>
      <c r="G253" s="29">
        <f t="shared" ca="1" si="285"/>
        <v>21161961.190609712</v>
      </c>
      <c r="H253" s="29">
        <f t="shared" ca="1" si="285"/>
        <v>11907346.485636162</v>
      </c>
      <c r="I253" s="29">
        <f t="shared" ca="1" si="285"/>
        <v>16886929.859193731</v>
      </c>
      <c r="J253" s="29">
        <f t="shared" ca="1" si="285"/>
        <v>2840051.3225909034</v>
      </c>
      <c r="K253" s="29">
        <f t="shared" ca="1" si="285"/>
        <v>1171654.862870496</v>
      </c>
      <c r="L253" s="29">
        <f t="shared" ca="1" si="285"/>
        <v>488358.25648153818</v>
      </c>
      <c r="M253" s="29">
        <f t="shared" ca="1" si="285"/>
        <v>149410.89707741476</v>
      </c>
      <c r="N253" s="29">
        <f t="shared" ca="1" si="285"/>
        <v>59558.859692286955</v>
      </c>
      <c r="O253" s="29">
        <f t="shared" ca="1" si="285"/>
        <v>13217.879883576814</v>
      </c>
      <c r="P253" s="29">
        <f t="shared" ca="1" si="286"/>
        <v>4694.1617442085135</v>
      </c>
      <c r="Q253" s="29">
        <f t="shared" ca="1" si="286"/>
        <v>3727.8071977214472</v>
      </c>
      <c r="R253" s="29">
        <f t="shared" ca="1" si="286"/>
        <v>2549.8578831173545</v>
      </c>
      <c r="S253" s="29">
        <f t="shared" ca="1" si="286"/>
        <v>907.5878900727962</v>
      </c>
      <c r="T253" s="29">
        <f t="shared" ca="1" si="286"/>
        <v>447.94309894889165</v>
      </c>
      <c r="U253" s="29">
        <f t="shared" ca="1" si="286"/>
        <v>677.87038416045846</v>
      </c>
      <c r="V253" s="29">
        <f t="shared" ca="1" si="286"/>
        <v>175.10411674425455</v>
      </c>
      <c r="W253" s="31">
        <f t="shared" ca="1" si="290"/>
        <v>33529708.755741082</v>
      </c>
      <c r="X253" s="31">
        <f t="shared" ca="1" si="291"/>
        <v>126725157.99868636</v>
      </c>
      <c r="Y253" s="38">
        <f t="array" aca="1" ref="Y253" ca="1">SUM($E$54:$V$54*E253:V253)/1000000</f>
        <v>1300.3318309797194</v>
      </c>
      <c r="Z253" s="39">
        <f t="array" aca="1" ref="Z253" ca="1">SUM(($E$54:$V$54*E253:V253))/SUM(E253:V253)</f>
        <v>10.261039335166572</v>
      </c>
      <c r="AE253" s="10"/>
      <c r="AF253" s="46"/>
      <c r="AG253" s="53">
        <f t="shared" ca="1" si="296"/>
        <v>953792.32455203729</v>
      </c>
      <c r="AH253" s="53">
        <f t="shared" ca="1" si="297"/>
        <v>616771.00823074684</v>
      </c>
      <c r="AI253" s="53">
        <f t="shared" ca="1" si="298"/>
        <v>1745627.9906484904</v>
      </c>
      <c r="AJ253" s="53">
        <f t="shared" ca="1" si="299"/>
        <v>2475639.5116146184</v>
      </c>
      <c r="AK253" s="53">
        <f t="shared" ca="1" si="300"/>
        <v>416354.14654082595</v>
      </c>
      <c r="AL253" s="53">
        <f t="shared" ca="1" si="301"/>
        <v>171765.68486298536</v>
      </c>
      <c r="AM253" s="53">
        <f t="shared" ca="1" si="302"/>
        <v>71593.771375245444</v>
      </c>
      <c r="AN253" s="53">
        <f t="shared" ca="1" si="303"/>
        <v>21903.775485231599</v>
      </c>
      <c r="AO253" s="53">
        <f t="shared" ca="1" si="304"/>
        <v>8731.3838305938643</v>
      </c>
      <c r="AP253" s="53">
        <f t="shared" ca="1" si="305"/>
        <v>1937.7533970003205</v>
      </c>
      <c r="AQ253" s="53">
        <f t="shared" ca="1" si="306"/>
        <v>688.16844653059047</v>
      </c>
      <c r="AR253" s="53">
        <f t="shared" ca="1" si="307"/>
        <v>546.49997763425358</v>
      </c>
      <c r="AS253" s="53">
        <f t="shared" ca="1" si="308"/>
        <v>373.81152033450354</v>
      </c>
      <c r="AT253" s="53">
        <f t="shared" ca="1" si="309"/>
        <v>133.05322279786128</v>
      </c>
      <c r="AU253" s="53">
        <f t="shared" ca="1" si="310"/>
        <v>65.668871959530918</v>
      </c>
      <c r="AV253" s="53">
        <f t="shared" ca="1" si="311"/>
        <v>99.376424298190074</v>
      </c>
      <c r="AW253" s="53">
        <f t="shared" ca="1" si="312"/>
        <v>25.670425214826633</v>
      </c>
      <c r="AX253" s="53">
        <f t="shared" ca="1" si="292"/>
        <v>4915486.2666437607</v>
      </c>
      <c r="AY253" s="53">
        <f t="shared" ca="1" si="293"/>
        <v>6486049.5994265452</v>
      </c>
      <c r="AZ253" s="41">
        <f t="array" aca="1" ref="AZ253" ca="1">SUM($E$54:$V$54*AF253:AW253)/1000000</f>
        <v>126.42663637392006</v>
      </c>
      <c r="BA253" s="43">
        <f t="array" aca="1" ref="BA253" ca="1">IF(AZ253=0,"",SUM(($E$54:$V$54*AF253:AW253))/SUM(AF253:AW253))</f>
        <v>19.492085966332713</v>
      </c>
      <c r="BB253" s="54">
        <f t="array" aca="1" ref="BB253" ca="1">SUM(AG253:AW253*AG$54:AW$54*AG$55:AW$55)/1000000</f>
        <v>247.00741902487044</v>
      </c>
      <c r="BG253" s="10"/>
      <c r="BH253" s="46"/>
      <c r="BI253" s="53">
        <f t="shared" si="313"/>
        <v>0</v>
      </c>
      <c r="BJ253" s="53">
        <f t="shared" si="314"/>
        <v>0</v>
      </c>
      <c r="BK253" s="53">
        <f t="shared" ca="1" si="315"/>
        <v>12932939.509832051</v>
      </c>
      <c r="BL253" s="53">
        <f t="shared" ca="1" si="316"/>
        <v>18341419.949371796</v>
      </c>
      <c r="BM253" s="53">
        <f t="shared" ca="1" si="317"/>
        <v>3084668.1083979839</v>
      </c>
      <c r="BN253" s="53">
        <f t="shared" ca="1" si="318"/>
        <v>1272570.8020828736</v>
      </c>
      <c r="BO253" s="53">
        <f t="shared" ca="1" si="319"/>
        <v>530421.09741424455</v>
      </c>
      <c r="BP253" s="53">
        <f t="shared" ca="1" si="320"/>
        <v>162279.82416929826</v>
      </c>
      <c r="BQ253" s="53">
        <f t="shared" ca="1" si="321"/>
        <v>64688.730659185916</v>
      </c>
      <c r="BR253" s="53">
        <f t="shared" ca="1" si="322"/>
        <v>14356.35060999839</v>
      </c>
      <c r="BS253" s="53">
        <f t="shared" ca="1" si="323"/>
        <v>5098.4751271368568</v>
      </c>
      <c r="BT253" s="53">
        <f t="shared" ca="1" si="324"/>
        <v>4048.8873865059331</v>
      </c>
      <c r="BU253" s="53">
        <f t="shared" ca="1" si="325"/>
        <v>2769.4799845461389</v>
      </c>
      <c r="BV253" s="53">
        <f t="shared" ca="1" si="326"/>
        <v>985.75944660104301</v>
      </c>
      <c r="BW253" s="53">
        <f t="shared" ca="1" si="327"/>
        <v>486.52493731841048</v>
      </c>
      <c r="BX253" s="53">
        <f t="shared" ca="1" si="328"/>
        <v>736.25611587176786</v>
      </c>
      <c r="BY253" s="53">
        <f t="shared" ca="1" si="329"/>
        <v>190.18602948253968</v>
      </c>
      <c r="BZ253" s="53">
        <f t="shared" ca="1" si="294"/>
        <v>36417659.941564888</v>
      </c>
      <c r="CA253" s="53">
        <f t="shared" ca="1" si="295"/>
        <v>36417659.941564888</v>
      </c>
      <c r="CB253" s="41">
        <f t="array" aca="1" ref="CB253" ca="1">SUM($E$54:$V$54*BH253:BY253)/1000000</f>
        <v>834.05812073816617</v>
      </c>
      <c r="CC253" s="43">
        <f t="array" aca="1" ref="CC253" ca="1">IF(CB253=0,"",SUM(($E$54:$V$54*BH253:BY253))/SUM(BH253:BY253))</f>
        <v>22.902573149303954</v>
      </c>
      <c r="CD253" s="54">
        <f t="array" aca="1" ref="CD253" ca="1">SUM(BI253:BY253*BI$54:BY$54*BI$55:BY$55)/1000000</f>
        <v>3882.7896805139762</v>
      </c>
      <c r="CI253" s="10"/>
      <c r="CJ253" s="71"/>
      <c r="CK253" s="149" t="str">
        <f t="shared" ca="1" si="330"/>
        <v/>
      </c>
      <c r="CL253" s="149" t="str">
        <f t="shared" ca="1" si="331"/>
        <v/>
      </c>
      <c r="CM253" s="149" t="str">
        <f t="shared" ca="1" si="332"/>
        <v/>
      </c>
      <c r="CN253" s="149">
        <f t="shared" ca="1" si="333"/>
        <v>0.46636593981094693</v>
      </c>
      <c r="CO253" s="149">
        <f t="shared" ca="1" si="334"/>
        <v>0.46275639359508935</v>
      </c>
      <c r="CP253" s="149">
        <f t="shared" ca="1" si="335"/>
        <v>0.43527001636269974</v>
      </c>
      <c r="CQ253" s="149">
        <f t="shared" ca="1" si="336"/>
        <v>0.5189419166993321</v>
      </c>
      <c r="CR253" s="149">
        <f t="shared" ca="1" si="337"/>
        <v>0.56921021857553211</v>
      </c>
      <c r="CS253" s="149">
        <f t="shared" ca="1" si="338"/>
        <v>0.37716988861223999</v>
      </c>
      <c r="CT253" s="149">
        <f t="shared" ca="1" si="339"/>
        <v>0.46030132303522192</v>
      </c>
      <c r="CU253" s="149">
        <f t="shared" ca="1" si="340"/>
        <v>0.41173698569660372</v>
      </c>
      <c r="CV253" s="149">
        <f t="shared" ca="1" si="341"/>
        <v>0.41247496689507052</v>
      </c>
      <c r="CW253" s="149">
        <f t="shared" ca="1" si="342"/>
        <v>0.48210277405339125</v>
      </c>
      <c r="CX253" s="149" t="str">
        <f t="shared" ca="1" si="343"/>
        <v/>
      </c>
      <c r="CY253" s="149" t="str">
        <f t="shared" ca="1" si="344"/>
        <v/>
      </c>
      <c r="CZ253" s="149" t="str">
        <f t="shared" ca="1" si="345"/>
        <v/>
      </c>
      <c r="DA253" s="149" t="str">
        <f t="shared" ca="1" si="346"/>
        <v/>
      </c>
      <c r="DB253" s="53"/>
      <c r="DC253" s="53"/>
      <c r="DD253" s="41"/>
      <c r="DE253" s="43"/>
      <c r="DF253" s="54"/>
      <c r="DK253" s="10"/>
      <c r="DL253" s="46"/>
      <c r="DM253" s="72">
        <f t="shared" ca="1" si="347"/>
        <v>8.913133986303387E-2</v>
      </c>
      <c r="DN253" s="72">
        <f t="shared" ca="1" si="348"/>
        <v>8.913133986303387E-2</v>
      </c>
      <c r="DO253" s="72">
        <f t="shared" ca="1" si="349"/>
        <v>0.74948407999678168</v>
      </c>
      <c r="DP253" s="72">
        <f t="shared" ca="1" si="350"/>
        <v>0.74948407999678168</v>
      </c>
      <c r="DQ253" s="72">
        <f t="shared" ca="1" si="351"/>
        <v>0.74948407999678179</v>
      </c>
      <c r="DR253" s="72">
        <f t="shared" ca="1" si="352"/>
        <v>0.74948407999678168</v>
      </c>
      <c r="DS253" s="72">
        <f t="shared" ca="1" si="353"/>
        <v>0.74948407999678168</v>
      </c>
      <c r="DT253" s="72">
        <f t="shared" ca="1" si="354"/>
        <v>0.74948407999678168</v>
      </c>
      <c r="DU253" s="72">
        <f t="shared" ca="1" si="355"/>
        <v>0.74948407999678168</v>
      </c>
      <c r="DV253" s="72">
        <f t="shared" ca="1" si="356"/>
        <v>0.74948407999678168</v>
      </c>
      <c r="DW253" s="72">
        <f t="shared" ca="1" si="357"/>
        <v>0.74948407999678179</v>
      </c>
      <c r="DX253" s="72">
        <f t="shared" ca="1" si="358"/>
        <v>0.74948407999678168</v>
      </c>
      <c r="DY253" s="72">
        <f t="shared" ca="1" si="359"/>
        <v>0.74948407999678168</v>
      </c>
      <c r="DZ253" s="72">
        <f t="shared" ca="1" si="360"/>
        <v>0.74948407999678168</v>
      </c>
      <c r="EA253" s="72">
        <f t="shared" ca="1" si="361"/>
        <v>0.74948407999678168</v>
      </c>
      <c r="EB253" s="72">
        <f t="shared" ca="1" si="362"/>
        <v>0.74948407999678168</v>
      </c>
      <c r="EC253" s="72">
        <f t="shared" ca="1" si="363"/>
        <v>0.74948407999678168</v>
      </c>
      <c r="ED253" s="53"/>
      <c r="EE253" s="53"/>
      <c r="EF253" s="41"/>
      <c r="EG253" s="43"/>
      <c r="EH253" s="54"/>
    </row>
    <row r="254" spans="1:138" x14ac:dyDescent="0.2">
      <c r="A254" s="6">
        <v>17</v>
      </c>
      <c r="B254">
        <v>6</v>
      </c>
      <c r="C254" s="5">
        <f t="shared" ca="1" si="287"/>
        <v>0.51743194174872076</v>
      </c>
      <c r="D254" s="5">
        <f t="shared" ca="1" si="288"/>
        <v>0.12656705295512655</v>
      </c>
      <c r="E254" s="30">
        <f t="shared" ca="1" si="289"/>
        <v>21700541.012705162</v>
      </c>
      <c r="F254" s="29">
        <f t="shared" ca="1" si="285"/>
        <v>29074504.956383895</v>
      </c>
      <c r="G254" s="29">
        <f t="shared" ca="1" si="285"/>
        <v>24205657.203450616</v>
      </c>
      <c r="H254" s="29">
        <f t="shared" ca="1" si="285"/>
        <v>9329732.0182433203</v>
      </c>
      <c r="I254" s="29">
        <f t="shared" ca="1" si="285"/>
        <v>5249624.5862435596</v>
      </c>
      <c r="J254" s="29">
        <f t="shared" ca="1" si="285"/>
        <v>7444987.2002912229</v>
      </c>
      <c r="K254" s="29">
        <f t="shared" ca="1" si="285"/>
        <v>1252101.2357582543</v>
      </c>
      <c r="L254" s="29">
        <f t="shared" ca="1" si="285"/>
        <v>516550.7010429597</v>
      </c>
      <c r="M254" s="29">
        <f t="shared" ca="1" si="285"/>
        <v>215303.84735281792</v>
      </c>
      <c r="N254" s="29">
        <f t="shared" ca="1" si="285"/>
        <v>65871.193023270607</v>
      </c>
      <c r="O254" s="29">
        <f t="shared" ca="1" si="285"/>
        <v>26257.878238986665</v>
      </c>
      <c r="P254" s="29">
        <f t="shared" ca="1" si="286"/>
        <v>5827.4030489112647</v>
      </c>
      <c r="Q254" s="29">
        <f t="shared" ca="1" si="286"/>
        <v>2069.5279955049036</v>
      </c>
      <c r="R254" s="29">
        <f t="shared" ca="1" si="286"/>
        <v>1643.488609451402</v>
      </c>
      <c r="S254" s="29">
        <f t="shared" ca="1" si="286"/>
        <v>1124.1628561650671</v>
      </c>
      <c r="T254" s="29">
        <f t="shared" ca="1" si="286"/>
        <v>400.1307686519815</v>
      </c>
      <c r="U254" s="29">
        <f t="shared" ca="1" si="286"/>
        <v>197.48590572357062</v>
      </c>
      <c r="V254" s="29">
        <f t="shared" ca="1" si="286"/>
        <v>298.85458017601218</v>
      </c>
      <c r="W254" s="31">
        <f t="shared" ca="1" si="290"/>
        <v>24111989.713958979</v>
      </c>
      <c r="X254" s="31">
        <f t="shared" ca="1" si="291"/>
        <v>99092692.88649866</v>
      </c>
      <c r="Y254" s="38">
        <f t="array" aca="1" ref="Y254" ca="1">SUM($E$54:$V$54*E254:V254)/1000000</f>
        <v>1097.8361187948117</v>
      </c>
      <c r="Z254" s="39">
        <f t="array" aca="1" ref="Z254" ca="1">SUM(($E$54:$V$54*E254:V254))/SUM(E254:V254)</f>
        <v>11.078880660275118</v>
      </c>
      <c r="AE254" s="10"/>
      <c r="AF254" s="46"/>
      <c r="AG254" s="53">
        <f t="shared" ca="1" si="296"/>
        <v>1581475.2183233274</v>
      </c>
      <c r="AH254" s="53">
        <f t="shared" ca="1" si="297"/>
        <v>1316639.6837336824</v>
      </c>
      <c r="AI254" s="53">
        <f t="shared" ca="1" si="298"/>
        <v>1828537.5023904839</v>
      </c>
      <c r="AJ254" s="53">
        <f t="shared" ca="1" si="299"/>
        <v>1028875.7930718014</v>
      </c>
      <c r="AK254" s="53">
        <f t="shared" ca="1" si="300"/>
        <v>1459145.69399528</v>
      </c>
      <c r="AL254" s="53">
        <f t="shared" ca="1" si="301"/>
        <v>245399.76731341588</v>
      </c>
      <c r="AM254" s="53">
        <f t="shared" ca="1" si="302"/>
        <v>101238.95594173684</v>
      </c>
      <c r="AN254" s="53">
        <f t="shared" ca="1" si="303"/>
        <v>42197.47775431937</v>
      </c>
      <c r="AO254" s="53">
        <f t="shared" ca="1" si="304"/>
        <v>12910.118590194152</v>
      </c>
      <c r="AP254" s="53">
        <f t="shared" ca="1" si="305"/>
        <v>5146.2909116043938</v>
      </c>
      <c r="AQ254" s="53">
        <f t="shared" ca="1" si="306"/>
        <v>1142.114799829505</v>
      </c>
      <c r="AR254" s="53">
        <f t="shared" ca="1" si="307"/>
        <v>405.60752920106307</v>
      </c>
      <c r="AS254" s="53">
        <f t="shared" ca="1" si="308"/>
        <v>322.10791813282083</v>
      </c>
      <c r="AT254" s="53">
        <f t="shared" ca="1" si="309"/>
        <v>220.3250787131681</v>
      </c>
      <c r="AU254" s="53">
        <f t="shared" ca="1" si="310"/>
        <v>78.42177191261284</v>
      </c>
      <c r="AV254" s="53">
        <f t="shared" ca="1" si="311"/>
        <v>38.705333025963299</v>
      </c>
      <c r="AW254" s="53">
        <f t="shared" ca="1" si="312"/>
        <v>58.572615649028613</v>
      </c>
      <c r="AX254" s="53">
        <f t="shared" ca="1" si="292"/>
        <v>4725717.4550152989</v>
      </c>
      <c r="AY254" s="53">
        <f t="shared" ca="1" si="293"/>
        <v>7623832.3570723096</v>
      </c>
      <c r="AZ254" s="41">
        <f t="array" aca="1" ref="AZ254" ca="1">SUM($E$54:$V$54*AF254:AW254)/1000000</f>
        <v>139.48440893001734</v>
      </c>
      <c r="BA254" s="43">
        <f t="array" aca="1" ref="BA254" ca="1">IF(AZ254=0,"",SUM(($E$54:$V$54*AF254:AW254))/SUM(AF254:AW254))</f>
        <v>18.295838942552759</v>
      </c>
      <c r="BB254" s="54">
        <f t="array" aca="1" ref="BB254" ca="1">SUM(AG254:AW254*AG$54:AW$54*AG$55:AW$55)/1000000</f>
        <v>272.32202242384227</v>
      </c>
      <c r="BG254" s="10"/>
      <c r="BH254" s="46"/>
      <c r="BI254" s="53">
        <f t="shared" si="313"/>
        <v>0</v>
      </c>
      <c r="BJ254" s="53">
        <f t="shared" si="314"/>
        <v>0</v>
      </c>
      <c r="BK254" s="53">
        <f t="shared" ca="1" si="315"/>
        <v>7475434.4699620418</v>
      </c>
      <c r="BL254" s="53">
        <f t="shared" ca="1" si="316"/>
        <v>4206254.2106921487</v>
      </c>
      <c r="BM254" s="53">
        <f t="shared" ca="1" si="317"/>
        <v>5965285.3733265428</v>
      </c>
      <c r="BN254" s="53">
        <f t="shared" ca="1" si="318"/>
        <v>1003244.3289225046</v>
      </c>
      <c r="BO254" s="53">
        <f t="shared" ca="1" si="319"/>
        <v>413885.51230720809</v>
      </c>
      <c r="BP254" s="53">
        <f t="shared" ca="1" si="320"/>
        <v>172511.90054221399</v>
      </c>
      <c r="BQ254" s="53">
        <f t="shared" ca="1" si="321"/>
        <v>52779.199439042022</v>
      </c>
      <c r="BR254" s="53">
        <f t="shared" ca="1" si="322"/>
        <v>21039.087479893777</v>
      </c>
      <c r="BS254" s="53">
        <f t="shared" ca="1" si="323"/>
        <v>4669.1983796545801</v>
      </c>
      <c r="BT254" s="53">
        <f t="shared" ca="1" si="324"/>
        <v>1658.2063540407823</v>
      </c>
      <c r="BU254" s="53">
        <f t="shared" ca="1" si="325"/>
        <v>1316.842903746797</v>
      </c>
      <c r="BV254" s="53">
        <f t="shared" ca="1" si="326"/>
        <v>900.73388478843185</v>
      </c>
      <c r="BW254" s="53">
        <f t="shared" ca="1" si="327"/>
        <v>320.60420756186187</v>
      </c>
      <c r="BX254" s="53">
        <f t="shared" ca="1" si="328"/>
        <v>158.2353002305872</v>
      </c>
      <c r="BY254" s="53">
        <f t="shared" ca="1" si="329"/>
        <v>239.45680602457921</v>
      </c>
      <c r="BZ254" s="53">
        <f t="shared" ca="1" si="294"/>
        <v>19319697.360507648</v>
      </c>
      <c r="CA254" s="53">
        <f t="shared" ca="1" si="295"/>
        <v>19319697.360507648</v>
      </c>
      <c r="CB254" s="41">
        <f t="array" aca="1" ref="CB254" ca="1">SUM($E$54:$V$54*BH254:BY254)/1000000</f>
        <v>461.11103955574566</v>
      </c>
      <c r="CC254" s="43">
        <f t="array" aca="1" ref="CC254" ca="1">IF(CB254=0,"",SUM(($E$54:$V$54*BH254:BY254))/SUM(BH254:BY254))</f>
        <v>23.867404905540891</v>
      </c>
      <c r="CD254" s="54">
        <f t="array" aca="1" ref="CD254" ca="1">SUM(BI254:BY254*BI$54:BY$54*BI$55:BY$55)/1000000</f>
        <v>2178.2285437179944</v>
      </c>
      <c r="CI254" s="10"/>
      <c r="CJ254" s="71"/>
      <c r="CK254" s="149" t="str">
        <f t="shared" ca="1" si="330"/>
        <v/>
      </c>
      <c r="CL254" s="149" t="str">
        <f t="shared" ca="1" si="331"/>
        <v/>
      </c>
      <c r="CM254" s="149" t="str">
        <f t="shared" ca="1" si="332"/>
        <v/>
      </c>
      <c r="CN254" s="149">
        <f t="shared" ca="1" si="333"/>
        <v>0.87294762876284793</v>
      </c>
      <c r="CO254" s="149">
        <f t="shared" ca="1" si="334"/>
        <v>0.84976381722928995</v>
      </c>
      <c r="CP254" s="149">
        <f t="shared" ca="1" si="335"/>
        <v>1.0027361427123114</v>
      </c>
      <c r="CQ254" s="149">
        <f t="shared" ca="1" si="336"/>
        <v>0.85805197631206376</v>
      </c>
      <c r="CR254" s="149">
        <f t="shared" ca="1" si="337"/>
        <v>0.90299269598699139</v>
      </c>
      <c r="CS254" s="149">
        <f t="shared" ca="1" si="338"/>
        <v>0.8599715792649113</v>
      </c>
      <c r="CT254" s="149">
        <f t="shared" ca="1" si="339"/>
        <v>0.95101325627242195</v>
      </c>
      <c r="CU254" s="149">
        <f t="shared" ca="1" si="340"/>
        <v>0.96156284093175381</v>
      </c>
      <c r="CV254" s="149">
        <f t="shared" ca="1" si="341"/>
        <v>1.1286446322279504</v>
      </c>
      <c r="CW254" s="149">
        <f t="shared" ca="1" si="342"/>
        <v>0.89565470806125158</v>
      </c>
      <c r="CX254" s="149" t="str">
        <f t="shared" ca="1" si="343"/>
        <v/>
      </c>
      <c r="CY254" s="149" t="str">
        <f t="shared" ca="1" si="344"/>
        <v/>
      </c>
      <c r="CZ254" s="149" t="str">
        <f t="shared" ca="1" si="345"/>
        <v/>
      </c>
      <c r="DA254" s="149" t="str">
        <f t="shared" ca="1" si="346"/>
        <v/>
      </c>
      <c r="DB254" s="53"/>
      <c r="DC254" s="53"/>
      <c r="DD254" s="41"/>
      <c r="DE254" s="43"/>
      <c r="DF254" s="54"/>
      <c r="DK254" s="10"/>
      <c r="DL254" s="46"/>
      <c r="DM254" s="72">
        <f t="shared" ca="1" si="347"/>
        <v>0.12656705295512646</v>
      </c>
      <c r="DN254" s="72">
        <f t="shared" ca="1" si="348"/>
        <v>0.12656705295512646</v>
      </c>
      <c r="DO254" s="72">
        <f t="shared" ca="1" si="349"/>
        <v>0.64399899470384736</v>
      </c>
      <c r="DP254" s="72">
        <f t="shared" ca="1" si="350"/>
        <v>0.64399899470384736</v>
      </c>
      <c r="DQ254" s="72">
        <f t="shared" ca="1" si="351"/>
        <v>0.64399899470384736</v>
      </c>
      <c r="DR254" s="72">
        <f t="shared" ca="1" si="352"/>
        <v>0.64399899470384736</v>
      </c>
      <c r="DS254" s="72">
        <f t="shared" ca="1" si="353"/>
        <v>0.64399899470384736</v>
      </c>
      <c r="DT254" s="72">
        <f t="shared" ca="1" si="354"/>
        <v>0.64399899470384736</v>
      </c>
      <c r="DU254" s="72">
        <f t="shared" ca="1" si="355"/>
        <v>0.64399899470384736</v>
      </c>
      <c r="DV254" s="72">
        <f t="shared" ca="1" si="356"/>
        <v>0.64399899470384736</v>
      </c>
      <c r="DW254" s="72">
        <f t="shared" ca="1" si="357"/>
        <v>0.64399899470384736</v>
      </c>
      <c r="DX254" s="72">
        <f t="shared" ca="1" si="358"/>
        <v>0.64399899470384714</v>
      </c>
      <c r="DY254" s="72">
        <f t="shared" ca="1" si="359"/>
        <v>0.64399899470384736</v>
      </c>
      <c r="DZ254" s="72">
        <f t="shared" ca="1" si="360"/>
        <v>0.64399899470384736</v>
      </c>
      <c r="EA254" s="72">
        <f t="shared" ca="1" si="361"/>
        <v>0.64399899470384736</v>
      </c>
      <c r="EB254" s="72">
        <f t="shared" ca="1" si="362"/>
        <v>0.64399899470384736</v>
      </c>
      <c r="EC254" s="72">
        <f t="shared" ca="1" si="363"/>
        <v>0.64399899470384747</v>
      </c>
      <c r="ED254" s="53"/>
      <c r="EE254" s="53"/>
      <c r="EF254" s="41"/>
      <c r="EG254" s="43"/>
      <c r="EH254" s="54"/>
    </row>
    <row r="255" spans="1:138" x14ac:dyDescent="0.2">
      <c r="A255" s="6">
        <v>17</v>
      </c>
      <c r="B255">
        <v>7</v>
      </c>
      <c r="C255" s="5">
        <f t="shared" ca="1" si="287"/>
        <v>0.80288601415016125</v>
      </c>
      <c r="D255" s="5">
        <f t="shared" ca="1" si="288"/>
        <v>0.11007714621670865</v>
      </c>
      <c r="E255" s="30">
        <f t="shared" ca="1" si="289"/>
        <v>10965676.206651159</v>
      </c>
      <c r="F255" s="29">
        <f t="shared" ca="1" si="285"/>
        <v>16317857.258484941</v>
      </c>
      <c r="G255" s="29">
        <f t="shared" ca="1" si="285"/>
        <v>21862755.47054866</v>
      </c>
      <c r="H255" s="29">
        <f t="shared" ca="1" si="285"/>
        <v>8154934.5820003543</v>
      </c>
      <c r="I255" s="29">
        <f t="shared" ca="1" si="285"/>
        <v>3143205.4761777925</v>
      </c>
      <c r="J255" s="29">
        <f t="shared" ca="1" si="285"/>
        <v>1768609.0784915402</v>
      </c>
      <c r="K255" s="29">
        <f t="shared" ca="1" si="285"/>
        <v>2508231.1573655577</v>
      </c>
      <c r="L255" s="29">
        <f t="shared" ca="1" si="285"/>
        <v>421835.42391878436</v>
      </c>
      <c r="M255" s="29">
        <f t="shared" ca="1" si="285"/>
        <v>174026.96980651523</v>
      </c>
      <c r="N255" s="29">
        <f t="shared" ca="1" si="285"/>
        <v>72536.299083212885</v>
      </c>
      <c r="O255" s="29">
        <f t="shared" ca="1" si="285"/>
        <v>22192.13737632017</v>
      </c>
      <c r="P255" s="29">
        <f t="shared" ca="1" si="286"/>
        <v>8846.3319752599655</v>
      </c>
      <c r="Q255" s="29">
        <f t="shared" ca="1" si="286"/>
        <v>1963.263804299695</v>
      </c>
      <c r="R255" s="29">
        <f t="shared" ca="1" si="286"/>
        <v>697.22814287211111</v>
      </c>
      <c r="S255" s="29">
        <f t="shared" ca="1" si="286"/>
        <v>553.69461707605797</v>
      </c>
      <c r="T255" s="29">
        <f t="shared" ca="1" si="286"/>
        <v>378.73272658897002</v>
      </c>
      <c r="U255" s="29">
        <f t="shared" ca="1" si="286"/>
        <v>134.80486049919222</v>
      </c>
      <c r="V255" s="29">
        <f t="shared" ca="1" si="286"/>
        <v>66.533398721899871</v>
      </c>
      <c r="W255" s="31">
        <f t="shared" ca="1" si="290"/>
        <v>16278211.713745393</v>
      </c>
      <c r="X255" s="31">
        <f t="shared" ca="1" si="291"/>
        <v>65424500.649430156</v>
      </c>
      <c r="Y255" s="38">
        <f t="array" aca="1" ref="Y255" ca="1">SUM($E$54:$V$54*E255:V255)/1000000</f>
        <v>775.37458450374459</v>
      </c>
      <c r="Z255" s="39">
        <f t="array" aca="1" ref="Z255" ca="1">SUM(($E$54:$V$54*E255:V255))/SUM(E255:V255)</f>
        <v>11.851440619447786</v>
      </c>
      <c r="AE255" s="10"/>
      <c r="AF255" s="46"/>
      <c r="AG255" s="53">
        <f t="shared" ca="1" si="296"/>
        <v>544605.26627740078</v>
      </c>
      <c r="AH255" s="53">
        <f t="shared" ca="1" si="297"/>
        <v>729665.15002481022</v>
      </c>
      <c r="AI255" s="53">
        <f t="shared" ca="1" si="298"/>
        <v>1623968.3522826533</v>
      </c>
      <c r="AJ255" s="53">
        <f t="shared" ca="1" si="299"/>
        <v>625935.88786118373</v>
      </c>
      <c r="AK255" s="53">
        <f t="shared" ca="1" si="300"/>
        <v>352199.65802908066</v>
      </c>
      <c r="AL255" s="53">
        <f t="shared" ca="1" si="301"/>
        <v>499487.51627775852</v>
      </c>
      <c r="AM255" s="53">
        <f t="shared" ca="1" si="302"/>
        <v>84004.031108708776</v>
      </c>
      <c r="AN255" s="53">
        <f t="shared" ca="1" si="303"/>
        <v>34655.617229992065</v>
      </c>
      <c r="AO255" s="53">
        <f t="shared" ca="1" si="304"/>
        <v>14444.831275881575</v>
      </c>
      <c r="AP255" s="53">
        <f t="shared" ca="1" si="305"/>
        <v>4419.3277587044395</v>
      </c>
      <c r="AQ255" s="53">
        <f t="shared" ca="1" si="306"/>
        <v>1761.6527781004402</v>
      </c>
      <c r="AR255" s="53">
        <f t="shared" ca="1" si="307"/>
        <v>390.96307313144439</v>
      </c>
      <c r="AS255" s="53">
        <f t="shared" ca="1" si="308"/>
        <v>138.84555749156928</v>
      </c>
      <c r="AT255" s="53">
        <f t="shared" ca="1" si="309"/>
        <v>110.2623848075329</v>
      </c>
      <c r="AU255" s="53">
        <f t="shared" ca="1" si="310"/>
        <v>75.420588083165029</v>
      </c>
      <c r="AV255" s="53">
        <f t="shared" ca="1" si="311"/>
        <v>26.844951971505168</v>
      </c>
      <c r="AW255" s="53">
        <f t="shared" ca="1" si="312"/>
        <v>13.249417614293728</v>
      </c>
      <c r="AX255" s="53">
        <f t="shared" ca="1" si="292"/>
        <v>3241632.4605751629</v>
      </c>
      <c r="AY255" s="53">
        <f t="shared" ca="1" si="293"/>
        <v>4515902.8768773749</v>
      </c>
      <c r="AZ255" s="41">
        <f t="array" aca="1" ref="AZ255" ca="1">SUM($E$54:$V$54*AF255:AW255)/1000000</f>
        <v>88.160738779197629</v>
      </c>
      <c r="BA255" s="43">
        <f t="array" aca="1" ref="BA255" ca="1">IF(AZ255=0,"",SUM(($E$54:$V$54*AF255:AW255))/SUM(AF255:AW255))</f>
        <v>19.522284066516153</v>
      </c>
      <c r="BB255" s="54">
        <f t="array" aca="1" ref="BB255" ca="1">SUM(AG255:AW255*AG$54:AW$54*AG$55:AW$55)/1000000</f>
        <v>174.86233259137367</v>
      </c>
      <c r="BG255" s="10"/>
      <c r="BH255" s="46"/>
      <c r="BI255" s="53">
        <f t="shared" si="313"/>
        <v>0</v>
      </c>
      <c r="BJ255" s="53">
        <f t="shared" si="314"/>
        <v>0</v>
      </c>
      <c r="BK255" s="53">
        <f t="shared" ca="1" si="315"/>
        <v>11844978.928717094</v>
      </c>
      <c r="BL255" s="53">
        <f t="shared" ca="1" si="316"/>
        <v>4565481.4590580752</v>
      </c>
      <c r="BM255" s="53">
        <f t="shared" ca="1" si="317"/>
        <v>2568890.9036878329</v>
      </c>
      <c r="BN255" s="53">
        <f t="shared" ca="1" si="318"/>
        <v>3643186.2093563303</v>
      </c>
      <c r="BO255" s="53">
        <f t="shared" ca="1" si="319"/>
        <v>612712.66586651152</v>
      </c>
      <c r="BP255" s="53">
        <f t="shared" ca="1" si="320"/>
        <v>252772.81744681066</v>
      </c>
      <c r="BQ255" s="53">
        <f t="shared" ca="1" si="321"/>
        <v>105358.40914091349</v>
      </c>
      <c r="BR255" s="53">
        <f t="shared" ca="1" si="322"/>
        <v>32233.906595143795</v>
      </c>
      <c r="BS255" s="53">
        <f t="shared" ca="1" si="323"/>
        <v>12849.228254347019</v>
      </c>
      <c r="BT255" s="53">
        <f t="shared" ca="1" si="324"/>
        <v>2851.6253759743327</v>
      </c>
      <c r="BU255" s="53">
        <f t="shared" ca="1" si="325"/>
        <v>1012.7184440028839</v>
      </c>
      <c r="BV255" s="53">
        <f t="shared" ca="1" si="326"/>
        <v>804.23711634498807</v>
      </c>
      <c r="BW255" s="53">
        <f t="shared" ca="1" si="327"/>
        <v>550.10633389550924</v>
      </c>
      <c r="BX255" s="53">
        <f t="shared" ca="1" si="328"/>
        <v>195.80300933694349</v>
      </c>
      <c r="BY255" s="53">
        <f t="shared" ca="1" si="329"/>
        <v>96.639243146880546</v>
      </c>
      <c r="BZ255" s="53">
        <f t="shared" ca="1" si="294"/>
        <v>23643975.657645769</v>
      </c>
      <c r="CA255" s="53">
        <f t="shared" ca="1" si="295"/>
        <v>23643975.657645769</v>
      </c>
      <c r="CB255" s="41">
        <f t="array" aca="1" ref="CB255" ca="1">SUM($E$54:$V$54*BH255:BY255)/1000000</f>
        <v>550.41443616068341</v>
      </c>
      <c r="CC255" s="43">
        <f t="array" aca="1" ref="CC255" ca="1">IF(CB255=0,"",SUM(($E$54:$V$54*BH255:BY255))/SUM(BH255:BY255))</f>
        <v>23.279267587246711</v>
      </c>
      <c r="CD255" s="54">
        <f t="array" aca="1" ref="CD255" ca="1">SUM(BI255:BY255*BI$54:BY$54*BI$55:BY$55)/1000000</f>
        <v>2589.6095082675843</v>
      </c>
      <c r="CI255" s="10"/>
      <c r="CJ255" s="71"/>
      <c r="CK255" s="149" t="str">
        <f t="shared" ca="1" si="330"/>
        <v/>
      </c>
      <c r="CL255" s="149" t="str">
        <f t="shared" ca="1" si="331"/>
        <v/>
      </c>
      <c r="CM255" s="149" t="str">
        <f t="shared" ca="1" si="332"/>
        <v/>
      </c>
      <c r="CN255" s="149">
        <f t="shared" ca="1" si="333"/>
        <v>0.24770832492900216</v>
      </c>
      <c r="CO255" s="149">
        <f t="shared" ca="1" si="334"/>
        <v>0.28642666695940644</v>
      </c>
      <c r="CP255" s="149">
        <f t="shared" ca="1" si="335"/>
        <v>0.35635778185570127</v>
      </c>
      <c r="CQ255" s="149">
        <f t="shared" ca="1" si="336"/>
        <v>0.34131566007739039</v>
      </c>
      <c r="CR255" s="149">
        <f t="shared" ca="1" si="337"/>
        <v>0.37002366587862445</v>
      </c>
      <c r="CS255" s="149">
        <f t="shared" ca="1" si="338"/>
        <v>0.33199249567769612</v>
      </c>
      <c r="CT255" s="149">
        <f t="shared" ca="1" si="339"/>
        <v>0.30452646981334264</v>
      </c>
      <c r="CU255" s="149">
        <f t="shared" ca="1" si="340"/>
        <v>0.3220395303657429</v>
      </c>
      <c r="CV255" s="149">
        <f t="shared" ca="1" si="341"/>
        <v>0.36807402470995648</v>
      </c>
      <c r="CW255" s="149">
        <f t="shared" ca="1" si="342"/>
        <v>0.32146075058910617</v>
      </c>
      <c r="CX255" s="149" t="str">
        <f t="shared" ca="1" si="343"/>
        <v/>
      </c>
      <c r="CY255" s="149" t="str">
        <f t="shared" ca="1" si="344"/>
        <v/>
      </c>
      <c r="CZ255" s="149" t="str">
        <f t="shared" ca="1" si="345"/>
        <v/>
      </c>
      <c r="DA255" s="149" t="str">
        <f t="shared" ca="1" si="346"/>
        <v/>
      </c>
      <c r="DB255" s="53"/>
      <c r="DC255" s="53"/>
      <c r="DD255" s="41"/>
      <c r="DE255" s="43"/>
      <c r="DF255" s="54"/>
      <c r="DK255" s="10"/>
      <c r="DL255" s="46"/>
      <c r="DM255" s="72">
        <f t="shared" ca="1" si="347"/>
        <v>0.11007714621670858</v>
      </c>
      <c r="DN255" s="72">
        <f t="shared" ca="1" si="348"/>
        <v>0.11007714621670858</v>
      </c>
      <c r="DO255" s="72">
        <f t="shared" ca="1" si="349"/>
        <v>0.91296316036686997</v>
      </c>
      <c r="DP255" s="72">
        <f t="shared" ca="1" si="350"/>
        <v>0.91296316036686997</v>
      </c>
      <c r="DQ255" s="72">
        <f t="shared" ca="1" si="351"/>
        <v>0.91296316036686997</v>
      </c>
      <c r="DR255" s="72">
        <f t="shared" ca="1" si="352"/>
        <v>0.91296316036686997</v>
      </c>
      <c r="DS255" s="72">
        <f t="shared" ca="1" si="353"/>
        <v>0.91296316036686997</v>
      </c>
      <c r="DT255" s="72">
        <f t="shared" ca="1" si="354"/>
        <v>0.91296316036686997</v>
      </c>
      <c r="DU255" s="72">
        <f t="shared" ca="1" si="355"/>
        <v>0.91296316036686997</v>
      </c>
      <c r="DV255" s="72">
        <f t="shared" ca="1" si="356"/>
        <v>0.91296316036686997</v>
      </c>
      <c r="DW255" s="72">
        <f t="shared" ca="1" si="357"/>
        <v>0.91296316036686997</v>
      </c>
      <c r="DX255" s="72">
        <f t="shared" ca="1" si="358"/>
        <v>0.91296316036686997</v>
      </c>
      <c r="DY255" s="72">
        <f t="shared" ca="1" si="359"/>
        <v>0.91296316036686997</v>
      </c>
      <c r="DZ255" s="72">
        <f t="shared" ca="1" si="360"/>
        <v>0.91296316036686997</v>
      </c>
      <c r="EA255" s="72">
        <f t="shared" ca="1" si="361"/>
        <v>0.91296316036686997</v>
      </c>
      <c r="EB255" s="72">
        <f t="shared" ca="1" si="362"/>
        <v>0.91296316036686975</v>
      </c>
      <c r="EC255" s="72">
        <f t="shared" ca="1" si="363"/>
        <v>0.91296316036686997</v>
      </c>
      <c r="ED255" s="53"/>
      <c r="EE255" s="53"/>
      <c r="EF255" s="41"/>
      <c r="EG255" s="43"/>
      <c r="EH255" s="54"/>
    </row>
    <row r="256" spans="1:138" x14ac:dyDescent="0.2">
      <c r="A256" s="6">
        <v>17</v>
      </c>
      <c r="B256">
        <v>8</v>
      </c>
      <c r="C256" s="5">
        <f t="shared" ca="1" si="287"/>
        <v>0.59297529923181835</v>
      </c>
      <c r="D256" s="5">
        <f t="shared" ca="1" si="288"/>
        <v>7.6544465915012558E-2</v>
      </c>
      <c r="E256" s="30">
        <f t="shared" ca="1" si="289"/>
        <v>25880788.870840818</v>
      </c>
      <c r="F256" s="29">
        <f t="shared" ca="1" si="285"/>
        <v>8526897.5388761256</v>
      </c>
      <c r="G256" s="29">
        <f t="shared" ca="1" si="285"/>
        <v>12688747.531384548</v>
      </c>
      <c r="H256" s="29">
        <f t="shared" ca="1" si="285"/>
        <v>9395818.5994174313</v>
      </c>
      <c r="I256" s="29">
        <f t="shared" ca="1" si="285"/>
        <v>3504694.8279602411</v>
      </c>
      <c r="J256" s="29">
        <f t="shared" ca="1" si="285"/>
        <v>1350835.6032544</v>
      </c>
      <c r="K256" s="29">
        <f t="shared" ca="1" si="285"/>
        <v>760083.97464696656</v>
      </c>
      <c r="L256" s="29">
        <f t="shared" ca="1" si="285"/>
        <v>1077946.6930305557</v>
      </c>
      <c r="M256" s="29">
        <f t="shared" ca="1" si="285"/>
        <v>181289.55095749351</v>
      </c>
      <c r="N256" s="29">
        <f t="shared" ca="1" si="285"/>
        <v>74790.473776784056</v>
      </c>
      <c r="O256" s="29">
        <f t="shared" ca="1" si="285"/>
        <v>31173.468000273693</v>
      </c>
      <c r="P256" s="29">
        <f t="shared" ca="1" si="286"/>
        <v>9537.3749846923147</v>
      </c>
      <c r="Q256" s="29">
        <f t="shared" ca="1" si="286"/>
        <v>3801.8323272076932</v>
      </c>
      <c r="R256" s="29">
        <f t="shared" ca="1" si="286"/>
        <v>843.73950908664551</v>
      </c>
      <c r="S256" s="29">
        <f t="shared" ca="1" si="286"/>
        <v>299.64334375234421</v>
      </c>
      <c r="T256" s="29">
        <f t="shared" ca="1" si="286"/>
        <v>237.95784518235664</v>
      </c>
      <c r="U256" s="29">
        <f t="shared" ca="1" si="286"/>
        <v>162.76557643826672</v>
      </c>
      <c r="V256" s="29">
        <f t="shared" ca="1" si="286"/>
        <v>57.934235109404362</v>
      </c>
      <c r="W256" s="31">
        <f t="shared" ca="1" si="290"/>
        <v>16391574.438865619</v>
      </c>
      <c r="X256" s="31">
        <f t="shared" ca="1" si="291"/>
        <v>63488008.379967101</v>
      </c>
      <c r="Y256" s="38">
        <f t="array" aca="1" ref="Y256" ca="1">SUM($E$54:$V$54*E256:V256)/1000000</f>
        <v>620.32815160800908</v>
      </c>
      <c r="Z256" s="39">
        <f t="array" aca="1" ref="Z256" ca="1">SUM(($E$54:$V$54*E256:V256))/SUM(E256:V256)</f>
        <v>9.7707924289486208</v>
      </c>
      <c r="AE256" s="10"/>
      <c r="AF256" s="46"/>
      <c r="AG256" s="53">
        <f t="shared" ca="1" si="296"/>
        <v>221042.79652627173</v>
      </c>
      <c r="AH256" s="53">
        <f t="shared" ca="1" si="297"/>
        <v>328930.44931823399</v>
      </c>
      <c r="AI256" s="53">
        <f t="shared" ca="1" si="298"/>
        <v>1129961.7413110565</v>
      </c>
      <c r="AJ256" s="53">
        <f t="shared" ca="1" si="299"/>
        <v>421482.28264127503</v>
      </c>
      <c r="AK256" s="53">
        <f t="shared" ca="1" si="300"/>
        <v>162454.45080995432</v>
      </c>
      <c r="AL256" s="53">
        <f t="shared" ca="1" si="301"/>
        <v>91409.364968792346</v>
      </c>
      <c r="AM256" s="53">
        <f t="shared" ca="1" si="302"/>
        <v>129636.23226749222</v>
      </c>
      <c r="AN256" s="53">
        <f t="shared" ca="1" si="303"/>
        <v>21802.278802416447</v>
      </c>
      <c r="AO256" s="53">
        <f t="shared" ca="1" si="304"/>
        <v>8994.4663243640862</v>
      </c>
      <c r="AP256" s="53">
        <f t="shared" ca="1" si="305"/>
        <v>3748.9895969764466</v>
      </c>
      <c r="AQ256" s="53">
        <f t="shared" ca="1" si="306"/>
        <v>1146.9856225095314</v>
      </c>
      <c r="AR256" s="53">
        <f t="shared" ca="1" si="307"/>
        <v>457.21668965497383</v>
      </c>
      <c r="AS256" s="53">
        <f t="shared" ca="1" si="308"/>
        <v>101.46996292154843</v>
      </c>
      <c r="AT256" s="53">
        <f t="shared" ca="1" si="309"/>
        <v>36.035765366911157</v>
      </c>
      <c r="AU256" s="53">
        <f t="shared" ca="1" si="310"/>
        <v>28.61733208829234</v>
      </c>
      <c r="AV256" s="53">
        <f t="shared" ca="1" si="311"/>
        <v>19.574545020386537</v>
      </c>
      <c r="AW256" s="53">
        <f t="shared" ca="1" si="312"/>
        <v>6.9672981117159525</v>
      </c>
      <c r="AX256" s="53">
        <f t="shared" ca="1" si="292"/>
        <v>1971286.6739380008</v>
      </c>
      <c r="AY256" s="53">
        <f t="shared" ca="1" si="293"/>
        <v>2521259.9197825063</v>
      </c>
      <c r="AZ256" s="41">
        <f t="array" aca="1" ref="AZ256" ca="1">SUM($E$54:$V$54*AF256:AW256)/1000000</f>
        <v>49.801064507087034</v>
      </c>
      <c r="BA256" s="43">
        <f t="array" aca="1" ref="BA256" ca="1">IF(AZ256=0,"",SUM(($E$54:$V$54*AF256:AW256))/SUM(AF256:AW256))</f>
        <v>19.752451588324568</v>
      </c>
      <c r="BB256" s="54">
        <f t="array" aca="1" ref="BB256" ca="1">SUM(AG256:AW256*AG$54:AW$54*AG$55:AW$55)/1000000</f>
        <v>97.662405761368674</v>
      </c>
      <c r="BG256" s="10"/>
      <c r="BH256" s="46"/>
      <c r="BI256" s="53">
        <f t="shared" si="313"/>
        <v>0</v>
      </c>
      <c r="BJ256" s="53">
        <f t="shared" si="314"/>
        <v>0</v>
      </c>
      <c r="BK256" s="53">
        <f t="shared" ca="1" si="315"/>
        <v>8753596.9278089423</v>
      </c>
      <c r="BL256" s="53">
        <f t="shared" ca="1" si="316"/>
        <v>3265142.4199316511</v>
      </c>
      <c r="BM256" s="53">
        <f t="shared" ca="1" si="317"/>
        <v>1258503.4780637226</v>
      </c>
      <c r="BN256" s="53">
        <f t="shared" ca="1" si="318"/>
        <v>708130.82169966877</v>
      </c>
      <c r="BO256" s="53">
        <f t="shared" ca="1" si="319"/>
        <v>1004267.0322561502</v>
      </c>
      <c r="BP256" s="53">
        <f t="shared" ca="1" si="320"/>
        <v>168898.07306451962</v>
      </c>
      <c r="BQ256" s="53">
        <f t="shared" ca="1" si="321"/>
        <v>69678.405830698408</v>
      </c>
      <c r="BR256" s="53">
        <f t="shared" ca="1" si="322"/>
        <v>29042.703499327403</v>
      </c>
      <c r="BS256" s="53">
        <f t="shared" ca="1" si="323"/>
        <v>8885.4776709440612</v>
      </c>
      <c r="BT256" s="53">
        <f t="shared" ca="1" si="324"/>
        <v>3541.9700186158789</v>
      </c>
      <c r="BU256" s="53">
        <f t="shared" ca="1" si="325"/>
        <v>786.06834481349222</v>
      </c>
      <c r="BV256" s="53">
        <f t="shared" ca="1" si="326"/>
        <v>279.16216405790874</v>
      </c>
      <c r="BW256" s="53">
        <f t="shared" ca="1" si="327"/>
        <v>221.6929840115755</v>
      </c>
      <c r="BX256" s="53">
        <f t="shared" ca="1" si="328"/>
        <v>151.64024664667363</v>
      </c>
      <c r="BY256" s="53">
        <f t="shared" ca="1" si="329"/>
        <v>53.974322418281545</v>
      </c>
      <c r="BZ256" s="53">
        <f t="shared" ca="1" si="294"/>
        <v>15271179.847906187</v>
      </c>
      <c r="CA256" s="53">
        <f t="shared" ca="1" si="295"/>
        <v>15271179.847906187</v>
      </c>
      <c r="CB256" s="41">
        <f t="array" aca="1" ref="CB256" ca="1">SUM($E$54:$V$54*BH256:BY256)/1000000</f>
        <v>342.65198180955969</v>
      </c>
      <c r="CC256" s="43">
        <f t="array" aca="1" ref="CC256" ca="1">IF(CB256=0,"",SUM(($E$54:$V$54*BH256:BY256))/SUM(BH256:BY256))</f>
        <v>22.437819816295352</v>
      </c>
      <c r="CD256" s="54">
        <f t="array" aca="1" ref="CD256" ca="1">SUM(BI256:BY256*BI$54:BY$54*BI$55:BY$55)/1000000</f>
        <v>1595.4054540971865</v>
      </c>
      <c r="CI256" s="10"/>
      <c r="CJ256" s="71"/>
      <c r="CK256" s="149" t="str">
        <f t="shared" ca="1" si="330"/>
        <v/>
      </c>
      <c r="CL256" s="149" t="str">
        <f t="shared" ca="1" si="331"/>
        <v/>
      </c>
      <c r="CM256" s="149" t="str">
        <f t="shared" ca="1" si="332"/>
        <v/>
      </c>
      <c r="CN256" s="149">
        <f t="shared" ca="1" si="333"/>
        <v>1.2777568777543415</v>
      </c>
      <c r="CO256" s="149">
        <f t="shared" ca="1" si="334"/>
        <v>1.1808061514782937</v>
      </c>
      <c r="CP256" s="149">
        <f t="shared" ca="1" si="335"/>
        <v>1.2457369390317157</v>
      </c>
      <c r="CQ256" s="149">
        <f t="shared" ca="1" si="336"/>
        <v>1.2162766873625241</v>
      </c>
      <c r="CR256" s="149">
        <f t="shared" ca="1" si="337"/>
        <v>1.0724080932548088</v>
      </c>
      <c r="CS256" s="149">
        <f t="shared" ca="1" si="338"/>
        <v>1.5002466041098759</v>
      </c>
      <c r="CT256" s="149">
        <f t="shared" ca="1" si="339"/>
        <v>1.1591418764802408</v>
      </c>
      <c r="CU256" s="149">
        <f t="shared" ca="1" si="340"/>
        <v>1.0473093893310144</v>
      </c>
      <c r="CV256" s="149">
        <f t="shared" ca="1" si="341"/>
        <v>1.012811052606795</v>
      </c>
      <c r="CW256" s="149" t="str">
        <f t="shared" ca="1" si="342"/>
        <v/>
      </c>
      <c r="CX256" s="149" t="str">
        <f t="shared" ca="1" si="343"/>
        <v/>
      </c>
      <c r="CY256" s="149" t="str">
        <f t="shared" ca="1" si="344"/>
        <v/>
      </c>
      <c r="CZ256" s="149" t="str">
        <f t="shared" ca="1" si="345"/>
        <v/>
      </c>
      <c r="DA256" s="149" t="str">
        <f t="shared" ca="1" si="346"/>
        <v/>
      </c>
      <c r="DB256" s="53"/>
      <c r="DC256" s="53"/>
      <c r="DD256" s="41"/>
      <c r="DE256" s="43"/>
      <c r="DF256" s="54"/>
      <c r="DK256" s="10"/>
      <c r="DL256" s="46"/>
      <c r="DM256" s="72">
        <f t="shared" ca="1" si="347"/>
        <v>7.6544465915012488E-2</v>
      </c>
      <c r="DN256" s="72">
        <f t="shared" ca="1" si="348"/>
        <v>7.6544465915012488E-2</v>
      </c>
      <c r="DO256" s="72">
        <f t="shared" ca="1" si="349"/>
        <v>0.66951976514683098</v>
      </c>
      <c r="DP256" s="72">
        <f t="shared" ca="1" si="350"/>
        <v>0.66951976514683065</v>
      </c>
      <c r="DQ256" s="72">
        <f t="shared" ca="1" si="351"/>
        <v>0.66951976514683065</v>
      </c>
      <c r="DR256" s="72">
        <f t="shared" ca="1" si="352"/>
        <v>0.66951976514683098</v>
      </c>
      <c r="DS256" s="72">
        <f t="shared" ca="1" si="353"/>
        <v>0.66951976514683076</v>
      </c>
      <c r="DT256" s="72">
        <f t="shared" ca="1" si="354"/>
        <v>0.66951976514683076</v>
      </c>
      <c r="DU256" s="72">
        <f t="shared" ca="1" si="355"/>
        <v>0.66951976514683076</v>
      </c>
      <c r="DV256" s="72">
        <f t="shared" ca="1" si="356"/>
        <v>0.66951976514683076</v>
      </c>
      <c r="DW256" s="72">
        <f t="shared" ca="1" si="357"/>
        <v>0.66951976514683065</v>
      </c>
      <c r="DX256" s="72">
        <f t="shared" ca="1" si="358"/>
        <v>0.66951976514683076</v>
      </c>
      <c r="DY256" s="72">
        <f t="shared" ca="1" si="359"/>
        <v>0.66951976514683076</v>
      </c>
      <c r="DZ256" s="72">
        <f t="shared" ca="1" si="360"/>
        <v>0.66951976514683076</v>
      </c>
      <c r="EA256" s="72">
        <f t="shared" ca="1" si="361"/>
        <v>0.66951976514683076</v>
      </c>
      <c r="EB256" s="72">
        <f t="shared" ca="1" si="362"/>
        <v>0.66951976514683076</v>
      </c>
      <c r="EC256" s="72">
        <f t="shared" ca="1" si="363"/>
        <v>0.66951976514683076</v>
      </c>
      <c r="ED256" s="53"/>
      <c r="EE256" s="53"/>
      <c r="EF256" s="41"/>
      <c r="EG256" s="43"/>
      <c r="EH256" s="54"/>
    </row>
    <row r="257" spans="1:138" x14ac:dyDescent="0.2">
      <c r="A257" s="6">
        <v>17</v>
      </c>
      <c r="B257">
        <v>9</v>
      </c>
      <c r="C257" s="5">
        <f t="shared" ca="1" si="287"/>
        <v>0.47422378821124361</v>
      </c>
      <c r="D257" s="5">
        <f t="shared" ca="1" si="288"/>
        <v>7.5853993732791183E-2</v>
      </c>
      <c r="E257" s="30">
        <f t="shared" ca="1" si="289"/>
        <v>29510879.655519739</v>
      </c>
      <c r="F257" s="29">
        <f t="shared" ca="1" si="285"/>
        <v>20138772.907519612</v>
      </c>
      <c r="G257" s="29">
        <f t="shared" ca="1" si="285"/>
        <v>6635085.7386185722</v>
      </c>
      <c r="H257" s="29">
        <f t="shared" ca="1" si="285"/>
        <v>6144994.1905378336</v>
      </c>
      <c r="I257" s="29">
        <f t="shared" ca="1" si="285"/>
        <v>4550271.8503902154</v>
      </c>
      <c r="J257" s="29">
        <f t="shared" ca="1" si="285"/>
        <v>1697277.7891714985</v>
      </c>
      <c r="K257" s="29">
        <f t="shared" ca="1" si="285"/>
        <v>654191.98497238895</v>
      </c>
      <c r="L257" s="29">
        <f t="shared" ca="1" si="285"/>
        <v>368098.71084391145</v>
      </c>
      <c r="M257" s="29">
        <f t="shared" ca="1" si="285"/>
        <v>522035.46094666852</v>
      </c>
      <c r="N257" s="29">
        <f t="shared" ca="1" si="285"/>
        <v>87796.154402439453</v>
      </c>
      <c r="O257" s="29">
        <f t="shared" ca="1" si="285"/>
        <v>36220.04659870176</v>
      </c>
      <c r="P257" s="29">
        <f t="shared" ca="1" si="286"/>
        <v>15096.902140009443</v>
      </c>
      <c r="Q257" s="29">
        <f t="shared" ca="1" si="286"/>
        <v>4618.8257532081379</v>
      </c>
      <c r="R257" s="29">
        <f t="shared" ca="1" si="286"/>
        <v>1841.1775871736497</v>
      </c>
      <c r="S257" s="29">
        <f t="shared" ca="1" si="286"/>
        <v>408.61199017795713</v>
      </c>
      <c r="T257" s="29">
        <f t="shared" ca="1" si="286"/>
        <v>145.11334566608483</v>
      </c>
      <c r="U257" s="29">
        <f t="shared" ca="1" si="286"/>
        <v>115.23986686800502</v>
      </c>
      <c r="V257" s="29">
        <f t="shared" ca="1" si="286"/>
        <v>78.825236230667869</v>
      </c>
      <c r="W257" s="31">
        <f t="shared" ca="1" si="290"/>
        <v>14083190.883782992</v>
      </c>
      <c r="X257" s="31">
        <f t="shared" ca="1" si="291"/>
        <v>70367929.185440898</v>
      </c>
      <c r="Y257" s="38">
        <f t="array" aca="1" ref="Y257" ca="1">SUM($E$54:$V$54*E257:V257)/1000000</f>
        <v>581.63867858806611</v>
      </c>
      <c r="Z257" s="39">
        <f t="array" aca="1" ref="Z257" ca="1">SUM(($E$54:$V$54*E257:V257))/SUM(E257:V257)</f>
        <v>8.265678489063836</v>
      </c>
      <c r="AE257" s="10"/>
      <c r="AF257" s="46"/>
      <c r="AG257" s="53">
        <f t="shared" ca="1" si="296"/>
        <v>600700.85408984707</v>
      </c>
      <c r="AH257" s="53">
        <f t="shared" ca="1" si="297"/>
        <v>197911.84341024674</v>
      </c>
      <c r="AI257" s="53">
        <f t="shared" ca="1" si="298"/>
        <v>684574.58946636214</v>
      </c>
      <c r="AJ257" s="53">
        <f t="shared" ca="1" si="299"/>
        <v>506916.75001707167</v>
      </c>
      <c r="AK257" s="53">
        <f t="shared" ca="1" si="300"/>
        <v>189082.88758378109</v>
      </c>
      <c r="AL257" s="53">
        <f t="shared" ca="1" si="301"/>
        <v>72879.354423842131</v>
      </c>
      <c r="AM257" s="53">
        <f t="shared" ca="1" si="302"/>
        <v>41007.528411839317</v>
      </c>
      <c r="AN257" s="53">
        <f t="shared" ca="1" si="303"/>
        <v>58156.639417940612</v>
      </c>
      <c r="AO257" s="53">
        <f t="shared" ca="1" si="304"/>
        <v>9780.8093048034061</v>
      </c>
      <c r="AP257" s="53">
        <f t="shared" ca="1" si="305"/>
        <v>4035.044259104267</v>
      </c>
      <c r="AQ257" s="53">
        <f t="shared" ca="1" si="306"/>
        <v>1681.8495289425571</v>
      </c>
      <c r="AR257" s="53">
        <f t="shared" ca="1" si="307"/>
        <v>514.55390286420709</v>
      </c>
      <c r="AS257" s="53">
        <f t="shared" ca="1" si="308"/>
        <v>205.11384580556475</v>
      </c>
      <c r="AT257" s="53">
        <f t="shared" ca="1" si="309"/>
        <v>45.520854333407513</v>
      </c>
      <c r="AU257" s="53">
        <f t="shared" ca="1" si="310"/>
        <v>16.166151822961382</v>
      </c>
      <c r="AV257" s="53">
        <f t="shared" ca="1" si="311"/>
        <v>12.838138182913072</v>
      </c>
      <c r="AW257" s="53">
        <f t="shared" ca="1" si="312"/>
        <v>8.7814165577714753</v>
      </c>
      <c r="AX257" s="53">
        <f t="shared" ca="1" si="292"/>
        <v>1568918.4267232539</v>
      </c>
      <c r="AY257" s="53">
        <f t="shared" ca="1" si="293"/>
        <v>2367531.1242233482</v>
      </c>
      <c r="AZ257" s="41">
        <f t="array" aca="1" ref="AZ257" ca="1">SUM($E$54:$V$54*AF257:AW257)/1000000</f>
        <v>42.767556813237604</v>
      </c>
      <c r="BA257" s="43">
        <f t="array" aca="1" ref="BA257" ca="1">IF(AZ257=0,"",SUM(($E$54:$V$54*AF257:AW257))/SUM(AF257:AW257))</f>
        <v>18.064200455766848</v>
      </c>
      <c r="BB257" s="54">
        <f t="array" aca="1" ref="BB257" ca="1">SUM(AG257:AW257*AG$54:AW$54*AG$55:AW$55)/1000000</f>
        <v>83.427162082016295</v>
      </c>
      <c r="BG257" s="10"/>
      <c r="BH257" s="46"/>
      <c r="BI257" s="53">
        <f t="shared" si="313"/>
        <v>0</v>
      </c>
      <c r="BJ257" s="53">
        <f t="shared" si="314"/>
        <v>0</v>
      </c>
      <c r="BK257" s="53">
        <f t="shared" ca="1" si="315"/>
        <v>4279821.5249351431</v>
      </c>
      <c r="BL257" s="53">
        <f t="shared" ca="1" si="316"/>
        <v>3169140.7356565837</v>
      </c>
      <c r="BM257" s="53">
        <f t="shared" ca="1" si="317"/>
        <v>1182107.8736047971</v>
      </c>
      <c r="BN257" s="53">
        <f t="shared" ca="1" si="318"/>
        <v>455626.94640722295</v>
      </c>
      <c r="BO257" s="53">
        <f t="shared" ca="1" si="319"/>
        <v>256370.75270086859</v>
      </c>
      <c r="BP257" s="53">
        <f t="shared" ca="1" si="320"/>
        <v>363583.51745544019</v>
      </c>
      <c r="BQ257" s="53">
        <f t="shared" ca="1" si="321"/>
        <v>61147.636558660837</v>
      </c>
      <c r="BR257" s="53">
        <f t="shared" ca="1" si="322"/>
        <v>25226.278538387054</v>
      </c>
      <c r="BS257" s="53">
        <f t="shared" ca="1" si="323"/>
        <v>10514.582233152076</v>
      </c>
      <c r="BT257" s="53">
        <f t="shared" ca="1" si="324"/>
        <v>3216.8866667024158</v>
      </c>
      <c r="BU257" s="53">
        <f t="shared" ca="1" si="325"/>
        <v>1282.3301738751127</v>
      </c>
      <c r="BV257" s="53">
        <f t="shared" ca="1" si="326"/>
        <v>284.58715121375036</v>
      </c>
      <c r="BW257" s="53">
        <f t="shared" ca="1" si="327"/>
        <v>101.06750325222131</v>
      </c>
      <c r="BX257" s="53">
        <f t="shared" ca="1" si="328"/>
        <v>80.261436782445656</v>
      </c>
      <c r="BY257" s="53">
        <f t="shared" ca="1" si="329"/>
        <v>54.899635747024675</v>
      </c>
      <c r="BZ257" s="53">
        <f t="shared" ca="1" si="294"/>
        <v>9808559.8806578293</v>
      </c>
      <c r="CA257" s="53">
        <f t="shared" ca="1" si="295"/>
        <v>9808559.8806578293</v>
      </c>
      <c r="CB257" s="41">
        <f t="array" aca="1" ref="CB257" ca="1">SUM($E$54:$V$54*BH257:BY257)/1000000</f>
        <v>227.95852886971943</v>
      </c>
      <c r="CC257" s="43">
        <f t="array" aca="1" ref="CC257" ca="1">IF(CB257=0,"",SUM(($E$54:$V$54*BH257:BY257))/SUM(BH257:BY257))</f>
        <v>23.240774552362822</v>
      </c>
      <c r="CD257" s="54">
        <f t="array" aca="1" ref="CD257" ca="1">SUM(BI257:BY257*BI$54:BY$54*BI$55:BY$55)/1000000</f>
        <v>1070.3297488717049</v>
      </c>
      <c r="CI257" s="10"/>
      <c r="CJ257" s="71"/>
      <c r="CK257" s="149" t="str">
        <f t="shared" ca="1" si="330"/>
        <v/>
      </c>
      <c r="CL257" s="149" t="str">
        <f t="shared" ca="1" si="331"/>
        <v/>
      </c>
      <c r="CM257" s="149" t="str">
        <f t="shared" ca="1" si="332"/>
        <v/>
      </c>
      <c r="CN257" s="149">
        <f t="shared" ca="1" si="333"/>
        <v>0.87865984349581305</v>
      </c>
      <c r="CO257" s="149">
        <f t="shared" ca="1" si="334"/>
        <v>0.74821125949568335</v>
      </c>
      <c r="CP257" s="149">
        <f t="shared" ca="1" si="335"/>
        <v>0.85300242915582347</v>
      </c>
      <c r="CQ257" s="149">
        <f t="shared" ca="1" si="336"/>
        <v>0.8689208745857101</v>
      </c>
      <c r="CR257" s="149">
        <f t="shared" ca="1" si="337"/>
        <v>0.73136210329774198</v>
      </c>
      <c r="CS257" s="149">
        <f t="shared" ca="1" si="338"/>
        <v>0.83745449868005295</v>
      </c>
      <c r="CT257" s="149">
        <f t="shared" ca="1" si="339"/>
        <v>0.85373522681504022</v>
      </c>
      <c r="CU257" s="149">
        <f t="shared" ca="1" si="340"/>
        <v>0.81426987496296299</v>
      </c>
      <c r="CV257" s="149">
        <f t="shared" ca="1" si="341"/>
        <v>0.81463463962358285</v>
      </c>
      <c r="CW257" s="149">
        <f t="shared" ca="1" si="342"/>
        <v>0.75651113128182512</v>
      </c>
      <c r="CX257" s="149" t="str">
        <f t="shared" ca="1" si="343"/>
        <v/>
      </c>
      <c r="CY257" s="149" t="str">
        <f t="shared" ca="1" si="344"/>
        <v/>
      </c>
      <c r="CZ257" s="149" t="str">
        <f t="shared" ca="1" si="345"/>
        <v/>
      </c>
      <c r="DA257" s="149" t="str">
        <f t="shared" ca="1" si="346"/>
        <v/>
      </c>
      <c r="DB257" s="53"/>
      <c r="DC257" s="53"/>
      <c r="DD257" s="41"/>
      <c r="DE257" s="43"/>
      <c r="DF257" s="54"/>
      <c r="DK257" s="10"/>
      <c r="DL257" s="46"/>
      <c r="DM257" s="72">
        <f t="shared" ca="1" si="347"/>
        <v>7.5853993732791142E-2</v>
      </c>
      <c r="DN257" s="72">
        <f t="shared" ca="1" si="348"/>
        <v>7.5853993732791142E-2</v>
      </c>
      <c r="DO257" s="72">
        <f t="shared" ca="1" si="349"/>
        <v>0.55007778194403478</v>
      </c>
      <c r="DP257" s="72">
        <f t="shared" ca="1" si="350"/>
        <v>0.55007778194403467</v>
      </c>
      <c r="DQ257" s="72">
        <f t="shared" ca="1" si="351"/>
        <v>0.55007778194403478</v>
      </c>
      <c r="DR257" s="72">
        <f t="shared" ca="1" si="352"/>
        <v>0.55007778194403478</v>
      </c>
      <c r="DS257" s="72">
        <f t="shared" ca="1" si="353"/>
        <v>0.55007778194403467</v>
      </c>
      <c r="DT257" s="72">
        <f t="shared" ca="1" si="354"/>
        <v>0.55007778194403478</v>
      </c>
      <c r="DU257" s="72">
        <f t="shared" ca="1" si="355"/>
        <v>0.55007778194403478</v>
      </c>
      <c r="DV257" s="72">
        <f t="shared" ca="1" si="356"/>
        <v>0.55007778194403478</v>
      </c>
      <c r="DW257" s="72">
        <f t="shared" ca="1" si="357"/>
        <v>0.55007778194403478</v>
      </c>
      <c r="DX257" s="72">
        <f t="shared" ca="1" si="358"/>
        <v>0.55007778194403478</v>
      </c>
      <c r="DY257" s="72">
        <f t="shared" ca="1" si="359"/>
        <v>0.55007778194403478</v>
      </c>
      <c r="DZ257" s="72">
        <f t="shared" ca="1" si="360"/>
        <v>0.55007778194403478</v>
      </c>
      <c r="EA257" s="72">
        <f t="shared" ca="1" si="361"/>
        <v>0.55007778194403467</v>
      </c>
      <c r="EB257" s="72">
        <f t="shared" ca="1" si="362"/>
        <v>0.55007778194403478</v>
      </c>
      <c r="EC257" s="72">
        <f t="shared" ca="1" si="363"/>
        <v>0.55007778194403478</v>
      </c>
      <c r="ED257" s="53"/>
      <c r="EE257" s="53"/>
      <c r="EF257" s="41"/>
      <c r="EG257" s="43"/>
      <c r="EH257" s="54"/>
    </row>
    <row r="258" spans="1:138" x14ac:dyDescent="0.2">
      <c r="A258" s="6">
        <v>17</v>
      </c>
      <c r="B258">
        <v>10</v>
      </c>
      <c r="C258" s="5">
        <f t="shared" ca="1" si="287"/>
        <v>0.62350174100149203</v>
      </c>
      <c r="D258" s="5">
        <f t="shared" ca="1" si="288"/>
        <v>0.1246267021341036</v>
      </c>
      <c r="E258" s="30">
        <f t="shared" ca="1" si="289"/>
        <v>38270643.37098524</v>
      </c>
      <c r="F258" s="29">
        <f t="shared" ref="F258:O267" ca="1" si="364">E257*EXP(-M-(F$52*$C258)-(F$51*$D258))</f>
        <v>21870359.992224008</v>
      </c>
      <c r="G258" s="29">
        <f t="shared" ca="1" si="364"/>
        <v>14924740.245983182</v>
      </c>
      <c r="H258" s="29">
        <f t="shared" ca="1" si="364"/>
        <v>2635948.677837769</v>
      </c>
      <c r="I258" s="29">
        <f t="shared" ca="1" si="364"/>
        <v>2441247.928054865</v>
      </c>
      <c r="J258" s="29">
        <f t="shared" ca="1" si="364"/>
        <v>1807705.8142636332</v>
      </c>
      <c r="K258" s="29">
        <f t="shared" ca="1" si="364"/>
        <v>674284.75238083338</v>
      </c>
      <c r="L258" s="29">
        <f t="shared" ca="1" si="364"/>
        <v>259893.62696601092</v>
      </c>
      <c r="M258" s="29">
        <f t="shared" ca="1" si="364"/>
        <v>146236.13746471499</v>
      </c>
      <c r="N258" s="29">
        <f t="shared" ca="1" si="364"/>
        <v>207391.24365155486</v>
      </c>
      <c r="O258" s="29">
        <f t="shared" ca="1" si="364"/>
        <v>34879.150960984254</v>
      </c>
      <c r="P258" s="29">
        <f t="shared" ref="P258:V267" ca="1" si="365">O257*EXP(-M-(P$52*$C258)-(P$51*$D258))</f>
        <v>14389.291669190707</v>
      </c>
      <c r="Q258" s="29">
        <f t="shared" ca="1" si="365"/>
        <v>5997.610400689312</v>
      </c>
      <c r="R258" s="29">
        <f t="shared" ca="1" si="365"/>
        <v>1834.9405142527769</v>
      </c>
      <c r="S258" s="29">
        <f t="shared" ca="1" si="365"/>
        <v>731.45243599902062</v>
      </c>
      <c r="T258" s="29">
        <f t="shared" ca="1" si="365"/>
        <v>162.33101992778379</v>
      </c>
      <c r="U258" s="29">
        <f t="shared" ca="1" si="365"/>
        <v>57.64979485024265</v>
      </c>
      <c r="V258" s="29">
        <f t="shared" ca="1" si="365"/>
        <v>45.781831112880639</v>
      </c>
      <c r="W258" s="31">
        <f t="shared" ca="1" si="290"/>
        <v>8230806.3892463893</v>
      </c>
      <c r="X258" s="31">
        <f t="shared" ca="1" si="291"/>
        <v>83296549.99843882</v>
      </c>
      <c r="Y258" s="38">
        <f t="array" aca="1" ref="Y258" ca="1">SUM($E$54:$V$54*E258:V258)/1000000</f>
        <v>585.42583197188105</v>
      </c>
      <c r="Z258" s="39">
        <f t="array" aca="1" ref="Z258" ca="1">SUM(($E$54:$V$54*E258:V258))/SUM(E258:V258)</f>
        <v>7.0282122366755084</v>
      </c>
      <c r="AE258" s="10"/>
      <c r="AF258" s="46"/>
      <c r="AG258" s="53">
        <f t="shared" ca="1" si="296"/>
        <v>1031506.2603779512</v>
      </c>
      <c r="AH258" s="53">
        <f t="shared" ca="1" si="297"/>
        <v>703919.0485991122</v>
      </c>
      <c r="AI258" s="53">
        <f t="shared" ca="1" si="298"/>
        <v>539902.40141931712</v>
      </c>
      <c r="AJ258" s="53">
        <f t="shared" ca="1" si="299"/>
        <v>500023.24775834405</v>
      </c>
      <c r="AK258" s="53">
        <f t="shared" ca="1" si="300"/>
        <v>370259.37507295626</v>
      </c>
      <c r="AL258" s="53">
        <f t="shared" ca="1" si="301"/>
        <v>138108.89419496019</v>
      </c>
      <c r="AM258" s="53">
        <f t="shared" ca="1" si="302"/>
        <v>53232.141616514971</v>
      </c>
      <c r="AN258" s="53">
        <f t="shared" ca="1" si="303"/>
        <v>29952.495833966397</v>
      </c>
      <c r="AO258" s="53">
        <f t="shared" ca="1" si="304"/>
        <v>42478.456209041753</v>
      </c>
      <c r="AP258" s="53">
        <f t="shared" ca="1" si="305"/>
        <v>7144.0455277563906</v>
      </c>
      <c r="AQ258" s="53">
        <f t="shared" ca="1" si="306"/>
        <v>2947.2550783089155</v>
      </c>
      <c r="AR258" s="53">
        <f t="shared" ca="1" si="307"/>
        <v>1228.4473841751046</v>
      </c>
      <c r="AS258" s="53">
        <f t="shared" ca="1" si="308"/>
        <v>375.83766271174858</v>
      </c>
      <c r="AT258" s="53">
        <f t="shared" ca="1" si="309"/>
        <v>149.81813949572873</v>
      </c>
      <c r="AU258" s="53">
        <f t="shared" ca="1" si="310"/>
        <v>33.249094802463958</v>
      </c>
      <c r="AV258" s="53">
        <f t="shared" ca="1" si="311"/>
        <v>11.807992675528343</v>
      </c>
      <c r="AW258" s="53">
        <f t="shared" ca="1" si="312"/>
        <v>9.3771630559565597</v>
      </c>
      <c r="AX258" s="53">
        <f t="shared" ca="1" si="292"/>
        <v>1685856.8501480827</v>
      </c>
      <c r="AY258" s="53">
        <f t="shared" ca="1" si="293"/>
        <v>3421282.1591251441</v>
      </c>
      <c r="AZ258" s="41">
        <f t="array" aca="1" ref="AZ258" ca="1">SUM($E$54:$V$54*AF258:AW258)/1000000</f>
        <v>56.864057157877006</v>
      </c>
      <c r="BA258" s="43">
        <f t="array" aca="1" ref="BA258" ca="1">IF(AZ258=0,"",SUM(($E$54:$V$54*AF258:AW258))/SUM(AF258:AW258))</f>
        <v>16.620686196901605</v>
      </c>
      <c r="BB258" s="54">
        <f t="array" aca="1" ref="BB258" ca="1">SUM(AG258:AW258*AG$54:AW$54*AG$55:AW$55)/1000000</f>
        <v>108.63332847870213</v>
      </c>
      <c r="BG258" s="10"/>
      <c r="BH258" s="46"/>
      <c r="BI258" s="53">
        <f t="shared" si="313"/>
        <v>0</v>
      </c>
      <c r="BJ258" s="53">
        <f t="shared" si="314"/>
        <v>0</v>
      </c>
      <c r="BK258" s="53">
        <f t="shared" ca="1" si="315"/>
        <v>2701107.2385884244</v>
      </c>
      <c r="BL258" s="53">
        <f t="shared" ca="1" si="316"/>
        <v>2501593.6406876529</v>
      </c>
      <c r="BM258" s="53">
        <f t="shared" ca="1" si="317"/>
        <v>1852390.8683044538</v>
      </c>
      <c r="BN258" s="53">
        <f t="shared" ca="1" si="318"/>
        <v>690952.53668583243</v>
      </c>
      <c r="BO258" s="53">
        <f t="shared" ca="1" si="319"/>
        <v>266317.99130350782</v>
      </c>
      <c r="BP258" s="53">
        <f t="shared" ca="1" si="320"/>
        <v>149850.97880326185</v>
      </c>
      <c r="BQ258" s="53">
        <f t="shared" ca="1" si="321"/>
        <v>212517.79071305098</v>
      </c>
      <c r="BR258" s="53">
        <f t="shared" ca="1" si="322"/>
        <v>35741.335910156638</v>
      </c>
      <c r="BS258" s="53">
        <f t="shared" ca="1" si="323"/>
        <v>14744.983547135365</v>
      </c>
      <c r="BT258" s="53">
        <f t="shared" ca="1" si="324"/>
        <v>6145.8665731018355</v>
      </c>
      <c r="BU258" s="53">
        <f t="shared" ca="1" si="325"/>
        <v>1880.2987884775443</v>
      </c>
      <c r="BV258" s="53">
        <f t="shared" ca="1" si="326"/>
        <v>749.53336010348846</v>
      </c>
      <c r="BW258" s="53">
        <f t="shared" ca="1" si="327"/>
        <v>166.34371399599939</v>
      </c>
      <c r="BX258" s="53">
        <f t="shared" ca="1" si="328"/>
        <v>59.074852057006517</v>
      </c>
      <c r="BY258" s="53">
        <f t="shared" ca="1" si="329"/>
        <v>46.913521668514619</v>
      </c>
      <c r="BZ258" s="53">
        <f t="shared" ca="1" si="294"/>
        <v>8434265.3953528795</v>
      </c>
      <c r="CA258" s="53">
        <f t="shared" ca="1" si="295"/>
        <v>8434265.3953528795</v>
      </c>
      <c r="CB258" s="41">
        <f t="array" aca="1" ref="CB258" ca="1">SUM($E$54:$V$54*BH258:BY258)/1000000</f>
        <v>207.21297855786355</v>
      </c>
      <c r="CC258" s="43">
        <f t="array" aca="1" ref="CC258" ca="1">IF(CB258=0,"",SUM(($E$54:$V$54*BH258:BY258))/SUM(BH258:BY258))</f>
        <v>24.567993636059164</v>
      </c>
      <c r="CD258" s="54">
        <f t="array" aca="1" ref="CD258" ca="1">SUM(BI258:BY258*BI$54:BY$54*BI$55:BY$55)/1000000</f>
        <v>988.07373124764274</v>
      </c>
      <c r="CI258" s="10"/>
      <c r="CJ258" s="71"/>
      <c r="CK258" s="149" t="str">
        <f t="shared" ca="1" si="330"/>
        <v/>
      </c>
      <c r="CL258" s="149" t="str">
        <f t="shared" ca="1" si="331"/>
        <v/>
      </c>
      <c r="CM258" s="149" t="str">
        <f t="shared" ca="1" si="332"/>
        <v/>
      </c>
      <c r="CN258" s="149">
        <f t="shared" ca="1" si="333"/>
        <v>0.33811419384273489</v>
      </c>
      <c r="CO258" s="149">
        <f t="shared" ca="1" si="334"/>
        <v>0.34290703910806575</v>
      </c>
      <c r="CP258" s="149">
        <f t="shared" ca="1" si="335"/>
        <v>0.38555452474276891</v>
      </c>
      <c r="CQ258" s="149">
        <f t="shared" ca="1" si="336"/>
        <v>0.37200090285920911</v>
      </c>
      <c r="CR258" s="149">
        <f t="shared" ca="1" si="337"/>
        <v>0.51344157896187481</v>
      </c>
      <c r="CS258" s="149">
        <f t="shared" ca="1" si="338"/>
        <v>0.31707289145922396</v>
      </c>
      <c r="CT258" s="149">
        <f t="shared" ca="1" si="339"/>
        <v>0.48583351258022722</v>
      </c>
      <c r="CU258" s="149">
        <f t="shared" ca="1" si="340"/>
        <v>0.36561123695239878</v>
      </c>
      <c r="CV258" s="149">
        <f t="shared" ca="1" si="341"/>
        <v>0.38316602313590681</v>
      </c>
      <c r="CW258" s="149">
        <f t="shared" ca="1" si="342"/>
        <v>0.3132350757691546</v>
      </c>
      <c r="CX258" s="149" t="str">
        <f t="shared" ca="1" si="343"/>
        <v/>
      </c>
      <c r="CY258" s="149" t="str">
        <f t="shared" ca="1" si="344"/>
        <v/>
      </c>
      <c r="CZ258" s="149" t="str">
        <f t="shared" ca="1" si="345"/>
        <v/>
      </c>
      <c r="DA258" s="149" t="str">
        <f t="shared" ca="1" si="346"/>
        <v/>
      </c>
      <c r="DB258" s="53"/>
      <c r="DC258" s="53"/>
      <c r="DD258" s="41"/>
      <c r="DE258" s="43"/>
      <c r="DF258" s="54"/>
      <c r="DK258" s="10"/>
      <c r="DL258" s="46"/>
      <c r="DM258" s="72">
        <f t="shared" ca="1" si="347"/>
        <v>0.12462670213410357</v>
      </c>
      <c r="DN258" s="72">
        <f t="shared" ca="1" si="348"/>
        <v>0.12462670213410357</v>
      </c>
      <c r="DO258" s="72">
        <f t="shared" ca="1" si="349"/>
        <v>0.74812844313559557</v>
      </c>
      <c r="DP258" s="72">
        <f t="shared" ca="1" si="350"/>
        <v>0.74812844313559557</v>
      </c>
      <c r="DQ258" s="72">
        <f t="shared" ca="1" si="351"/>
        <v>0.74812844313559557</v>
      </c>
      <c r="DR258" s="72">
        <f t="shared" ca="1" si="352"/>
        <v>0.74812844313559557</v>
      </c>
      <c r="DS258" s="72">
        <f t="shared" ca="1" si="353"/>
        <v>0.74812844313559557</v>
      </c>
      <c r="DT258" s="72">
        <f t="shared" ca="1" si="354"/>
        <v>0.74812844313559557</v>
      </c>
      <c r="DU258" s="72">
        <f t="shared" ca="1" si="355"/>
        <v>0.74812844313559557</v>
      </c>
      <c r="DV258" s="72">
        <f t="shared" ca="1" si="356"/>
        <v>0.74812844313559557</v>
      </c>
      <c r="DW258" s="72">
        <f t="shared" ca="1" si="357"/>
        <v>0.74812844313559557</v>
      </c>
      <c r="DX258" s="72">
        <f t="shared" ca="1" si="358"/>
        <v>0.74812844313559557</v>
      </c>
      <c r="DY258" s="72">
        <f t="shared" ca="1" si="359"/>
        <v>0.74812844313559557</v>
      </c>
      <c r="DZ258" s="72">
        <f t="shared" ca="1" si="360"/>
        <v>0.74812844313559557</v>
      </c>
      <c r="EA258" s="72">
        <f t="shared" ca="1" si="361"/>
        <v>0.74812844313559557</v>
      </c>
      <c r="EB258" s="72">
        <f t="shared" ca="1" si="362"/>
        <v>0.74812844313559557</v>
      </c>
      <c r="EC258" s="72">
        <f t="shared" ca="1" si="363"/>
        <v>0.74812844313559557</v>
      </c>
      <c r="ED258" s="53"/>
      <c r="EE258" s="53"/>
      <c r="EF258" s="41"/>
      <c r="EG258" s="43"/>
      <c r="EH258" s="54"/>
    </row>
    <row r="259" spans="1:138" x14ac:dyDescent="0.2">
      <c r="A259" s="6">
        <v>17</v>
      </c>
      <c r="B259">
        <v>11</v>
      </c>
      <c r="C259" s="5">
        <f t="shared" ca="1" si="287"/>
        <v>0.97113201636818236</v>
      </c>
      <c r="D259" s="5">
        <f t="shared" ca="1" si="288"/>
        <v>0.13029685843873806</v>
      </c>
      <c r="E259" s="30">
        <f t="shared" ca="1" si="289"/>
        <v>67697800.333449945</v>
      </c>
      <c r="F259" s="29">
        <f t="shared" ca="1" si="364"/>
        <v>28201812.592938907</v>
      </c>
      <c r="G259" s="29">
        <f t="shared" ca="1" si="364"/>
        <v>16116368.566419838</v>
      </c>
      <c r="H259" s="29">
        <f t="shared" ca="1" si="364"/>
        <v>4164479.8437555498</v>
      </c>
      <c r="I259" s="29">
        <f t="shared" ca="1" si="364"/>
        <v>735513.98262920568</v>
      </c>
      <c r="J259" s="29">
        <f t="shared" ca="1" si="364"/>
        <v>681186.246623668</v>
      </c>
      <c r="K259" s="29">
        <f t="shared" ca="1" si="364"/>
        <v>504407.73526807129</v>
      </c>
      <c r="L259" s="29">
        <f t="shared" ca="1" si="364"/>
        <v>188147.01053155246</v>
      </c>
      <c r="M259" s="29">
        <f t="shared" ca="1" si="364"/>
        <v>72518.633703643223</v>
      </c>
      <c r="N259" s="29">
        <f t="shared" ca="1" si="364"/>
        <v>40804.55919923805</v>
      </c>
      <c r="O259" s="29">
        <f t="shared" ca="1" si="364"/>
        <v>57868.789655534863</v>
      </c>
      <c r="P259" s="29">
        <f t="shared" ca="1" si="365"/>
        <v>9732.398604620219</v>
      </c>
      <c r="Q259" s="29">
        <f t="shared" ca="1" si="365"/>
        <v>4015.0725663980761</v>
      </c>
      <c r="R259" s="29">
        <f t="shared" ca="1" si="365"/>
        <v>1673.5251141869308</v>
      </c>
      <c r="S259" s="29">
        <f t="shared" ca="1" si="365"/>
        <v>512.00708757077177</v>
      </c>
      <c r="T259" s="29">
        <f t="shared" ca="1" si="365"/>
        <v>204.09862256756159</v>
      </c>
      <c r="U259" s="29">
        <f t="shared" ca="1" si="365"/>
        <v>45.295546144428208</v>
      </c>
      <c r="V259" s="29">
        <f t="shared" ca="1" si="365"/>
        <v>16.086136488378287</v>
      </c>
      <c r="W259" s="31">
        <f t="shared" ca="1" si="290"/>
        <v>6461125.2850444401</v>
      </c>
      <c r="X259" s="31">
        <f t="shared" ca="1" si="291"/>
        <v>118477106.77785316</v>
      </c>
      <c r="Y259" s="38">
        <f t="array" aca="1" ref="Y259" ca="1">SUM($E$54:$V$54*E259:V259)/1000000</f>
        <v>624.47432938300756</v>
      </c>
      <c r="Z259" s="39">
        <f t="array" aca="1" ref="Z259" ca="1">SUM(($E$54:$V$54*E259:V259))/SUM(E259:V259)</f>
        <v>5.2708438479503794</v>
      </c>
      <c r="AE259" s="10"/>
      <c r="AF259" s="46"/>
      <c r="AG259" s="53">
        <f t="shared" ca="1" si="296"/>
        <v>1027818.348851723</v>
      </c>
      <c r="AH259" s="53">
        <f t="shared" ca="1" si="297"/>
        <v>587362.93189789064</v>
      </c>
      <c r="AI259" s="53">
        <f t="shared" ca="1" si="298"/>
        <v>1098398.9426007704</v>
      </c>
      <c r="AJ259" s="53">
        <f t="shared" ca="1" si="299"/>
        <v>193994.88317836192</v>
      </c>
      <c r="AK259" s="53">
        <f t="shared" ca="1" si="300"/>
        <v>179665.71602634556</v>
      </c>
      <c r="AL259" s="53">
        <f t="shared" ca="1" si="301"/>
        <v>133039.6457288317</v>
      </c>
      <c r="AM259" s="53">
        <f t="shared" ca="1" si="302"/>
        <v>49624.559410758411</v>
      </c>
      <c r="AN259" s="53">
        <f t="shared" ca="1" si="303"/>
        <v>19127.092354252225</v>
      </c>
      <c r="AO259" s="53">
        <f t="shared" ca="1" si="304"/>
        <v>10762.372819486378</v>
      </c>
      <c r="AP259" s="53">
        <f t="shared" ca="1" si="305"/>
        <v>15263.134833642132</v>
      </c>
      <c r="AQ259" s="53">
        <f t="shared" ca="1" si="306"/>
        <v>2566.9607579715671</v>
      </c>
      <c r="AR259" s="53">
        <f t="shared" ca="1" si="307"/>
        <v>1058.9921495261483</v>
      </c>
      <c r="AS259" s="53">
        <f t="shared" ca="1" si="308"/>
        <v>441.39923467154091</v>
      </c>
      <c r="AT259" s="53">
        <f t="shared" ca="1" si="309"/>
        <v>135.04400662068548</v>
      </c>
      <c r="AU259" s="53">
        <f t="shared" ca="1" si="310"/>
        <v>53.831863672154334</v>
      </c>
      <c r="AV259" s="53">
        <f t="shared" ca="1" si="311"/>
        <v>11.946889373030848</v>
      </c>
      <c r="AW259" s="53">
        <f t="shared" ca="1" si="312"/>
        <v>4.2427856472544203</v>
      </c>
      <c r="AX259" s="53">
        <f t="shared" ca="1" si="292"/>
        <v>1704148.764639931</v>
      </c>
      <c r="AY259" s="53">
        <f t="shared" ca="1" si="293"/>
        <v>3319330.0453895447</v>
      </c>
      <c r="AZ259" s="41">
        <f t="array" aca="1" ref="AZ259" ca="1">SUM($E$54:$V$54*AF259:AW259)/1000000</f>
        <v>51.743462463563823</v>
      </c>
      <c r="BA259" s="43">
        <f t="array" aca="1" ref="BA259" ca="1">IF(AZ259=0,"",SUM(($E$54:$V$54*AF259:AW259))/SUM(AF259:AW259))</f>
        <v>15.588525924209925</v>
      </c>
      <c r="BB259" s="54">
        <f t="array" aca="1" ref="BB259" ca="1">SUM(AG259:AW259*AG$54:AW$54*AG$55:AW$55)/1000000</f>
        <v>93.245779962121532</v>
      </c>
      <c r="BG259" s="10"/>
      <c r="BH259" s="46"/>
      <c r="BI259" s="53">
        <f t="shared" si="313"/>
        <v>0</v>
      </c>
      <c r="BJ259" s="53">
        <f t="shared" si="314"/>
        <v>0</v>
      </c>
      <c r="BK259" s="53">
        <f t="shared" ca="1" si="315"/>
        <v>8186616.259870098</v>
      </c>
      <c r="BL259" s="53">
        <f t="shared" ca="1" si="316"/>
        <v>1445887.8312456817</v>
      </c>
      <c r="BM259" s="53">
        <f t="shared" ca="1" si="317"/>
        <v>1339089.3009053892</v>
      </c>
      <c r="BN259" s="53">
        <f t="shared" ca="1" si="318"/>
        <v>991574.63166538847</v>
      </c>
      <c r="BO259" s="53">
        <f t="shared" ca="1" si="319"/>
        <v>369863.08817730244</v>
      </c>
      <c r="BP259" s="53">
        <f t="shared" ca="1" si="320"/>
        <v>142558.55427227219</v>
      </c>
      <c r="BQ259" s="53">
        <f t="shared" ca="1" si="321"/>
        <v>80214.403803204623</v>
      </c>
      <c r="BR259" s="53">
        <f t="shared" ca="1" si="322"/>
        <v>113759.60314548534</v>
      </c>
      <c r="BS259" s="53">
        <f t="shared" ca="1" si="323"/>
        <v>19132.140304050368</v>
      </c>
      <c r="BT259" s="53">
        <f t="shared" ca="1" si="324"/>
        <v>7892.908499946212</v>
      </c>
      <c r="BU259" s="53">
        <f t="shared" ca="1" si="325"/>
        <v>3289.8485345407503</v>
      </c>
      <c r="BV259" s="53">
        <f t="shared" ca="1" si="326"/>
        <v>1006.5135876598698</v>
      </c>
      <c r="BW259" s="53">
        <f t="shared" ca="1" si="327"/>
        <v>401.22108037912454</v>
      </c>
      <c r="BX259" s="53">
        <f t="shared" ca="1" si="328"/>
        <v>89.042874135096625</v>
      </c>
      <c r="BY259" s="53">
        <f t="shared" ca="1" si="329"/>
        <v>31.622443012111617</v>
      </c>
      <c r="BZ259" s="53">
        <f t="shared" ca="1" si="294"/>
        <v>12701406.970408548</v>
      </c>
      <c r="CA259" s="53">
        <f t="shared" ca="1" si="295"/>
        <v>12701406.970408548</v>
      </c>
      <c r="CB259" s="41">
        <f t="array" aca="1" ref="CB259" ca="1">SUM($E$54:$V$54*BH259:BY259)/1000000</f>
        <v>281.73052249656035</v>
      </c>
      <c r="CC259" s="43">
        <f t="array" aca="1" ref="CC259" ca="1">IF(CB259=0,"",SUM(($E$54:$V$54*BH259:BY259))/SUM(BH259:BY259))</f>
        <v>22.181048379359055</v>
      </c>
      <c r="CD259" s="54">
        <f t="array" aca="1" ref="CD259" ca="1">SUM(BI259:BY259*BI$54:BY$54*BI$55:BY$55)/1000000</f>
        <v>1309.0180616266503</v>
      </c>
      <c r="CI259" s="10"/>
      <c r="CJ259" s="71"/>
      <c r="CK259" s="149" t="str">
        <f t="shared" ca="1" si="330"/>
        <v/>
      </c>
      <c r="CL259" s="149" t="str">
        <f t="shared" ca="1" si="331"/>
        <v/>
      </c>
      <c r="CM259" s="149" t="str">
        <f t="shared" ca="1" si="332"/>
        <v/>
      </c>
      <c r="CN259" s="149">
        <f t="shared" ca="1" si="333"/>
        <v>0.42143178347028565</v>
      </c>
      <c r="CO259" s="149">
        <f t="shared" ca="1" si="334"/>
        <v>0.41981890270025662</v>
      </c>
      <c r="CP259" s="149">
        <f t="shared" ca="1" si="335"/>
        <v>0.43242256309792287</v>
      </c>
      <c r="CQ259" s="149">
        <f t="shared" ca="1" si="336"/>
        <v>0.44471613746856714</v>
      </c>
      <c r="CR259" s="149">
        <f t="shared" ca="1" si="337"/>
        <v>0.45310725684921266</v>
      </c>
      <c r="CS259" s="149">
        <f t="shared" ca="1" si="338"/>
        <v>0.47722780057661729</v>
      </c>
      <c r="CT259" s="149">
        <f t="shared" ca="1" si="339"/>
        <v>0.43362593687864848</v>
      </c>
      <c r="CU259" s="149">
        <f t="shared" ca="1" si="340"/>
        <v>0.37538626833629979</v>
      </c>
      <c r="CV259" s="149">
        <f t="shared" ca="1" si="341"/>
        <v>0.46971469165179336</v>
      </c>
      <c r="CW259" s="149">
        <f t="shared" ca="1" si="342"/>
        <v>0.40046231357560325</v>
      </c>
      <c r="CX259" s="149">
        <f t="shared" ca="1" si="343"/>
        <v>0.47840208765343029</v>
      </c>
      <c r="CY259" s="149" t="str">
        <f t="shared" ca="1" si="344"/>
        <v/>
      </c>
      <c r="CZ259" s="149" t="str">
        <f t="shared" ca="1" si="345"/>
        <v/>
      </c>
      <c r="DA259" s="149" t="str">
        <f t="shared" ca="1" si="346"/>
        <v/>
      </c>
      <c r="DB259" s="53"/>
      <c r="DC259" s="53"/>
      <c r="DD259" s="41"/>
      <c r="DE259" s="43"/>
      <c r="DF259" s="54"/>
      <c r="DK259" s="10"/>
      <c r="DL259" s="46"/>
      <c r="DM259" s="72">
        <f t="shared" ca="1" si="347"/>
        <v>0.13029685843873803</v>
      </c>
      <c r="DN259" s="72">
        <f t="shared" ca="1" si="348"/>
        <v>0.13029685843873803</v>
      </c>
      <c r="DO259" s="72">
        <f t="shared" ca="1" si="349"/>
        <v>1.1014288748069203</v>
      </c>
      <c r="DP259" s="72">
        <f t="shared" ca="1" si="350"/>
        <v>1.1014288748069203</v>
      </c>
      <c r="DQ259" s="72">
        <f t="shared" ca="1" si="351"/>
        <v>1.1014288748069203</v>
      </c>
      <c r="DR259" s="72">
        <f t="shared" ca="1" si="352"/>
        <v>1.1014288748069203</v>
      </c>
      <c r="DS259" s="72">
        <f t="shared" ca="1" si="353"/>
        <v>1.1014288748069203</v>
      </c>
      <c r="DT259" s="72">
        <f t="shared" ca="1" si="354"/>
        <v>1.1014288748069203</v>
      </c>
      <c r="DU259" s="72">
        <f t="shared" ca="1" si="355"/>
        <v>1.1014288748069203</v>
      </c>
      <c r="DV259" s="72">
        <f t="shared" ca="1" si="356"/>
        <v>1.1014288748069203</v>
      </c>
      <c r="DW259" s="72">
        <f t="shared" ca="1" si="357"/>
        <v>1.1014288748069203</v>
      </c>
      <c r="DX259" s="72">
        <f t="shared" ca="1" si="358"/>
        <v>1.1014288748069203</v>
      </c>
      <c r="DY259" s="72">
        <f t="shared" ca="1" si="359"/>
        <v>1.1014288748069203</v>
      </c>
      <c r="DZ259" s="72">
        <f t="shared" ca="1" si="360"/>
        <v>1.1014288748069203</v>
      </c>
      <c r="EA259" s="72">
        <f t="shared" ca="1" si="361"/>
        <v>1.1014288748069203</v>
      </c>
      <c r="EB259" s="72">
        <f t="shared" ca="1" si="362"/>
        <v>1.1014288748069203</v>
      </c>
      <c r="EC259" s="72">
        <f t="shared" ca="1" si="363"/>
        <v>1.1014288748069203</v>
      </c>
      <c r="ED259" s="53"/>
      <c r="EE259" s="53"/>
      <c r="EF259" s="41"/>
      <c r="EG259" s="43"/>
      <c r="EH259" s="54"/>
    </row>
    <row r="260" spans="1:138" s="56" customFormat="1" x14ac:dyDescent="0.2">
      <c r="A260" s="59">
        <v>17</v>
      </c>
      <c r="B260" s="56">
        <v>12</v>
      </c>
      <c r="C260" s="60">
        <f t="shared" ca="1" si="287"/>
        <v>0.64484131144849033</v>
      </c>
      <c r="D260" s="60">
        <f t="shared" ca="1" si="288"/>
        <v>6.1686657511233173E-2</v>
      </c>
      <c r="E260" s="61">
        <f t="shared" ca="1" si="289"/>
        <v>66537716.467571996</v>
      </c>
      <c r="F260" s="62">
        <f t="shared" ca="1" si="364"/>
        <v>53429713.857877344</v>
      </c>
      <c r="G260" s="62">
        <f t="shared" ca="1" si="364"/>
        <v>22257957.713430762</v>
      </c>
      <c r="H260" s="62">
        <f t="shared" ca="1" si="364"/>
        <v>6674587.9210369419</v>
      </c>
      <c r="I260" s="62">
        <f t="shared" ca="1" si="364"/>
        <v>1724717.7456867613</v>
      </c>
      <c r="J260" s="62">
        <f t="shared" ca="1" si="364"/>
        <v>304612.83656912763</v>
      </c>
      <c r="K260" s="62">
        <f t="shared" ca="1" si="364"/>
        <v>282113.02533526241</v>
      </c>
      <c r="L260" s="62">
        <f t="shared" ca="1" si="364"/>
        <v>208900.271995068</v>
      </c>
      <c r="M260" s="62">
        <f t="shared" ca="1" si="364"/>
        <v>77921.012956337494</v>
      </c>
      <c r="N260" s="62">
        <f t="shared" ca="1" si="364"/>
        <v>30033.564606915948</v>
      </c>
      <c r="O260" s="62">
        <f t="shared" ca="1" si="364"/>
        <v>16899.192695428224</v>
      </c>
      <c r="P260" s="62">
        <f t="shared" ca="1" si="365"/>
        <v>23966.337258174528</v>
      </c>
      <c r="Q260" s="62">
        <f t="shared" ca="1" si="365"/>
        <v>4030.6691858900167</v>
      </c>
      <c r="R260" s="62">
        <f t="shared" ca="1" si="365"/>
        <v>1662.8407785117213</v>
      </c>
      <c r="S260" s="62">
        <f t="shared" ca="1" si="365"/>
        <v>693.08979046173749</v>
      </c>
      <c r="T260" s="62">
        <f t="shared" ca="1" si="365"/>
        <v>212.04754086511574</v>
      </c>
      <c r="U260" s="62">
        <f t="shared" ca="1" si="365"/>
        <v>84.527367022876803</v>
      </c>
      <c r="V260" s="62">
        <f t="shared" ca="1" si="365"/>
        <v>18.759133233171813</v>
      </c>
      <c r="W260" s="57">
        <f t="shared" ca="1" si="290"/>
        <v>9350453.8419360034</v>
      </c>
      <c r="X260" s="57">
        <f t="shared" ca="1" si="291"/>
        <v>151575841.88081607</v>
      </c>
      <c r="Y260" s="42">
        <f t="array" aca="1" ref="Y260" ca="1">SUM($E$54:$V$54*E260:V260)/1000000</f>
        <v>913.15841788970181</v>
      </c>
      <c r="Z260" s="44">
        <f t="array" aca="1" ref="Z260" ca="1">SUM(($E$54:$V$54*E260:V260))/SUM(E260:V260)</f>
        <v>6.0244324330239731</v>
      </c>
      <c r="AE260" s="11"/>
      <c r="AG260" s="57">
        <f t="shared" ca="1" si="296"/>
        <v>998437.47986573365</v>
      </c>
      <c r="AH260" s="57">
        <f t="shared" ca="1" si="297"/>
        <v>415932.96317231585</v>
      </c>
      <c r="AI260" s="57">
        <f t="shared" ca="1" si="298"/>
        <v>660707.21460516215</v>
      </c>
      <c r="AJ260" s="57">
        <f t="shared" ca="1" si="299"/>
        <v>170727.16266740861</v>
      </c>
      <c r="AK260" s="57">
        <f t="shared" ca="1" si="300"/>
        <v>30153.157193155785</v>
      </c>
      <c r="AL260" s="57">
        <f t="shared" ca="1" si="301"/>
        <v>27925.935410277609</v>
      </c>
      <c r="AM260" s="57">
        <f t="shared" ca="1" si="302"/>
        <v>20678.717319028066</v>
      </c>
      <c r="AN260" s="57">
        <f t="shared" ca="1" si="303"/>
        <v>7713.2814847386508</v>
      </c>
      <c r="AO260" s="57">
        <f t="shared" ca="1" si="304"/>
        <v>2972.976466990162</v>
      </c>
      <c r="AP260" s="57">
        <f t="shared" ca="1" si="305"/>
        <v>1672.8251492022687</v>
      </c>
      <c r="AQ260" s="57">
        <f t="shared" ca="1" si="306"/>
        <v>2372.3909433013173</v>
      </c>
      <c r="AR260" s="57">
        <f t="shared" ca="1" si="307"/>
        <v>398.98975671752339</v>
      </c>
      <c r="AS260" s="57">
        <f t="shared" ca="1" si="308"/>
        <v>164.60205665126304</v>
      </c>
      <c r="AT260" s="57">
        <f t="shared" ca="1" si="309"/>
        <v>68.607894651286216</v>
      </c>
      <c r="AU260" s="57">
        <f t="shared" ca="1" si="310"/>
        <v>20.990260634262384</v>
      </c>
      <c r="AV260" s="57">
        <f t="shared" ca="1" si="311"/>
        <v>8.3672343348077174</v>
      </c>
      <c r="AW260" s="57">
        <f t="shared" ca="1" si="312"/>
        <v>1.8569378085247459</v>
      </c>
      <c r="AX260" s="57">
        <f t="shared" ca="1" si="292"/>
        <v>925587.07538006222</v>
      </c>
      <c r="AY260" s="57">
        <f t="shared" ca="1" si="293"/>
        <v>2339957.5184181114</v>
      </c>
      <c r="AZ260" s="42">
        <f t="array" aca="1" ref="AZ260" ca="1">SUM($E$54:$V$54*AF260:AW260)/1000000</f>
        <v>31.02864156574519</v>
      </c>
      <c r="BA260" s="44">
        <f t="array" aca="1" ref="BA260" ca="1">IF(AZ260=0,"",SUM(($E$54:$V$54*AF260:AW260))/SUM(AF260:AW260))</f>
        <v>13.260343968433059</v>
      </c>
      <c r="BB260" s="55">
        <f t="array" aca="1" ref="BB260" ca="1">SUM(AG260:AW260*AG$54:AW$54*AG$55:AW$55)/1000000</f>
        <v>50.750686948713124</v>
      </c>
      <c r="BG260" s="11"/>
      <c r="BI260" s="57">
        <f t="shared" si="313"/>
        <v>0</v>
      </c>
      <c r="BJ260" s="57">
        <f t="shared" si="314"/>
        <v>0</v>
      </c>
      <c r="BK260" s="57">
        <f t="shared" ca="1" si="315"/>
        <v>6906701.1236893125</v>
      </c>
      <c r="BL260" s="57">
        <f t="shared" ca="1" si="316"/>
        <v>1784695.9442450535</v>
      </c>
      <c r="BM260" s="57">
        <f t="shared" ca="1" si="317"/>
        <v>315205.94911802915</v>
      </c>
      <c r="BN260" s="57">
        <f t="shared" ca="1" si="318"/>
        <v>291923.69209030358</v>
      </c>
      <c r="BO260" s="57">
        <f t="shared" ca="1" si="319"/>
        <v>216164.91690519053</v>
      </c>
      <c r="BP260" s="57">
        <f t="shared" ca="1" si="320"/>
        <v>80630.767638601435</v>
      </c>
      <c r="BQ260" s="57">
        <f t="shared" ca="1" si="321"/>
        <v>31078.001649389589</v>
      </c>
      <c r="BR260" s="57">
        <f t="shared" ca="1" si="322"/>
        <v>17486.87328113335</v>
      </c>
      <c r="BS260" s="57">
        <f t="shared" ca="1" si="323"/>
        <v>24799.78246298014</v>
      </c>
      <c r="BT260" s="57">
        <f t="shared" ca="1" si="324"/>
        <v>4170.8383685627659</v>
      </c>
      <c r="BU260" s="57">
        <f t="shared" ca="1" si="325"/>
        <v>1720.6671646748018</v>
      </c>
      <c r="BV260" s="57">
        <f t="shared" ca="1" si="326"/>
        <v>717.19244562082042</v>
      </c>
      <c r="BW260" s="57">
        <f t="shared" ca="1" si="327"/>
        <v>219.42163412855646</v>
      </c>
      <c r="BX260" s="57">
        <f t="shared" ca="1" si="328"/>
        <v>87.466862030443366</v>
      </c>
      <c r="BY260" s="57">
        <f t="shared" ca="1" si="329"/>
        <v>19.411494479326102</v>
      </c>
      <c r="BZ260" s="57">
        <f t="shared" ca="1" si="294"/>
        <v>9675622.0490494873</v>
      </c>
      <c r="CA260" s="57">
        <f t="shared" ca="1" si="295"/>
        <v>9675622.0490494873</v>
      </c>
      <c r="CB260" s="42">
        <f t="array" aca="1" ref="CB260" ca="1">SUM($E$54:$V$54*BH260:BY260)/1000000</f>
        <v>203.27675910313246</v>
      </c>
      <c r="CC260" s="44">
        <f t="array" aca="1" ref="CC260" ca="1">IF(CB260=0,"",SUM(($E$54:$V$54*BH260:BY260))/SUM(BH260:BY260))</f>
        <v>21.00916696338939</v>
      </c>
      <c r="CD260" s="55">
        <f t="array" aca="1" ref="CD260" ca="1">SUM(BI260:BY260*BI$54:BY$54*BI$55:BY$55)/1000000</f>
        <v>927.27892872597147</v>
      </c>
      <c r="CI260" s="11"/>
      <c r="CJ260" s="72"/>
      <c r="CK260" s="149" t="str">
        <f t="shared" ca="1" si="330"/>
        <v/>
      </c>
      <c r="CL260" s="149" t="str">
        <f t="shared" ca="1" si="331"/>
        <v/>
      </c>
      <c r="CM260" s="149" t="str">
        <f t="shared" ca="1" si="332"/>
        <v/>
      </c>
      <c r="CN260" s="149">
        <f t="shared" ca="1" si="333"/>
        <v>1.2923561996114457</v>
      </c>
      <c r="CO260" s="149">
        <f t="shared" ca="1" si="334"/>
        <v>1.1706010543033505</v>
      </c>
      <c r="CP260" s="149">
        <f t="shared" ca="1" si="335"/>
        <v>1.5971923160989316</v>
      </c>
      <c r="CQ260" s="149">
        <f t="shared" ca="1" si="336"/>
        <v>1.4827571272374904</v>
      </c>
      <c r="CR260" s="149">
        <f t="shared" ca="1" si="337"/>
        <v>1.5476439966019815</v>
      </c>
      <c r="CS260" s="149">
        <f t="shared" ca="1" si="338"/>
        <v>1.3494489723483829</v>
      </c>
      <c r="CT260" s="149">
        <f t="shared" ca="1" si="339"/>
        <v>1.3742891000594786</v>
      </c>
      <c r="CU260" s="149">
        <f t="shared" ca="1" si="340"/>
        <v>1.454798661854765</v>
      </c>
      <c r="CV260" s="149">
        <f t="shared" ca="1" si="341"/>
        <v>1.376834371357015</v>
      </c>
      <c r="CW260" s="149">
        <f t="shared" ca="1" si="342"/>
        <v>1.5704551799370838</v>
      </c>
      <c r="CX260" s="149" t="str">
        <f t="shared" ca="1" si="343"/>
        <v/>
      </c>
      <c r="CY260" s="149" t="str">
        <f t="shared" ca="1" si="344"/>
        <v/>
      </c>
      <c r="CZ260" s="149" t="str">
        <f t="shared" ca="1" si="345"/>
        <v/>
      </c>
      <c r="DA260" s="149" t="str">
        <f t="shared" ca="1" si="346"/>
        <v/>
      </c>
      <c r="DB260" s="57"/>
      <c r="DC260" s="72">
        <f ca="1">AVERAGE(CJ249:DA260)</f>
        <v>0.70858764394856077</v>
      </c>
      <c r="DD260" s="74">
        <f ca="1">STDEV(CJ249:DA260)</f>
        <v>0.32101851394091191</v>
      </c>
      <c r="DE260" s="44"/>
      <c r="DF260" s="55"/>
      <c r="DK260" s="11"/>
      <c r="DM260" s="72">
        <f t="shared" ca="1" si="347"/>
        <v>6.1686657511233145E-2</v>
      </c>
      <c r="DN260" s="72">
        <f t="shared" ca="1" si="348"/>
        <v>6.1686657511233006E-2</v>
      </c>
      <c r="DO260" s="72">
        <f t="shared" ca="1" si="349"/>
        <v>0.70652796895972358</v>
      </c>
      <c r="DP260" s="72">
        <f t="shared" ca="1" si="350"/>
        <v>0.70652796895972347</v>
      </c>
      <c r="DQ260" s="72">
        <f t="shared" ca="1" si="351"/>
        <v>0.70652796895972347</v>
      </c>
      <c r="DR260" s="72">
        <f t="shared" ca="1" si="352"/>
        <v>0.70652796895972325</v>
      </c>
      <c r="DS260" s="72">
        <f t="shared" ca="1" si="353"/>
        <v>0.70652796895972347</v>
      </c>
      <c r="DT260" s="72">
        <f t="shared" ca="1" si="354"/>
        <v>0.70652796895972325</v>
      </c>
      <c r="DU260" s="72">
        <f t="shared" ca="1" si="355"/>
        <v>0.70652796895972347</v>
      </c>
      <c r="DV260" s="72">
        <f t="shared" ca="1" si="356"/>
        <v>0.70652796895972325</v>
      </c>
      <c r="DW260" s="72">
        <f t="shared" ca="1" si="357"/>
        <v>0.70652796895972347</v>
      </c>
      <c r="DX260" s="72">
        <f t="shared" ca="1" si="358"/>
        <v>0.70652796895972347</v>
      </c>
      <c r="DY260" s="72">
        <f t="shared" ca="1" si="359"/>
        <v>0.70652796895972347</v>
      </c>
      <c r="DZ260" s="72">
        <f t="shared" ca="1" si="360"/>
        <v>0.70652796895972347</v>
      </c>
      <c r="EA260" s="72">
        <f t="shared" ca="1" si="361"/>
        <v>0.70652796895972347</v>
      </c>
      <c r="EB260" s="72">
        <f t="shared" ca="1" si="362"/>
        <v>0.70652796895972347</v>
      </c>
      <c r="EC260" s="72">
        <f t="shared" ca="1" si="363"/>
        <v>0.70652796895972347</v>
      </c>
      <c r="ED260" s="57"/>
      <c r="EE260" s="72">
        <f ca="1">AVERAGE(DL249:EC260)</f>
        <v>0.64429109468274426</v>
      </c>
      <c r="EF260" s="74">
        <f ca="1">STDEV(DL249:EC260)</f>
        <v>0.24301038360819113</v>
      </c>
      <c r="EG260" s="44"/>
      <c r="EH260" s="55"/>
    </row>
    <row r="261" spans="1:138" x14ac:dyDescent="0.2">
      <c r="A261" s="7">
        <v>18</v>
      </c>
      <c r="B261">
        <v>1</v>
      </c>
      <c r="C261" s="5">
        <f t="shared" ca="1" si="287"/>
        <v>0.69741790556870686</v>
      </c>
      <c r="D261" s="5">
        <f t="shared" ca="1" si="288"/>
        <v>0.12064890120808371</v>
      </c>
      <c r="E261" s="30">
        <f t="shared" ca="1" si="289"/>
        <v>137373810.92507964</v>
      </c>
      <c r="F261" s="29">
        <f t="shared" ca="1" si="364"/>
        <v>49507295.898498274</v>
      </c>
      <c r="G261" s="29">
        <f t="shared" ca="1" si="364"/>
        <v>39754304.688577347</v>
      </c>
      <c r="H261" s="29">
        <f t="shared" ca="1" si="364"/>
        <v>8245212.9869659292</v>
      </c>
      <c r="I261" s="29">
        <f t="shared" ca="1" si="364"/>
        <v>2472526.892077425</v>
      </c>
      <c r="J261" s="29">
        <f t="shared" ca="1" si="364"/>
        <v>638902.51471751777</v>
      </c>
      <c r="K261" s="29">
        <f t="shared" ca="1" si="364"/>
        <v>112840.43884047672</v>
      </c>
      <c r="L261" s="29">
        <f t="shared" ca="1" si="364"/>
        <v>104505.63390561944</v>
      </c>
      <c r="M261" s="29">
        <f t="shared" ca="1" si="364"/>
        <v>77384.783357509616</v>
      </c>
      <c r="N261" s="29">
        <f t="shared" ca="1" si="364"/>
        <v>28864.972979863993</v>
      </c>
      <c r="O261" s="29">
        <f t="shared" ca="1" si="364"/>
        <v>11125.6001170493</v>
      </c>
      <c r="P261" s="29">
        <f t="shared" ca="1" si="365"/>
        <v>6260.1180609443963</v>
      </c>
      <c r="Q261" s="29">
        <f t="shared" ca="1" si="365"/>
        <v>8878.0631967804875</v>
      </c>
      <c r="R261" s="29">
        <f t="shared" ca="1" si="365"/>
        <v>1493.1165898302547</v>
      </c>
      <c r="S261" s="29">
        <f t="shared" ca="1" si="365"/>
        <v>615.98088013116705</v>
      </c>
      <c r="T261" s="29">
        <f t="shared" ca="1" si="365"/>
        <v>256.74740760246385</v>
      </c>
      <c r="U261" s="29">
        <f t="shared" ca="1" si="365"/>
        <v>78.550654121345801</v>
      </c>
      <c r="V261" s="29">
        <f t="shared" ca="1" si="365"/>
        <v>31.312223399117716</v>
      </c>
      <c r="W261" s="31">
        <f t="shared" ca="1" si="290"/>
        <v>11708977.7119742</v>
      </c>
      <c r="X261" s="31">
        <f t="shared" ca="1" si="291"/>
        <v>238344389.2241295</v>
      </c>
      <c r="Y261" s="38">
        <f t="array" aca="1" ref="Y261" ca="1">SUM($E$54:$V$54*E261:V261)/1000000</f>
        <v>1260.9439957064226</v>
      </c>
      <c r="Z261" s="39">
        <f t="array" aca="1" ref="Z261" ca="1">SUM(($E$54:$V$54*E261:V261))/SUM(E261:V261)</f>
        <v>5.2904286935854046</v>
      </c>
      <c r="AE261" s="10"/>
      <c r="AF261" s="46"/>
      <c r="AG261" s="53">
        <f t="shared" ca="1" si="296"/>
        <v>2069046.6288358411</v>
      </c>
      <c r="AH261" s="53">
        <f t="shared" ca="1" si="297"/>
        <v>1661442.1895765236</v>
      </c>
      <c r="AI261" s="53">
        <f t="shared" ca="1" si="298"/>
        <v>1702425.499090666</v>
      </c>
      <c r="AJ261" s="53">
        <f t="shared" ca="1" si="299"/>
        <v>510513.53493403661</v>
      </c>
      <c r="AK261" s="53">
        <f t="shared" ca="1" si="300"/>
        <v>131917.02072556131</v>
      </c>
      <c r="AL261" s="53">
        <f t="shared" ca="1" si="301"/>
        <v>23298.663201822048</v>
      </c>
      <c r="AM261" s="53">
        <f t="shared" ca="1" si="302"/>
        <v>21577.739258016307</v>
      </c>
      <c r="AN261" s="53">
        <f t="shared" ca="1" si="303"/>
        <v>15977.97760199639</v>
      </c>
      <c r="AO261" s="53">
        <f t="shared" ca="1" si="304"/>
        <v>5959.878308682265</v>
      </c>
      <c r="AP261" s="53">
        <f t="shared" ca="1" si="305"/>
        <v>2297.1517366370117</v>
      </c>
      <c r="AQ261" s="53">
        <f t="shared" ca="1" si="306"/>
        <v>1292.5541924892661</v>
      </c>
      <c r="AR261" s="53">
        <f t="shared" ca="1" si="307"/>
        <v>1833.092873723233</v>
      </c>
      <c r="AS261" s="53">
        <f t="shared" ca="1" si="308"/>
        <v>308.29036917064519</v>
      </c>
      <c r="AT261" s="53">
        <f t="shared" ca="1" si="309"/>
        <v>127.18428971396358</v>
      </c>
      <c r="AU261" s="53">
        <f t="shared" ca="1" si="310"/>
        <v>53.011769886213777</v>
      </c>
      <c r="AV261" s="53">
        <f t="shared" ca="1" si="311"/>
        <v>16.218700081832466</v>
      </c>
      <c r="AW261" s="53">
        <f t="shared" ca="1" si="312"/>
        <v>6.4651728987654939</v>
      </c>
      <c r="AX261" s="53">
        <f t="shared" ca="1" si="292"/>
        <v>2417604.2822253825</v>
      </c>
      <c r="AY261" s="53">
        <f t="shared" ca="1" si="293"/>
        <v>6148093.100637747</v>
      </c>
      <c r="AZ261" s="41">
        <f t="array" aca="1" ref="AZ261" ca="1">SUM($E$54:$V$54*AF261:AW261)/1000000</f>
        <v>84.497137752936212</v>
      </c>
      <c r="BA261" s="43">
        <f t="array" aca="1" ref="BA261" ca="1">IF(AZ261=0,"",SUM(($E$54:$V$54*AF261:AW261))/SUM(AF261:AW261))</f>
        <v>13.743633411174475</v>
      </c>
      <c r="BB261" s="54">
        <f t="array" aca="1" ref="BB261" ca="1">SUM(AG261:AW261*AG$54:AW$54*AG$55:AW$55)/1000000</f>
        <v>137.20650616352845</v>
      </c>
      <c r="BG261" s="10"/>
      <c r="BH261" s="46"/>
      <c r="BI261" s="53">
        <f t="shared" si="313"/>
        <v>0</v>
      </c>
      <c r="BJ261" s="53">
        <f t="shared" si="314"/>
        <v>0</v>
      </c>
      <c r="BK261" s="53">
        <f t="shared" ca="1" si="315"/>
        <v>9840968.413917236</v>
      </c>
      <c r="BL261" s="53">
        <f t="shared" ca="1" si="316"/>
        <v>2951052.8213108769</v>
      </c>
      <c r="BM261" s="53">
        <f t="shared" ca="1" si="317"/>
        <v>762553.91787289979</v>
      </c>
      <c r="BN261" s="53">
        <f t="shared" ca="1" si="318"/>
        <v>134679.26131163744</v>
      </c>
      <c r="BO261" s="53">
        <f t="shared" ca="1" si="319"/>
        <v>124731.36157517781</v>
      </c>
      <c r="BP261" s="53">
        <f t="shared" ca="1" si="320"/>
        <v>92361.617576517208</v>
      </c>
      <c r="BQ261" s="53">
        <f t="shared" ca="1" si="321"/>
        <v>34451.419000632042</v>
      </c>
      <c r="BR261" s="53">
        <f t="shared" ca="1" si="322"/>
        <v>13278.817601295819</v>
      </c>
      <c r="BS261" s="53">
        <f t="shared" ca="1" si="323"/>
        <v>7471.6837760932403</v>
      </c>
      <c r="BT261" s="53">
        <f t="shared" ca="1" si="324"/>
        <v>10596.298680748547</v>
      </c>
      <c r="BU261" s="53">
        <f t="shared" ca="1" si="325"/>
        <v>1782.0901924599455</v>
      </c>
      <c r="BV261" s="53">
        <f t="shared" ca="1" si="326"/>
        <v>735.19609433138373</v>
      </c>
      <c r="BW261" s="53">
        <f t="shared" ca="1" si="327"/>
        <v>306.43758172955751</v>
      </c>
      <c r="BX261" s="53">
        <f t="shared" ca="1" si="328"/>
        <v>93.753127702424038</v>
      </c>
      <c r="BY261" s="53">
        <f t="shared" ca="1" si="329"/>
        <v>37.372303411367412</v>
      </c>
      <c r="BZ261" s="53">
        <f t="shared" ca="1" si="294"/>
        <v>13975100.461922748</v>
      </c>
      <c r="CA261" s="53">
        <f t="shared" ca="1" si="295"/>
        <v>13975100.461922748</v>
      </c>
      <c r="CB261" s="41">
        <f t="array" aca="1" ref="CB261" ca="1">SUM($E$54:$V$54*BH261:BY261)/1000000</f>
        <v>291.04617022283139</v>
      </c>
      <c r="CC261" s="43">
        <f t="array" aca="1" ref="CC261" ca="1">IF(CB261=0,"",SUM(($E$54:$V$54*BH261:BY261))/SUM(BH261:BY261))</f>
        <v>20.826052092851153</v>
      </c>
      <c r="CD261" s="54">
        <f t="array" aca="1" ref="CD261" ca="1">SUM(BI261:BY261*BI$54:BY$54*BI$55:BY$55)/1000000</f>
        <v>1321.9908365427316</v>
      </c>
      <c r="CI261" s="10"/>
      <c r="CJ261" s="71"/>
      <c r="CK261" s="149" t="str">
        <f t="shared" ca="1" si="330"/>
        <v/>
      </c>
      <c r="CL261" s="149" t="str">
        <f t="shared" ca="1" si="331"/>
        <v/>
      </c>
      <c r="CM261" s="149" t="str">
        <f t="shared" ca="1" si="332"/>
        <v/>
      </c>
      <c r="CN261" s="149">
        <f t="shared" ca="1" si="333"/>
        <v>0.58909459171358458</v>
      </c>
      <c r="CO261" s="149">
        <f t="shared" ca="1" si="334"/>
        <v>0.69435217059938092</v>
      </c>
      <c r="CP261" s="149">
        <f t="shared" ca="1" si="335"/>
        <v>0.72532130705045661</v>
      </c>
      <c r="CQ261" s="149">
        <f t="shared" ca="1" si="336"/>
        <v>0.6813081547591755</v>
      </c>
      <c r="CR261" s="149">
        <f t="shared" ca="1" si="337"/>
        <v>0.62319761639446281</v>
      </c>
      <c r="CS261" s="149">
        <f t="shared" ca="1" si="338"/>
        <v>0.65124091030968134</v>
      </c>
      <c r="CT261" s="149">
        <f t="shared" ca="1" si="339"/>
        <v>0.77919125903859077</v>
      </c>
      <c r="CU261" s="149">
        <f t="shared" ca="1" si="340"/>
        <v>0.66799309662353523</v>
      </c>
      <c r="CV261" s="149">
        <f t="shared" ca="1" si="341"/>
        <v>0.68160638112455785</v>
      </c>
      <c r="CW261" s="149">
        <f t="shared" ca="1" si="342"/>
        <v>0.53820610834849203</v>
      </c>
      <c r="CX261" s="149" t="str">
        <f t="shared" ca="1" si="343"/>
        <v/>
      </c>
      <c r="CY261" s="149" t="str">
        <f t="shared" ca="1" si="344"/>
        <v/>
      </c>
      <c r="CZ261" s="149" t="str">
        <f t="shared" ca="1" si="345"/>
        <v/>
      </c>
      <c r="DA261" s="149" t="str">
        <f t="shared" ca="1" si="346"/>
        <v/>
      </c>
      <c r="DB261" s="53"/>
      <c r="DC261" s="53"/>
      <c r="DD261" s="41"/>
      <c r="DE261" s="43"/>
      <c r="DF261" s="54"/>
      <c r="DK261" s="10"/>
      <c r="DL261" s="46"/>
      <c r="DM261" s="72">
        <f t="shared" ca="1" si="347"/>
        <v>0.12064890120808372</v>
      </c>
      <c r="DN261" s="72">
        <f t="shared" ca="1" si="348"/>
        <v>0.12064890120808372</v>
      </c>
      <c r="DO261" s="72">
        <f t="shared" ca="1" si="349"/>
        <v>0.81806680677679056</v>
      </c>
      <c r="DP261" s="72">
        <f t="shared" ca="1" si="350"/>
        <v>0.81806680677679056</v>
      </c>
      <c r="DQ261" s="72">
        <f t="shared" ca="1" si="351"/>
        <v>0.81806680677679033</v>
      </c>
      <c r="DR261" s="72">
        <f t="shared" ca="1" si="352"/>
        <v>0.81806680677679056</v>
      </c>
      <c r="DS261" s="72">
        <f t="shared" ca="1" si="353"/>
        <v>0.81806680677679056</v>
      </c>
      <c r="DT261" s="72">
        <f t="shared" ca="1" si="354"/>
        <v>0.81806680677679056</v>
      </c>
      <c r="DU261" s="72">
        <f t="shared" ca="1" si="355"/>
        <v>0.81806680677679056</v>
      </c>
      <c r="DV261" s="72">
        <f t="shared" ca="1" si="356"/>
        <v>0.81806680677679056</v>
      </c>
      <c r="DW261" s="72">
        <f t="shared" ca="1" si="357"/>
        <v>0.81806680677679056</v>
      </c>
      <c r="DX261" s="72">
        <f t="shared" ca="1" si="358"/>
        <v>0.81806680677679056</v>
      </c>
      <c r="DY261" s="72">
        <f t="shared" ca="1" si="359"/>
        <v>0.81806680677679056</v>
      </c>
      <c r="DZ261" s="72">
        <f t="shared" ca="1" si="360"/>
        <v>0.81806680677679056</v>
      </c>
      <c r="EA261" s="72">
        <f t="shared" ca="1" si="361"/>
        <v>0.81806680677679056</v>
      </c>
      <c r="EB261" s="72">
        <f t="shared" ca="1" si="362"/>
        <v>0.81806680677679056</v>
      </c>
      <c r="EC261" s="72">
        <f t="shared" ca="1" si="363"/>
        <v>0.81806680677679056</v>
      </c>
      <c r="ED261" s="53"/>
      <c r="EE261" s="53"/>
      <c r="EF261" s="41"/>
      <c r="EG261" s="43"/>
      <c r="EH261" s="54"/>
    </row>
    <row r="262" spans="1:138" x14ac:dyDescent="0.2">
      <c r="A262" s="7">
        <v>18</v>
      </c>
      <c r="B262">
        <v>2</v>
      </c>
      <c r="C262" s="5">
        <f t="shared" ca="1" si="287"/>
        <v>0.67882419115137438</v>
      </c>
      <c r="D262" s="5">
        <f t="shared" ca="1" si="288"/>
        <v>0.13476850640117019</v>
      </c>
      <c r="E262" s="30">
        <f t="shared" ca="1" si="289"/>
        <v>95958739.107988879</v>
      </c>
      <c r="F262" s="29">
        <f t="shared" ca="1" si="364"/>
        <v>100779730.65031946</v>
      </c>
      <c r="G262" s="29">
        <f t="shared" ca="1" si="364"/>
        <v>36319382.219056167</v>
      </c>
      <c r="H262" s="29">
        <f t="shared" ca="1" si="364"/>
        <v>14792575.976959767</v>
      </c>
      <c r="I262" s="29">
        <f t="shared" ca="1" si="364"/>
        <v>3068043.5870119515</v>
      </c>
      <c r="J262" s="29">
        <f t="shared" ca="1" si="364"/>
        <v>920027.20693139581</v>
      </c>
      <c r="K262" s="29">
        <f t="shared" ca="1" si="364"/>
        <v>237735.61290697427</v>
      </c>
      <c r="L262" s="29">
        <f t="shared" ca="1" si="364"/>
        <v>41987.925028427104</v>
      </c>
      <c r="M262" s="29">
        <f t="shared" ca="1" si="364"/>
        <v>38886.54427940242</v>
      </c>
      <c r="N262" s="29">
        <f t="shared" ca="1" si="364"/>
        <v>28794.876334623619</v>
      </c>
      <c r="O262" s="29">
        <f t="shared" ca="1" si="364"/>
        <v>10740.655866639157</v>
      </c>
      <c r="P262" s="29">
        <f t="shared" ca="1" si="365"/>
        <v>4139.8355803217491</v>
      </c>
      <c r="Q262" s="29">
        <f t="shared" ca="1" si="365"/>
        <v>2329.3898048697565</v>
      </c>
      <c r="R262" s="29">
        <f t="shared" ca="1" si="365"/>
        <v>3303.5271373859723</v>
      </c>
      <c r="S262" s="29">
        <f t="shared" ca="1" si="365"/>
        <v>555.58865311683871</v>
      </c>
      <c r="T262" s="29">
        <f t="shared" ca="1" si="365"/>
        <v>229.20647313730987</v>
      </c>
      <c r="U262" s="29">
        <f t="shared" ca="1" si="365"/>
        <v>95.535705217306329</v>
      </c>
      <c r="V262" s="29">
        <f t="shared" ca="1" si="365"/>
        <v>29.228696822454168</v>
      </c>
      <c r="W262" s="31">
        <f t="shared" ca="1" si="290"/>
        <v>19149474.697370056</v>
      </c>
      <c r="X262" s="31">
        <f t="shared" ca="1" si="291"/>
        <v>252207326.67473456</v>
      </c>
      <c r="Y262" s="38">
        <f t="array" aca="1" ref="Y262" ca="1">SUM($E$54:$V$54*E262:V262)/1000000</f>
        <v>1626.3855883319304</v>
      </c>
      <c r="Z262" s="39">
        <f t="array" aca="1" ref="Z262" ca="1">SUM(($E$54:$V$54*E262:V262))/SUM(E262:V262)</f>
        <v>6.4486056363835891</v>
      </c>
      <c r="AE262" s="10"/>
      <c r="AF262" s="46"/>
      <c r="AG262" s="53">
        <f t="shared" ca="1" si="296"/>
        <v>4988636.4262687955</v>
      </c>
      <c r="AH262" s="53">
        <f t="shared" ca="1" si="297"/>
        <v>1797823.7483708579</v>
      </c>
      <c r="AI262" s="53">
        <f t="shared" ca="1" si="298"/>
        <v>3402872.4913549195</v>
      </c>
      <c r="AJ262" s="53">
        <f t="shared" ca="1" si="299"/>
        <v>705770.32294996874</v>
      </c>
      <c r="AK262" s="53">
        <f t="shared" ca="1" si="300"/>
        <v>211642.33184546325</v>
      </c>
      <c r="AL262" s="53">
        <f t="shared" ca="1" si="301"/>
        <v>54688.512577970221</v>
      </c>
      <c r="AM262" s="53">
        <f t="shared" ca="1" si="302"/>
        <v>9658.8691023693173</v>
      </c>
      <c r="AN262" s="53">
        <f t="shared" ca="1" si="303"/>
        <v>8945.4299250068616</v>
      </c>
      <c r="AO262" s="53">
        <f t="shared" ca="1" si="304"/>
        <v>6623.950603578096</v>
      </c>
      <c r="AP262" s="53">
        <f t="shared" ca="1" si="305"/>
        <v>2470.7719902621006</v>
      </c>
      <c r="AQ262" s="53">
        <f t="shared" ca="1" si="306"/>
        <v>952.32450635717464</v>
      </c>
      <c r="AR262" s="53">
        <f t="shared" ca="1" si="307"/>
        <v>535.85099045494371</v>
      </c>
      <c r="AS262" s="53">
        <f t="shared" ca="1" si="308"/>
        <v>759.94077284202581</v>
      </c>
      <c r="AT262" s="53">
        <f t="shared" ca="1" si="309"/>
        <v>127.80717483857634</v>
      </c>
      <c r="AU262" s="53">
        <f t="shared" ca="1" si="310"/>
        <v>52.726476003521107</v>
      </c>
      <c r="AV262" s="53">
        <f t="shared" ca="1" si="311"/>
        <v>21.976958153368191</v>
      </c>
      <c r="AW262" s="53">
        <f t="shared" ca="1" si="312"/>
        <v>6.7237463258731216</v>
      </c>
      <c r="AX262" s="53">
        <f t="shared" ca="1" si="292"/>
        <v>4405130.0309745129</v>
      </c>
      <c r="AY262" s="53">
        <f t="shared" ca="1" si="293"/>
        <v>11191590.20561417</v>
      </c>
      <c r="AZ262" s="41">
        <f t="array" aca="1" ref="AZ262" ca="1">SUM($E$54:$V$54*AF262:AW262)/1000000</f>
        <v>143.89256490684681</v>
      </c>
      <c r="BA262" s="43">
        <f t="array" aca="1" ref="BA262" ca="1">IF(AZ262=0,"",SUM(($E$54:$V$54*AF262:AW262))/SUM(AF262:AW262))</f>
        <v>12.857204585159336</v>
      </c>
      <c r="BB262" s="54">
        <f t="array" aca="1" ref="BB262" ca="1">SUM(AG262:AW262*AG$54:AW$54*AG$55:AW$55)/1000000</f>
        <v>228.4153933723405</v>
      </c>
      <c r="BG262" s="10"/>
      <c r="BH262" s="46"/>
      <c r="BI262" s="53">
        <f t="shared" si="313"/>
        <v>0</v>
      </c>
      <c r="BJ262" s="53">
        <f t="shared" si="314"/>
        <v>0</v>
      </c>
      <c r="BK262" s="53">
        <f t="shared" ca="1" si="315"/>
        <v>17140148.156418301</v>
      </c>
      <c r="BL262" s="53">
        <f t="shared" ca="1" si="316"/>
        <v>3554940.1073647039</v>
      </c>
      <c r="BM262" s="53">
        <f t="shared" ca="1" si="317"/>
        <v>1066034.9258507467</v>
      </c>
      <c r="BN262" s="53">
        <f t="shared" ca="1" si="318"/>
        <v>275464.09993967292</v>
      </c>
      <c r="BO262" s="53">
        <f t="shared" ca="1" si="319"/>
        <v>48651.381401641185</v>
      </c>
      <c r="BP262" s="53">
        <f t="shared" ca="1" si="320"/>
        <v>45057.81354635059</v>
      </c>
      <c r="BQ262" s="53">
        <f t="shared" ca="1" si="321"/>
        <v>33364.604467127312</v>
      </c>
      <c r="BR262" s="53">
        <f t="shared" ca="1" si="322"/>
        <v>12445.190961874299</v>
      </c>
      <c r="BS262" s="53">
        <f t="shared" ca="1" si="323"/>
        <v>4796.8247924125371</v>
      </c>
      <c r="BT262" s="53">
        <f t="shared" ca="1" si="324"/>
        <v>2699.0624507661796</v>
      </c>
      <c r="BU262" s="53">
        <f t="shared" ca="1" si="325"/>
        <v>3827.7947439132499</v>
      </c>
      <c r="BV262" s="53">
        <f t="shared" ca="1" si="326"/>
        <v>643.76021074895243</v>
      </c>
      <c r="BW262" s="53">
        <f t="shared" ca="1" si="327"/>
        <v>265.58139123994761</v>
      </c>
      <c r="BX262" s="53">
        <f t="shared" ca="1" si="328"/>
        <v>110.69715945370325</v>
      </c>
      <c r="BY262" s="53">
        <f t="shared" ca="1" si="329"/>
        <v>33.867271984014629</v>
      </c>
      <c r="BZ262" s="53">
        <f t="shared" ca="1" si="294"/>
        <v>22188483.86797094</v>
      </c>
      <c r="CA262" s="53">
        <f t="shared" ca="1" si="295"/>
        <v>22188483.86797094</v>
      </c>
      <c r="CB262" s="41">
        <f t="array" aca="1" ref="CB262" ca="1">SUM($E$54:$V$54*BH262:BY262)/1000000</f>
        <v>451.19696332198964</v>
      </c>
      <c r="CC262" s="43">
        <f t="array" aca="1" ref="CC262" ca="1">IF(CB262=0,"",SUM(($E$54:$V$54*BH262:BY262))/SUM(BH262:BY262))</f>
        <v>20.334736073305674</v>
      </c>
      <c r="CD262" s="54">
        <f t="array" aca="1" ref="CD262" ca="1">SUM(BI262:BY262*BI$54:BY$54*BI$55:BY$55)/1000000</f>
        <v>2034.1918787101108</v>
      </c>
      <c r="CI262" s="10"/>
      <c r="CJ262" s="71"/>
      <c r="CK262" s="149" t="str">
        <f t="shared" ca="1" si="330"/>
        <v/>
      </c>
      <c r="CL262" s="149" t="str">
        <f t="shared" ca="1" si="331"/>
        <v/>
      </c>
      <c r="CM262" s="149" t="str">
        <f t="shared" ca="1" si="332"/>
        <v/>
      </c>
      <c r="CN262" s="149">
        <f t="shared" ca="1" si="333"/>
        <v>0.87898244771155687</v>
      </c>
      <c r="CO262" s="149">
        <f t="shared" ca="1" si="334"/>
        <v>0.89287836725481207</v>
      </c>
      <c r="CP262" s="149">
        <f t="shared" ca="1" si="335"/>
        <v>0.84432086450293109</v>
      </c>
      <c r="CQ262" s="149">
        <f t="shared" ca="1" si="336"/>
        <v>0.91612930528518688</v>
      </c>
      <c r="CR262" s="149">
        <f t="shared" ca="1" si="337"/>
        <v>0.81624746170282403</v>
      </c>
      <c r="CS262" s="149">
        <f t="shared" ca="1" si="338"/>
        <v>0.83874689631450416</v>
      </c>
      <c r="CT262" s="149">
        <f t="shared" ca="1" si="339"/>
        <v>0.82264382265275482</v>
      </c>
      <c r="CU262" s="149">
        <f t="shared" ca="1" si="340"/>
        <v>0.81373777038439854</v>
      </c>
      <c r="CV262" s="149">
        <f t="shared" ca="1" si="341"/>
        <v>0.8940921152937622</v>
      </c>
      <c r="CW262" s="149">
        <f t="shared" ca="1" si="342"/>
        <v>0.81220187389279463</v>
      </c>
      <c r="CX262" s="149" t="str">
        <f t="shared" ca="1" si="343"/>
        <v/>
      </c>
      <c r="CY262" s="149" t="str">
        <f t="shared" ca="1" si="344"/>
        <v/>
      </c>
      <c r="CZ262" s="149" t="str">
        <f t="shared" ca="1" si="345"/>
        <v/>
      </c>
      <c r="DA262" s="149" t="str">
        <f t="shared" ca="1" si="346"/>
        <v/>
      </c>
      <c r="DB262" s="53"/>
      <c r="DC262" s="53"/>
      <c r="DD262" s="41"/>
      <c r="DE262" s="43"/>
      <c r="DF262" s="54"/>
      <c r="DK262" s="10"/>
      <c r="DL262" s="46"/>
      <c r="DM262" s="72">
        <f t="shared" ca="1" si="347"/>
        <v>0.13476850640117025</v>
      </c>
      <c r="DN262" s="72">
        <f t="shared" ca="1" si="348"/>
        <v>0.13476850640117025</v>
      </c>
      <c r="DO262" s="72">
        <f t="shared" ca="1" si="349"/>
        <v>0.8135926975525446</v>
      </c>
      <c r="DP262" s="72">
        <f t="shared" ca="1" si="350"/>
        <v>0.8135926975525446</v>
      </c>
      <c r="DQ262" s="72">
        <f t="shared" ca="1" si="351"/>
        <v>0.8135926975525446</v>
      </c>
      <c r="DR262" s="72">
        <f t="shared" ca="1" si="352"/>
        <v>0.8135926975525446</v>
      </c>
      <c r="DS262" s="72">
        <f t="shared" ca="1" si="353"/>
        <v>0.8135926975525446</v>
      </c>
      <c r="DT262" s="72">
        <f t="shared" ca="1" si="354"/>
        <v>0.8135926975525446</v>
      </c>
      <c r="DU262" s="72">
        <f t="shared" ca="1" si="355"/>
        <v>0.8135926975525446</v>
      </c>
      <c r="DV262" s="72">
        <f t="shared" ca="1" si="356"/>
        <v>0.8135926975525446</v>
      </c>
      <c r="DW262" s="72">
        <f t="shared" ca="1" si="357"/>
        <v>0.8135926975525446</v>
      </c>
      <c r="DX262" s="72">
        <f t="shared" ca="1" si="358"/>
        <v>0.8135926975525446</v>
      </c>
      <c r="DY262" s="72">
        <f t="shared" ca="1" si="359"/>
        <v>0.8135926975525446</v>
      </c>
      <c r="DZ262" s="72">
        <f t="shared" ca="1" si="360"/>
        <v>0.8135926975525446</v>
      </c>
      <c r="EA262" s="72">
        <f t="shared" ca="1" si="361"/>
        <v>0.8135926975525446</v>
      </c>
      <c r="EB262" s="72">
        <f t="shared" ca="1" si="362"/>
        <v>0.8135926975525446</v>
      </c>
      <c r="EC262" s="72">
        <f t="shared" ca="1" si="363"/>
        <v>0.8135926975525446</v>
      </c>
      <c r="ED262" s="53"/>
      <c r="EE262" s="53"/>
      <c r="EF262" s="41"/>
      <c r="EG262" s="43"/>
      <c r="EH262" s="54"/>
    </row>
    <row r="263" spans="1:138" x14ac:dyDescent="0.2">
      <c r="A263" s="7">
        <v>18</v>
      </c>
      <c r="B263">
        <v>3</v>
      </c>
      <c r="C263" s="5">
        <f t="shared" ca="1" si="287"/>
        <v>0.73994769629173662</v>
      </c>
      <c r="D263" s="5">
        <f t="shared" ca="1" si="288"/>
        <v>8.3167052040793263E-2</v>
      </c>
      <c r="E263" s="30">
        <f t="shared" ca="1" si="289"/>
        <v>84750370.555367336</v>
      </c>
      <c r="F263" s="29">
        <f t="shared" ca="1" si="364"/>
        <v>74124880.566916257</v>
      </c>
      <c r="G263" s="29">
        <f t="shared" ca="1" si="364"/>
        <v>77848933.483943567</v>
      </c>
      <c r="H263" s="29">
        <f t="shared" ca="1" si="364"/>
        <v>13386366.931221416</v>
      </c>
      <c r="I263" s="29">
        <f t="shared" ca="1" si="364"/>
        <v>5452153.5826580618</v>
      </c>
      <c r="J263" s="29">
        <f t="shared" ca="1" si="364"/>
        <v>1130799.994587298</v>
      </c>
      <c r="K263" s="29">
        <f t="shared" ca="1" si="364"/>
        <v>339097.7771705747</v>
      </c>
      <c r="L263" s="29">
        <f t="shared" ca="1" si="364"/>
        <v>87623.080365111935</v>
      </c>
      <c r="M263" s="29">
        <f t="shared" ca="1" si="364"/>
        <v>15475.642391742947</v>
      </c>
      <c r="N263" s="29">
        <f t="shared" ca="1" si="364"/>
        <v>14332.555197983142</v>
      </c>
      <c r="O263" s="29">
        <f t="shared" ca="1" si="364"/>
        <v>10613.032403182564</v>
      </c>
      <c r="P263" s="29">
        <f t="shared" ca="1" si="365"/>
        <v>3958.7226359089791</v>
      </c>
      <c r="Q263" s="29">
        <f t="shared" ca="1" si="365"/>
        <v>1525.8342715982744</v>
      </c>
      <c r="R263" s="29">
        <f t="shared" ca="1" si="365"/>
        <v>858.55168091135965</v>
      </c>
      <c r="S263" s="29">
        <f t="shared" ca="1" si="365"/>
        <v>1217.5930240656317</v>
      </c>
      <c r="T263" s="29">
        <f t="shared" ca="1" si="365"/>
        <v>204.77533259205228</v>
      </c>
      <c r="U263" s="29">
        <f t="shared" ca="1" si="365"/>
        <v>84.479464268456638</v>
      </c>
      <c r="V263" s="29">
        <f t="shared" ca="1" si="365"/>
        <v>35.211942685546624</v>
      </c>
      <c r="W263" s="31">
        <f t="shared" ca="1" si="290"/>
        <v>20444347.764347401</v>
      </c>
      <c r="X263" s="31">
        <f t="shared" ca="1" si="291"/>
        <v>257168532.37057456</v>
      </c>
      <c r="Y263" s="38">
        <f t="array" aca="1" ref="Y263" ca="1">SUM($E$54:$V$54*E263:V263)/1000000</f>
        <v>2008.3943599908355</v>
      </c>
      <c r="Z263" s="39">
        <f t="array" aca="1" ref="Z263" ca="1">SUM(($E$54:$V$54*E263:V263))/SUM(E263:V263)</f>
        <v>7.8096427330260632</v>
      </c>
      <c r="AE263" s="10"/>
      <c r="AF263" s="46"/>
      <c r="AG263" s="53">
        <f t="shared" ca="1" si="296"/>
        <v>1819287.464262313</v>
      </c>
      <c r="AH263" s="53">
        <f t="shared" ca="1" si="297"/>
        <v>1910688.9307656006</v>
      </c>
      <c r="AI263" s="53">
        <f t="shared" ca="1" si="298"/>
        <v>1910873.7538263858</v>
      </c>
      <c r="AJ263" s="53">
        <f t="shared" ca="1" si="299"/>
        <v>778282.65402113704</v>
      </c>
      <c r="AK263" s="53">
        <f t="shared" ca="1" si="300"/>
        <v>161419.15439686272</v>
      </c>
      <c r="AL263" s="53">
        <f t="shared" ca="1" si="301"/>
        <v>48405.444562021745</v>
      </c>
      <c r="AM263" s="53">
        <f t="shared" ca="1" si="302"/>
        <v>12507.997529082751</v>
      </c>
      <c r="AN263" s="53">
        <f t="shared" ca="1" si="303"/>
        <v>2209.1131239659176</v>
      </c>
      <c r="AO263" s="53">
        <f t="shared" ca="1" si="304"/>
        <v>2045.9399995391414</v>
      </c>
      <c r="AP263" s="53">
        <f t="shared" ca="1" si="305"/>
        <v>1514.9864912525679</v>
      </c>
      <c r="AQ263" s="53">
        <f t="shared" ca="1" si="306"/>
        <v>565.0987472929412</v>
      </c>
      <c r="AR263" s="53">
        <f t="shared" ca="1" si="307"/>
        <v>217.80940842773597</v>
      </c>
      <c r="AS263" s="53">
        <f t="shared" ca="1" si="308"/>
        <v>122.55632030604669</v>
      </c>
      <c r="AT263" s="53">
        <f t="shared" ca="1" si="309"/>
        <v>173.80866402986175</v>
      </c>
      <c r="AU263" s="53">
        <f t="shared" ca="1" si="310"/>
        <v>29.231217886951956</v>
      </c>
      <c r="AV263" s="53">
        <f t="shared" ca="1" si="311"/>
        <v>12.059253405896174</v>
      </c>
      <c r="AW263" s="53">
        <f t="shared" ca="1" si="312"/>
        <v>5.0264255749719444</v>
      </c>
      <c r="AX263" s="53">
        <f t="shared" ca="1" si="292"/>
        <v>2918384.6339871716</v>
      </c>
      <c r="AY263" s="53">
        <f t="shared" ca="1" si="293"/>
        <v>6648361.0290150866</v>
      </c>
      <c r="AZ263" s="41">
        <f t="array" aca="1" ref="AZ263" ca="1">SUM($E$54:$V$54*AF263:AW263)/1000000</f>
        <v>96.983302815195003</v>
      </c>
      <c r="BA263" s="43">
        <f t="array" aca="1" ref="BA263" ca="1">IF(AZ263=0,"",SUM(($E$54:$V$54*AF263:AW263))/SUM(AF263:AW263))</f>
        <v>14.587550584563017</v>
      </c>
      <c r="BB263" s="54">
        <f t="array" aca="1" ref="BB263" ca="1">SUM(AG263:AW263*AG$54:AW$54*AG$55:AW$55)/1000000</f>
        <v>161.23515412221522</v>
      </c>
      <c r="BG263" s="10"/>
      <c r="BH263" s="46"/>
      <c r="BI263" s="53">
        <f t="shared" si="313"/>
        <v>0</v>
      </c>
      <c r="BJ263" s="53">
        <f t="shared" si="314"/>
        <v>0</v>
      </c>
      <c r="BK263" s="53">
        <f t="shared" ca="1" si="315"/>
        <v>17001283.529379394</v>
      </c>
      <c r="BL263" s="53">
        <f t="shared" ca="1" si="316"/>
        <v>6924478.4175383188</v>
      </c>
      <c r="BM263" s="53">
        <f t="shared" ca="1" si="317"/>
        <v>1436166.4686002436</v>
      </c>
      <c r="BN263" s="53">
        <f t="shared" ca="1" si="318"/>
        <v>430669.31330062007</v>
      </c>
      <c r="BO263" s="53">
        <f t="shared" ca="1" si="319"/>
        <v>111285.22329164475</v>
      </c>
      <c r="BP263" s="53">
        <f t="shared" ca="1" si="320"/>
        <v>19654.756623147357</v>
      </c>
      <c r="BQ263" s="53">
        <f t="shared" ca="1" si="321"/>
        <v>18202.984863134807</v>
      </c>
      <c r="BR263" s="53">
        <f t="shared" ca="1" si="322"/>
        <v>13479.024885547051</v>
      </c>
      <c r="BS263" s="53">
        <f t="shared" ca="1" si="323"/>
        <v>5027.7544529492234</v>
      </c>
      <c r="BT263" s="53">
        <f t="shared" ca="1" si="324"/>
        <v>1937.8776335334919</v>
      </c>
      <c r="BU263" s="53">
        <f t="shared" ca="1" si="325"/>
        <v>1090.3989578946541</v>
      </c>
      <c r="BV263" s="53">
        <f t="shared" ca="1" si="326"/>
        <v>1546.3974902147313</v>
      </c>
      <c r="BW263" s="53">
        <f t="shared" ca="1" si="327"/>
        <v>260.0738129402813</v>
      </c>
      <c r="BX263" s="53">
        <f t="shared" ca="1" si="328"/>
        <v>107.29269052742588</v>
      </c>
      <c r="BY263" s="53">
        <f t="shared" ca="1" si="329"/>
        <v>44.720738964729122</v>
      </c>
      <c r="BZ263" s="53">
        <f t="shared" ca="1" si="294"/>
        <v>25965234.234259073</v>
      </c>
      <c r="CA263" s="53">
        <f t="shared" ca="1" si="295"/>
        <v>25965234.234259073</v>
      </c>
      <c r="CB263" s="41">
        <f t="array" aca="1" ref="CB263" ca="1">SUM($E$54:$V$54*BH263:BY263)/1000000</f>
        <v>544.94716825242858</v>
      </c>
      <c r="CC263" s="43">
        <f t="array" aca="1" ref="CC263" ca="1">IF(CB263=0,"",SUM(($E$54:$V$54*BH263:BY263))/SUM(BH263:BY263))</f>
        <v>20.987569891952443</v>
      </c>
      <c r="CD263" s="54">
        <f t="array" aca="1" ref="CD263" ca="1">SUM(BI263:BY263*BI$54:BY$54*BI$55:BY$55)/1000000</f>
        <v>2477.8830180472851</v>
      </c>
      <c r="CI263" s="10"/>
      <c r="CJ263" s="71"/>
      <c r="CK263" s="149" t="str">
        <f t="shared" ca="1" si="330"/>
        <v/>
      </c>
      <c r="CL263" s="149" t="str">
        <f t="shared" ca="1" si="331"/>
        <v/>
      </c>
      <c r="CM263" s="149" t="str">
        <f t="shared" ca="1" si="332"/>
        <v/>
      </c>
      <c r="CN263" s="149">
        <f t="shared" ca="1" si="333"/>
        <v>0.74339679807492853</v>
      </c>
      <c r="CO263" s="149">
        <f t="shared" ca="1" si="334"/>
        <v>0.71104646951958161</v>
      </c>
      <c r="CP263" s="149">
        <f t="shared" ca="1" si="335"/>
        <v>0.82888396607476944</v>
      </c>
      <c r="CQ263" s="149">
        <f t="shared" ca="1" si="336"/>
        <v>0.69222454392943134</v>
      </c>
      <c r="CR263" s="149">
        <f t="shared" ca="1" si="337"/>
        <v>0.64800397868474757</v>
      </c>
      <c r="CS263" s="149">
        <f t="shared" ca="1" si="338"/>
        <v>0.71673723257165889</v>
      </c>
      <c r="CT263" s="149">
        <f t="shared" ca="1" si="339"/>
        <v>0.69893947434254977</v>
      </c>
      <c r="CU263" s="149">
        <f t="shared" ca="1" si="340"/>
        <v>0.79311176053517962</v>
      </c>
      <c r="CV263" s="149">
        <f t="shared" ca="1" si="341"/>
        <v>0.71962168255275549</v>
      </c>
      <c r="CW263" s="149">
        <f t="shared" ca="1" si="342"/>
        <v>0.67762908972380997</v>
      </c>
      <c r="CX263" s="149">
        <f t="shared" ca="1" si="343"/>
        <v>0.70457661018415907</v>
      </c>
      <c r="CY263" s="149" t="str">
        <f t="shared" ca="1" si="344"/>
        <v/>
      </c>
      <c r="CZ263" s="149" t="str">
        <f t="shared" ca="1" si="345"/>
        <v/>
      </c>
      <c r="DA263" s="149" t="str">
        <f t="shared" ca="1" si="346"/>
        <v/>
      </c>
      <c r="DB263" s="53"/>
      <c r="DC263" s="53"/>
      <c r="DD263" s="41"/>
      <c r="DE263" s="43"/>
      <c r="DF263" s="54"/>
      <c r="DK263" s="10"/>
      <c r="DL263" s="46"/>
      <c r="DM263" s="72">
        <f t="shared" ca="1" si="347"/>
        <v>8.316705204079336E-2</v>
      </c>
      <c r="DN263" s="72">
        <f t="shared" ca="1" si="348"/>
        <v>8.3167052040793249E-2</v>
      </c>
      <c r="DO263" s="72">
        <f t="shared" ca="1" si="349"/>
        <v>0.82311474833252996</v>
      </c>
      <c r="DP263" s="72">
        <f t="shared" ca="1" si="350"/>
        <v>0.82311474833252973</v>
      </c>
      <c r="DQ263" s="72">
        <f t="shared" ca="1" si="351"/>
        <v>0.82311474833253007</v>
      </c>
      <c r="DR263" s="72">
        <f t="shared" ca="1" si="352"/>
        <v>0.82311474833252996</v>
      </c>
      <c r="DS263" s="72">
        <f t="shared" ca="1" si="353"/>
        <v>0.82311474833252996</v>
      </c>
      <c r="DT263" s="72">
        <f t="shared" ca="1" si="354"/>
        <v>0.82311474833252996</v>
      </c>
      <c r="DU263" s="72">
        <f t="shared" ca="1" si="355"/>
        <v>0.82311474833252996</v>
      </c>
      <c r="DV263" s="72">
        <f t="shared" ca="1" si="356"/>
        <v>0.82311474833253007</v>
      </c>
      <c r="DW263" s="72">
        <f t="shared" ca="1" si="357"/>
        <v>0.82311474833252996</v>
      </c>
      <c r="DX263" s="72">
        <f t="shared" ca="1" si="358"/>
        <v>0.82311474833252996</v>
      </c>
      <c r="DY263" s="72">
        <f t="shared" ca="1" si="359"/>
        <v>0.82311474833252996</v>
      </c>
      <c r="DZ263" s="72">
        <f t="shared" ca="1" si="360"/>
        <v>0.82311474833252996</v>
      </c>
      <c r="EA263" s="72">
        <f t="shared" ca="1" si="361"/>
        <v>0.82311474833252996</v>
      </c>
      <c r="EB263" s="72">
        <f t="shared" ca="1" si="362"/>
        <v>0.82311474833252996</v>
      </c>
      <c r="EC263" s="72">
        <f t="shared" ca="1" si="363"/>
        <v>0.82311474833252996</v>
      </c>
      <c r="ED263" s="53"/>
      <c r="EE263" s="53"/>
      <c r="EF263" s="41"/>
      <c r="EG263" s="43"/>
      <c r="EH263" s="54"/>
    </row>
    <row r="264" spans="1:138" x14ac:dyDescent="0.2">
      <c r="A264" s="7">
        <v>18</v>
      </c>
      <c r="B264">
        <v>4</v>
      </c>
      <c r="C264" s="5">
        <f t="shared" ca="1" si="287"/>
        <v>0.58094137345388785</v>
      </c>
      <c r="D264" s="5">
        <f t="shared" ca="1" si="288"/>
        <v>9.8021144832191501E-2</v>
      </c>
      <c r="E264" s="30">
        <f t="shared" ca="1" si="289"/>
        <v>88796395.010002971</v>
      </c>
      <c r="F264" s="29">
        <f t="shared" ca="1" si="364"/>
        <v>64501531.890082225</v>
      </c>
      <c r="G264" s="29">
        <f t="shared" ca="1" si="364"/>
        <v>56414719.090956092</v>
      </c>
      <c r="H264" s="29">
        <f t="shared" ca="1" si="364"/>
        <v>33142209.460231986</v>
      </c>
      <c r="I264" s="29">
        <f t="shared" ca="1" si="364"/>
        <v>5698906.2905732309</v>
      </c>
      <c r="J264" s="29">
        <f t="shared" ca="1" si="364"/>
        <v>2321116.1406993014</v>
      </c>
      <c r="K264" s="29">
        <f t="shared" ca="1" si="364"/>
        <v>481409.42465154186</v>
      </c>
      <c r="L264" s="29">
        <f t="shared" ca="1" si="364"/>
        <v>144362.28032339326</v>
      </c>
      <c r="M264" s="29">
        <f t="shared" ca="1" si="364"/>
        <v>37303.304657477915</v>
      </c>
      <c r="N264" s="29">
        <f t="shared" ca="1" si="364"/>
        <v>6588.3623413360683</v>
      </c>
      <c r="O264" s="29">
        <f t="shared" ca="1" si="364"/>
        <v>6101.7219531962619</v>
      </c>
      <c r="P264" s="29">
        <f t="shared" ca="1" si="365"/>
        <v>4518.2294371065782</v>
      </c>
      <c r="Q264" s="29">
        <f t="shared" ca="1" si="365"/>
        <v>1685.3257831890194</v>
      </c>
      <c r="R264" s="29">
        <f t="shared" ca="1" si="365"/>
        <v>649.58525143238512</v>
      </c>
      <c r="S264" s="29">
        <f t="shared" ca="1" si="365"/>
        <v>365.50660834765665</v>
      </c>
      <c r="T264" s="29">
        <f t="shared" ca="1" si="365"/>
        <v>518.35935619109603</v>
      </c>
      <c r="U264" s="29">
        <f t="shared" ca="1" si="365"/>
        <v>87.177905480930349</v>
      </c>
      <c r="V264" s="29">
        <f t="shared" ca="1" si="365"/>
        <v>35.96498981518922</v>
      </c>
      <c r="W264" s="31">
        <f t="shared" ca="1" si="290"/>
        <v>41845857.134763032</v>
      </c>
      <c r="X264" s="31">
        <f t="shared" ca="1" si="291"/>
        <v>251558503.12580431</v>
      </c>
      <c r="Y264" s="38">
        <f t="array" aca="1" ref="Y264" ca="1">SUM($E$54:$V$54*E264:V264)/1000000</f>
        <v>2099.0896837923574</v>
      </c>
      <c r="Z264" s="39">
        <f t="array" aca="1" ref="Z264" ca="1">SUM(($E$54:$V$54*E264:V264))/SUM(E264:V264)</f>
        <v>8.3443400151836773</v>
      </c>
      <c r="AE264" s="10"/>
      <c r="AF264" s="46"/>
      <c r="AG264" s="53">
        <f t="shared" ca="1" si="296"/>
        <v>2324240.5901808836</v>
      </c>
      <c r="AH264" s="53">
        <f t="shared" ca="1" si="297"/>
        <v>2032841.3318663193</v>
      </c>
      <c r="AI264" s="53">
        <f t="shared" ca="1" si="298"/>
        <v>5131611.9579770584</v>
      </c>
      <c r="AJ264" s="53">
        <f t="shared" ca="1" si="299"/>
        <v>882396.68218823615</v>
      </c>
      <c r="AK264" s="53">
        <f t="shared" ca="1" si="300"/>
        <v>359392.6759095054</v>
      </c>
      <c r="AL264" s="53">
        <f t="shared" ca="1" si="301"/>
        <v>74539.579601323785</v>
      </c>
      <c r="AM264" s="53">
        <f t="shared" ca="1" si="302"/>
        <v>22352.499005151596</v>
      </c>
      <c r="AN264" s="53">
        <f t="shared" ca="1" si="303"/>
        <v>5775.8998983477868</v>
      </c>
      <c r="AO264" s="53">
        <f t="shared" ca="1" si="304"/>
        <v>1020.1166284599678</v>
      </c>
      <c r="AP264" s="53">
        <f t="shared" ca="1" si="305"/>
        <v>944.76710663616393</v>
      </c>
      <c r="AQ264" s="53">
        <f t="shared" ca="1" si="306"/>
        <v>699.58522940847342</v>
      </c>
      <c r="AR264" s="53">
        <f t="shared" ca="1" si="307"/>
        <v>260.94934776383155</v>
      </c>
      <c r="AS264" s="53">
        <f t="shared" ca="1" si="308"/>
        <v>100.579276344741</v>
      </c>
      <c r="AT264" s="53">
        <f t="shared" ca="1" si="309"/>
        <v>56.593634300908306</v>
      </c>
      <c r="AU264" s="53">
        <f t="shared" ca="1" si="310"/>
        <v>80.260764568256363</v>
      </c>
      <c r="AV264" s="53">
        <f t="shared" ca="1" si="311"/>
        <v>13.498290835864044</v>
      </c>
      <c r="AW264" s="53">
        <f t="shared" ca="1" si="312"/>
        <v>5.5686803870334449</v>
      </c>
      <c r="AX264" s="53">
        <f t="shared" ca="1" si="292"/>
        <v>6479251.2135383291</v>
      </c>
      <c r="AY264" s="53">
        <f t="shared" ca="1" si="293"/>
        <v>10836333.135585533</v>
      </c>
      <c r="AZ264" s="41">
        <f t="array" aca="1" ref="AZ264" ca="1">SUM($E$54:$V$54*AF264:AW264)/1000000</f>
        <v>171.56156786213543</v>
      </c>
      <c r="BA264" s="43">
        <f t="array" aca="1" ref="BA264" ca="1">IF(AZ264=0,"",SUM(($E$54:$V$54*AF264:AW264))/SUM(AF264:AW264))</f>
        <v>15.832068441929202</v>
      </c>
      <c r="BB264" s="54">
        <f t="array" aca="1" ref="BB264" ca="1">SUM(AG264:AW264*AG$54:AW$54*AG$55:AW$55)/1000000</f>
        <v>293.48652340176602</v>
      </c>
      <c r="BG264" s="10"/>
      <c r="BH264" s="46"/>
      <c r="BI264" s="53">
        <f t="shared" si="313"/>
        <v>0</v>
      </c>
      <c r="BJ264" s="53">
        <f t="shared" si="314"/>
        <v>0</v>
      </c>
      <c r="BK264" s="53">
        <f t="shared" ca="1" si="315"/>
        <v>30413496.026834112</v>
      </c>
      <c r="BL264" s="53">
        <f t="shared" ca="1" si="316"/>
        <v>5229695.5045686839</v>
      </c>
      <c r="BM264" s="53">
        <f t="shared" ca="1" si="317"/>
        <v>2130010.5717962179</v>
      </c>
      <c r="BN264" s="53">
        <f t="shared" ca="1" si="318"/>
        <v>441773.31150744832</v>
      </c>
      <c r="BO264" s="53">
        <f t="shared" ca="1" si="319"/>
        <v>132476.43143130091</v>
      </c>
      <c r="BP264" s="53">
        <f t="shared" ca="1" si="320"/>
        <v>34231.993776677002</v>
      </c>
      <c r="BQ264" s="53">
        <f t="shared" ca="1" si="321"/>
        <v>6045.9195435356305</v>
      </c>
      <c r="BR264" s="53">
        <f t="shared" ca="1" si="322"/>
        <v>5599.3459519666567</v>
      </c>
      <c r="BS264" s="53">
        <f t="shared" ca="1" si="323"/>
        <v>4146.2278849771046</v>
      </c>
      <c r="BT264" s="53">
        <f t="shared" ca="1" si="324"/>
        <v>1546.567046848347</v>
      </c>
      <c r="BU264" s="53">
        <f t="shared" ca="1" si="325"/>
        <v>596.10263724977983</v>
      </c>
      <c r="BV264" s="53">
        <f t="shared" ca="1" si="326"/>
        <v>335.41317738944912</v>
      </c>
      <c r="BW264" s="53">
        <f t="shared" ca="1" si="327"/>
        <v>475.68102660467105</v>
      </c>
      <c r="BX264" s="53">
        <f t="shared" ca="1" si="328"/>
        <v>80.000245160282574</v>
      </c>
      <c r="BY264" s="53">
        <f t="shared" ca="1" si="329"/>
        <v>33.003867052433094</v>
      </c>
      <c r="BZ264" s="53">
        <f t="shared" ca="1" si="294"/>
        <v>38400542.101295225</v>
      </c>
      <c r="CA264" s="53">
        <f t="shared" ca="1" si="295"/>
        <v>38400542.101295225</v>
      </c>
      <c r="CB264" s="41">
        <f t="array" aca="1" ref="CB264" ca="1">SUM($E$54:$V$54*BH264:BY264)/1000000</f>
        <v>776.92648308914943</v>
      </c>
      <c r="CC264" s="43">
        <f t="array" aca="1" ref="CC264" ca="1">IF(CB264=0,"",SUM(($E$54:$V$54*BH264:BY264))/SUM(BH264:BY264))</f>
        <v>20.232174875024597</v>
      </c>
      <c r="CD264" s="54">
        <f t="array" aca="1" ref="CD264" ca="1">SUM(BI264:BY264*BI$54:BY$54*BI$55:BY$55)/1000000</f>
        <v>3497.441867391055</v>
      </c>
      <c r="CI264" s="10"/>
      <c r="CJ264" s="71"/>
      <c r="CK264" s="149" t="str">
        <f t="shared" ca="1" si="330"/>
        <v/>
      </c>
      <c r="CL264" s="149" t="str">
        <f t="shared" ca="1" si="331"/>
        <v/>
      </c>
      <c r="CM264" s="149" t="str">
        <f t="shared" ca="1" si="332"/>
        <v/>
      </c>
      <c r="CN264" s="149">
        <f t="shared" ca="1" si="333"/>
        <v>1.0333761194984679</v>
      </c>
      <c r="CO264" s="149">
        <f t="shared" ca="1" si="334"/>
        <v>1.1824282592686584</v>
      </c>
      <c r="CP264" s="149">
        <f t="shared" ca="1" si="335"/>
        <v>1.0107154467429664</v>
      </c>
      <c r="CQ264" s="149">
        <f t="shared" ca="1" si="336"/>
        <v>0.91130975343284404</v>
      </c>
      <c r="CR264" s="149">
        <f t="shared" ca="1" si="337"/>
        <v>0.85697922267759874</v>
      </c>
      <c r="CS264" s="149">
        <f t="shared" ca="1" si="338"/>
        <v>0.87398966825308233</v>
      </c>
      <c r="CT264" s="149">
        <f t="shared" ca="1" si="339"/>
        <v>1.2020682618825469</v>
      </c>
      <c r="CU264" s="149">
        <f t="shared" ca="1" si="340"/>
        <v>1.0890378305852246</v>
      </c>
      <c r="CV264" s="149">
        <f t="shared" ca="1" si="341"/>
        <v>1.1070629144942812</v>
      </c>
      <c r="CW264" s="149" t="str">
        <f t="shared" ca="1" si="342"/>
        <v/>
      </c>
      <c r="CX264" s="149" t="str">
        <f t="shared" ca="1" si="343"/>
        <v/>
      </c>
      <c r="CY264" s="149" t="str">
        <f t="shared" ca="1" si="344"/>
        <v/>
      </c>
      <c r="CZ264" s="149" t="str">
        <f t="shared" ca="1" si="345"/>
        <v/>
      </c>
      <c r="DA264" s="149" t="str">
        <f t="shared" ca="1" si="346"/>
        <v/>
      </c>
      <c r="DB264" s="53"/>
      <c r="DC264" s="53"/>
      <c r="DD264" s="41"/>
      <c r="DE264" s="43"/>
      <c r="DF264" s="54"/>
      <c r="DK264" s="10"/>
      <c r="DL264" s="46"/>
      <c r="DM264" s="72">
        <f t="shared" ca="1" si="347"/>
        <v>9.8021144832191459E-2</v>
      </c>
      <c r="DN264" s="72">
        <f t="shared" ca="1" si="348"/>
        <v>9.8021144832191459E-2</v>
      </c>
      <c r="DO264" s="72">
        <f t="shared" ca="1" si="349"/>
        <v>0.67896251828607934</v>
      </c>
      <c r="DP264" s="72">
        <f t="shared" ca="1" si="350"/>
        <v>0.67896251828607934</v>
      </c>
      <c r="DQ264" s="72">
        <f t="shared" ca="1" si="351"/>
        <v>0.67896251828607945</v>
      </c>
      <c r="DR264" s="72">
        <f t="shared" ca="1" si="352"/>
        <v>0.67896251828607934</v>
      </c>
      <c r="DS264" s="72">
        <f t="shared" ca="1" si="353"/>
        <v>0.67896251828607945</v>
      </c>
      <c r="DT264" s="72">
        <f t="shared" ca="1" si="354"/>
        <v>0.67896251828607934</v>
      </c>
      <c r="DU264" s="72">
        <f t="shared" ca="1" si="355"/>
        <v>0.67896251828607934</v>
      </c>
      <c r="DV264" s="72">
        <f t="shared" ca="1" si="356"/>
        <v>0.67896251828607934</v>
      </c>
      <c r="DW264" s="72">
        <f t="shared" ca="1" si="357"/>
        <v>0.67896251828607934</v>
      </c>
      <c r="DX264" s="72">
        <f t="shared" ca="1" si="358"/>
        <v>0.67896251828607934</v>
      </c>
      <c r="DY264" s="72">
        <f t="shared" ca="1" si="359"/>
        <v>0.67896251828607945</v>
      </c>
      <c r="DZ264" s="72">
        <f t="shared" ca="1" si="360"/>
        <v>0.67896251828607934</v>
      </c>
      <c r="EA264" s="72">
        <f t="shared" ca="1" si="361"/>
        <v>0.67896251828607945</v>
      </c>
      <c r="EB264" s="72">
        <f t="shared" ca="1" si="362"/>
        <v>0.67896251828607934</v>
      </c>
      <c r="EC264" s="72">
        <f t="shared" ca="1" si="363"/>
        <v>0.67896251828607934</v>
      </c>
      <c r="ED264" s="53"/>
      <c r="EE264" s="53"/>
      <c r="EF264" s="41"/>
      <c r="EG264" s="43"/>
      <c r="EH264" s="54"/>
    </row>
    <row r="265" spans="1:138" x14ac:dyDescent="0.2">
      <c r="A265" s="7">
        <v>18</v>
      </c>
      <c r="B265">
        <v>5</v>
      </c>
      <c r="C265" s="5">
        <f t="shared" ca="1" si="287"/>
        <v>0.69328820221853038</v>
      </c>
      <c r="D265" s="5">
        <f t="shared" ca="1" si="288"/>
        <v>9.6722294750281657E-2</v>
      </c>
      <c r="E265" s="30">
        <f t="shared" ca="1" si="289"/>
        <v>32957718.878399245</v>
      </c>
      <c r="F265" s="29">
        <f t="shared" ca="1" si="364"/>
        <v>67668701.252295971</v>
      </c>
      <c r="G265" s="29">
        <f t="shared" ca="1" si="364"/>
        <v>49154415.461277746</v>
      </c>
      <c r="H265" s="29">
        <f t="shared" ca="1" si="364"/>
        <v>21492834.580869935</v>
      </c>
      <c r="I265" s="29">
        <f t="shared" ca="1" si="364"/>
        <v>12626492.465997258</v>
      </c>
      <c r="J265" s="29">
        <f t="shared" ca="1" si="364"/>
        <v>2171164.7628288087</v>
      </c>
      <c r="K265" s="29">
        <f t="shared" ca="1" si="364"/>
        <v>884296.97176378942</v>
      </c>
      <c r="L265" s="29">
        <f t="shared" ca="1" si="364"/>
        <v>183406.97776098782</v>
      </c>
      <c r="M265" s="29">
        <f t="shared" ca="1" si="364"/>
        <v>54999.026153181221</v>
      </c>
      <c r="N265" s="29">
        <f t="shared" ca="1" si="364"/>
        <v>14211.783187829396</v>
      </c>
      <c r="O265" s="29">
        <f t="shared" ca="1" si="364"/>
        <v>2510.0290180097613</v>
      </c>
      <c r="P265" s="29">
        <f t="shared" ca="1" si="365"/>
        <v>2324.6291519606912</v>
      </c>
      <c r="Q265" s="29">
        <f t="shared" ca="1" si="365"/>
        <v>1721.3514390381235</v>
      </c>
      <c r="R265" s="29">
        <f t="shared" ca="1" si="365"/>
        <v>642.07406961569927</v>
      </c>
      <c r="S265" s="29">
        <f t="shared" ca="1" si="365"/>
        <v>247.47846980677835</v>
      </c>
      <c r="T265" s="29">
        <f t="shared" ca="1" si="365"/>
        <v>139.25041545922306</v>
      </c>
      <c r="U265" s="29">
        <f t="shared" ca="1" si="365"/>
        <v>197.48413314084007</v>
      </c>
      <c r="V265" s="29">
        <f t="shared" ca="1" si="365"/>
        <v>33.212968739371519</v>
      </c>
      <c r="W265" s="31">
        <f t="shared" ca="1" si="290"/>
        <v>37435222.078227557</v>
      </c>
      <c r="X265" s="31">
        <f t="shared" ca="1" si="291"/>
        <v>187216057.67020056</v>
      </c>
      <c r="Y265" s="38">
        <f t="array" aca="1" ref="Y265" ca="1">SUM($E$54:$V$54*E265:V265)/1000000</f>
        <v>1902.3667470915898</v>
      </c>
      <c r="Z265" s="39">
        <f t="array" aca="1" ref="Z265" ca="1">SUM(($E$54:$V$54*E265:V265))/SUM(E265:V265)</f>
        <v>10.161343908025215</v>
      </c>
      <c r="AE265" s="10"/>
      <c r="AF265" s="46"/>
      <c r="AG265" s="53">
        <f t="shared" ca="1" si="296"/>
        <v>2117613.2585557424</v>
      </c>
      <c r="AH265" s="53">
        <f t="shared" ca="1" si="297"/>
        <v>1538230.2300921928</v>
      </c>
      <c r="AI265" s="53">
        <f t="shared" ca="1" si="298"/>
        <v>3500194.8864075546</v>
      </c>
      <c r="AJ265" s="53">
        <f t="shared" ca="1" si="299"/>
        <v>2056275.2761370894</v>
      </c>
      <c r="AK265" s="53">
        <f t="shared" ca="1" si="300"/>
        <v>353582.94746127771</v>
      </c>
      <c r="AL265" s="53">
        <f t="shared" ca="1" si="301"/>
        <v>144011.33210173438</v>
      </c>
      <c r="AM265" s="53">
        <f t="shared" ca="1" si="302"/>
        <v>29868.566813511941</v>
      </c>
      <c r="AN265" s="53">
        <f t="shared" ca="1" si="303"/>
        <v>8956.8134614549508</v>
      </c>
      <c r="AO265" s="53">
        <f t="shared" ca="1" si="304"/>
        <v>2314.4462706212244</v>
      </c>
      <c r="AP265" s="53">
        <f t="shared" ca="1" si="305"/>
        <v>408.76835954398069</v>
      </c>
      <c r="AQ265" s="53">
        <f t="shared" ca="1" si="306"/>
        <v>378.57524282669112</v>
      </c>
      <c r="AR265" s="53">
        <f t="shared" ca="1" si="307"/>
        <v>280.32903161103923</v>
      </c>
      <c r="AS265" s="53">
        <f t="shared" ca="1" si="308"/>
        <v>104.56435453907424</v>
      </c>
      <c r="AT265" s="53">
        <f t="shared" ca="1" si="309"/>
        <v>40.302867974643441</v>
      </c>
      <c r="AU265" s="53">
        <f t="shared" ca="1" si="310"/>
        <v>22.677492365493844</v>
      </c>
      <c r="AV265" s="53">
        <f t="shared" ca="1" si="311"/>
        <v>32.161088402059391</v>
      </c>
      <c r="AW265" s="53">
        <f t="shared" ca="1" si="312"/>
        <v>5.4088660528488006</v>
      </c>
      <c r="AX265" s="53">
        <f t="shared" ca="1" si="292"/>
        <v>6096477.0559565583</v>
      </c>
      <c r="AY265" s="53">
        <f t="shared" ca="1" si="293"/>
        <v>9752320.5446044933</v>
      </c>
      <c r="AZ265" s="41">
        <f t="array" aca="1" ref="AZ265" ca="1">SUM($E$54:$V$54*AF265:AW265)/1000000</f>
        <v>163.71774923957429</v>
      </c>
      <c r="BA265" s="43">
        <f t="array" aca="1" ref="BA265" ca="1">IF(AZ265=0,"",SUM(($E$54:$V$54*AF265:AW265))/SUM(AF265:AW265))</f>
        <v>16.787568506467082</v>
      </c>
      <c r="BB265" s="54">
        <f t="array" aca="1" ref="BB265" ca="1">SUM(AG265:AW265*AG$54:AW$54*AG$55:AW$55)/1000000</f>
        <v>294.54725194168788</v>
      </c>
      <c r="BG265" s="10"/>
      <c r="BH265" s="46"/>
      <c r="BI265" s="53">
        <f t="shared" si="313"/>
        <v>0</v>
      </c>
      <c r="BJ265" s="53">
        <f t="shared" si="314"/>
        <v>0</v>
      </c>
      <c r="BK265" s="53">
        <f t="shared" ca="1" si="315"/>
        <v>25088774.27357481</v>
      </c>
      <c r="BL265" s="53">
        <f t="shared" ca="1" si="316"/>
        <v>14739015.375308217</v>
      </c>
      <c r="BM265" s="53">
        <f t="shared" ca="1" si="317"/>
        <v>2534419.6662563616</v>
      </c>
      <c r="BN265" s="53">
        <f t="shared" ca="1" si="318"/>
        <v>1032247.6094025511</v>
      </c>
      <c r="BO265" s="53">
        <f t="shared" ca="1" si="319"/>
        <v>214092.57340767808</v>
      </c>
      <c r="BP265" s="53">
        <f t="shared" ca="1" si="320"/>
        <v>64200.845506519079</v>
      </c>
      <c r="BQ265" s="53">
        <f t="shared" ca="1" si="321"/>
        <v>16589.53913607078</v>
      </c>
      <c r="BR265" s="53">
        <f t="shared" ca="1" si="322"/>
        <v>2929.9788827770644</v>
      </c>
      <c r="BS265" s="53">
        <f t="shared" ca="1" si="323"/>
        <v>2713.5599933953799</v>
      </c>
      <c r="BT265" s="53">
        <f t="shared" ca="1" si="324"/>
        <v>2009.3486290523831</v>
      </c>
      <c r="BU265" s="53">
        <f t="shared" ca="1" si="325"/>
        <v>749.49869171011062</v>
      </c>
      <c r="BV265" s="53">
        <f t="shared" ca="1" si="326"/>
        <v>288.88378790568311</v>
      </c>
      <c r="BW265" s="53">
        <f t="shared" ca="1" si="327"/>
        <v>162.5482310307975</v>
      </c>
      <c r="BX265" s="53">
        <f t="shared" ca="1" si="328"/>
        <v>230.52496032296682</v>
      </c>
      <c r="BY265" s="53">
        <f t="shared" ca="1" si="329"/>
        <v>38.76978964882823</v>
      </c>
      <c r="BZ265" s="53">
        <f t="shared" ca="1" si="294"/>
        <v>43698462.995558053</v>
      </c>
      <c r="CA265" s="53">
        <f t="shared" ca="1" si="295"/>
        <v>43698462.995558053</v>
      </c>
      <c r="CB265" s="41">
        <f t="array" aca="1" ref="CB265" ca="1">SUM($E$54:$V$54*BH265:BY265)/1000000</f>
        <v>937.7412225617004</v>
      </c>
      <c r="CC265" s="43">
        <f t="array" aca="1" ref="CC265" ca="1">IF(CB265=0,"",SUM(($E$54:$V$54*BH265:BY265))/SUM(BH265:BY265))</f>
        <v>21.459363974815812</v>
      </c>
      <c r="CD265" s="54">
        <f t="array" aca="1" ref="CD265" ca="1">SUM(BI265:BY265*BI$54:BY$54*BI$55:BY$55)/1000000</f>
        <v>4289.4670222286468</v>
      </c>
      <c r="CI265" s="10"/>
      <c r="CJ265" s="71"/>
      <c r="CK265" s="149" t="str">
        <f t="shared" ca="1" si="330"/>
        <v/>
      </c>
      <c r="CL265" s="149" t="str">
        <f t="shared" ca="1" si="331"/>
        <v/>
      </c>
      <c r="CM265" s="149" t="str">
        <f t="shared" ca="1" si="332"/>
        <v/>
      </c>
      <c r="CN265" s="149">
        <f t="shared" ca="1" si="333"/>
        <v>0.65112070325585769</v>
      </c>
      <c r="CO265" s="149">
        <f t="shared" ca="1" si="334"/>
        <v>0.58564350003850862</v>
      </c>
      <c r="CP265" s="149">
        <f t="shared" ca="1" si="335"/>
        <v>0.56787298035837031</v>
      </c>
      <c r="CQ265" s="149">
        <f t="shared" ca="1" si="336"/>
        <v>0.51502655690368271</v>
      </c>
      <c r="CR265" s="149">
        <f t="shared" ca="1" si="337"/>
        <v>0.59669370406131061</v>
      </c>
      <c r="CS265" s="149">
        <f t="shared" ca="1" si="338"/>
        <v>0.67875936327654907</v>
      </c>
      <c r="CT265" s="149">
        <f t="shared" ca="1" si="339"/>
        <v>0.62228065673124855</v>
      </c>
      <c r="CU265" s="149">
        <f t="shared" ca="1" si="340"/>
        <v>0.61941682169588563</v>
      </c>
      <c r="CV265" s="149">
        <f t="shared" ca="1" si="341"/>
        <v>0.51197054656659069</v>
      </c>
      <c r="CW265" s="149" t="str">
        <f t="shared" ca="1" si="342"/>
        <v/>
      </c>
      <c r="CX265" s="149" t="str">
        <f t="shared" ca="1" si="343"/>
        <v/>
      </c>
      <c r="CY265" s="149" t="str">
        <f t="shared" ca="1" si="344"/>
        <v/>
      </c>
      <c r="CZ265" s="149" t="str">
        <f t="shared" ca="1" si="345"/>
        <v/>
      </c>
      <c r="DA265" s="149" t="str">
        <f t="shared" ca="1" si="346"/>
        <v/>
      </c>
      <c r="DB265" s="53"/>
      <c r="DC265" s="53"/>
      <c r="DD265" s="41"/>
      <c r="DE265" s="43"/>
      <c r="DF265" s="54"/>
      <c r="DK265" s="10"/>
      <c r="DL265" s="46"/>
      <c r="DM265" s="72">
        <f t="shared" ca="1" si="347"/>
        <v>9.6722294750281795E-2</v>
      </c>
      <c r="DN265" s="72">
        <f t="shared" ca="1" si="348"/>
        <v>9.6722294750281684E-2</v>
      </c>
      <c r="DO265" s="72">
        <f t="shared" ca="1" si="349"/>
        <v>0.79001049696881198</v>
      </c>
      <c r="DP265" s="72">
        <f t="shared" ca="1" si="350"/>
        <v>0.79001049696881198</v>
      </c>
      <c r="DQ265" s="72">
        <f t="shared" ca="1" si="351"/>
        <v>0.79001049696881198</v>
      </c>
      <c r="DR265" s="72">
        <f t="shared" ca="1" si="352"/>
        <v>0.79001049696881198</v>
      </c>
      <c r="DS265" s="72">
        <f t="shared" ca="1" si="353"/>
        <v>0.79001049696881198</v>
      </c>
      <c r="DT265" s="72">
        <f t="shared" ca="1" si="354"/>
        <v>0.79001049696881198</v>
      </c>
      <c r="DU265" s="72">
        <f t="shared" ca="1" si="355"/>
        <v>0.79001049696881198</v>
      </c>
      <c r="DV265" s="72">
        <f t="shared" ca="1" si="356"/>
        <v>0.79001049696881198</v>
      </c>
      <c r="DW265" s="72">
        <f t="shared" ca="1" si="357"/>
        <v>0.79001049696881187</v>
      </c>
      <c r="DX265" s="72">
        <f t="shared" ca="1" si="358"/>
        <v>0.79001049696881198</v>
      </c>
      <c r="DY265" s="72">
        <f t="shared" ca="1" si="359"/>
        <v>0.79001049696881198</v>
      </c>
      <c r="DZ265" s="72">
        <f t="shared" ca="1" si="360"/>
        <v>0.79001049696881198</v>
      </c>
      <c r="EA265" s="72">
        <f t="shared" ca="1" si="361"/>
        <v>0.79001049696881198</v>
      </c>
      <c r="EB265" s="72">
        <f t="shared" ca="1" si="362"/>
        <v>0.79001049696881198</v>
      </c>
      <c r="EC265" s="72">
        <f t="shared" ca="1" si="363"/>
        <v>0.7900104969688122</v>
      </c>
      <c r="ED265" s="53"/>
      <c r="EE265" s="53"/>
      <c r="EF265" s="41"/>
      <c r="EG265" s="43"/>
      <c r="EH265" s="54"/>
    </row>
    <row r="266" spans="1:138" x14ac:dyDescent="0.2">
      <c r="A266" s="7">
        <v>18</v>
      </c>
      <c r="B266">
        <v>6</v>
      </c>
      <c r="C266" s="5">
        <f t="shared" ca="1" si="287"/>
        <v>0.59574765802099094</v>
      </c>
      <c r="D266" s="5">
        <f t="shared" ca="1" si="288"/>
        <v>0.10866945638454401</v>
      </c>
      <c r="E266" s="30">
        <f t="shared" ca="1" si="289"/>
        <v>22730902.136787489</v>
      </c>
      <c r="F266" s="29">
        <f t="shared" ca="1" si="364"/>
        <v>24817673.425135076</v>
      </c>
      <c r="G266" s="29">
        <f t="shared" ca="1" si="364"/>
        <v>50955581.452064306</v>
      </c>
      <c r="H266" s="29">
        <f t="shared" ca="1" si="364"/>
        <v>20400299.14264309</v>
      </c>
      <c r="I266" s="29">
        <f t="shared" ca="1" si="364"/>
        <v>8920058.3662416954</v>
      </c>
      <c r="J266" s="29">
        <f t="shared" ca="1" si="364"/>
        <v>5240306.9187464919</v>
      </c>
      <c r="K266" s="29">
        <f t="shared" ca="1" si="364"/>
        <v>901087.1197230604</v>
      </c>
      <c r="L266" s="29">
        <f t="shared" ca="1" si="364"/>
        <v>367005.13241025066</v>
      </c>
      <c r="M266" s="29">
        <f t="shared" ca="1" si="364"/>
        <v>76118.435669725688</v>
      </c>
      <c r="N266" s="29">
        <f t="shared" ca="1" si="364"/>
        <v>22825.957252259876</v>
      </c>
      <c r="O266" s="29">
        <f t="shared" ca="1" si="364"/>
        <v>5898.241809232758</v>
      </c>
      <c r="P266" s="29">
        <f t="shared" ca="1" si="365"/>
        <v>1041.7241735780933</v>
      </c>
      <c r="Q266" s="29">
        <f t="shared" ca="1" si="365"/>
        <v>964.77863993856715</v>
      </c>
      <c r="R266" s="29">
        <f t="shared" ca="1" si="365"/>
        <v>714.40345605696791</v>
      </c>
      <c r="S266" s="29">
        <f t="shared" ca="1" si="365"/>
        <v>266.47663224096488</v>
      </c>
      <c r="T266" s="29">
        <f t="shared" ca="1" si="365"/>
        <v>102.70969083945255</v>
      </c>
      <c r="U266" s="29">
        <f t="shared" ca="1" si="365"/>
        <v>57.792369300848122</v>
      </c>
      <c r="V266" s="29">
        <f t="shared" ca="1" si="365"/>
        <v>81.960803606186715</v>
      </c>
      <c r="W266" s="31">
        <f t="shared" ca="1" si="290"/>
        <v>35936829.160261355</v>
      </c>
      <c r="X266" s="31">
        <f t="shared" ca="1" si="291"/>
        <v>134440986.17424822</v>
      </c>
      <c r="Y266" s="38">
        <f t="array" aca="1" ref="Y266" ca="1">SUM($E$54:$V$54*E266:V266)/1000000</f>
        <v>1623.6333827479232</v>
      </c>
      <c r="Z266" s="39">
        <f t="array" aca="1" ref="Z266" ca="1">SUM(($E$54:$V$54*E266:V266))/SUM(E266:V266)</f>
        <v>12.076922588499469</v>
      </c>
      <c r="AE266" s="10"/>
      <c r="AF266" s="46"/>
      <c r="AG266" s="53">
        <f t="shared" ca="1" si="296"/>
        <v>1005864.3388463592</v>
      </c>
      <c r="AH266" s="53">
        <f t="shared" ca="1" si="297"/>
        <v>2065238.0007508106</v>
      </c>
      <c r="AI266" s="53">
        <f t="shared" ca="1" si="298"/>
        <v>3553142.3461961993</v>
      </c>
      <c r="AJ266" s="53">
        <f t="shared" ca="1" si="299"/>
        <v>1553616.2920956416</v>
      </c>
      <c r="AK266" s="53">
        <f t="shared" ca="1" si="300"/>
        <v>912709.970077954</v>
      </c>
      <c r="AL266" s="53">
        <f t="shared" ca="1" si="301"/>
        <v>156943.32618914507</v>
      </c>
      <c r="AM266" s="53">
        <f t="shared" ca="1" si="302"/>
        <v>63921.684094935008</v>
      </c>
      <c r="AN266" s="53">
        <f t="shared" ca="1" si="303"/>
        <v>13257.630940272207</v>
      </c>
      <c r="AO266" s="53">
        <f t="shared" ca="1" si="304"/>
        <v>3975.6218640900224</v>
      </c>
      <c r="AP266" s="53">
        <f t="shared" ca="1" si="305"/>
        <v>1027.3032073673082</v>
      </c>
      <c r="AQ266" s="53">
        <f t="shared" ca="1" si="306"/>
        <v>181.4382352099669</v>
      </c>
      <c r="AR266" s="53">
        <f t="shared" ca="1" si="307"/>
        <v>168.03654771442547</v>
      </c>
      <c r="AS266" s="53">
        <f t="shared" ca="1" si="308"/>
        <v>124.42842892822664</v>
      </c>
      <c r="AT266" s="53">
        <f t="shared" ca="1" si="309"/>
        <v>46.412525603997167</v>
      </c>
      <c r="AU266" s="53">
        <f t="shared" ca="1" si="310"/>
        <v>17.889058848334926</v>
      </c>
      <c r="AV266" s="53">
        <f t="shared" ca="1" si="311"/>
        <v>10.065759978029812</v>
      </c>
      <c r="AW266" s="53">
        <f t="shared" ca="1" si="312"/>
        <v>14.275202534293896</v>
      </c>
      <c r="AX266" s="53">
        <f t="shared" ca="1" si="292"/>
        <v>6259156.720424423</v>
      </c>
      <c r="AY266" s="53">
        <f t="shared" ca="1" si="293"/>
        <v>9330259.0600215923</v>
      </c>
      <c r="AZ266" s="41">
        <f t="array" aca="1" ref="AZ266" ca="1">SUM($E$54:$V$54*AF266:AW266)/1000000</f>
        <v>169.67179700791718</v>
      </c>
      <c r="BA266" s="43">
        <f t="array" aca="1" ref="BA266" ca="1">IF(AZ266=0,"",SUM(($E$54:$V$54*AF266:AW266))/SUM(AF266:AW266))</f>
        <v>18.185111036726617</v>
      </c>
      <c r="BB266" s="54">
        <f t="array" aca="1" ref="BB266" ca="1">SUM(AG266:AW266*AG$54:AW$54*AG$55:AW$55)/1000000</f>
        <v>314.70076921453955</v>
      </c>
      <c r="BG266" s="10"/>
      <c r="BH266" s="46"/>
      <c r="BI266" s="53">
        <f t="shared" si="313"/>
        <v>0</v>
      </c>
      <c r="BJ266" s="53">
        <f t="shared" si="314"/>
        <v>0</v>
      </c>
      <c r="BK266" s="53">
        <f t="shared" ca="1" si="315"/>
        <v>19479035.800740995</v>
      </c>
      <c r="BL266" s="53">
        <f t="shared" ca="1" si="316"/>
        <v>8517234.7251281235</v>
      </c>
      <c r="BM266" s="53">
        <f t="shared" ca="1" si="317"/>
        <v>5003658.2975277156</v>
      </c>
      <c r="BN266" s="53">
        <f t="shared" ca="1" si="318"/>
        <v>860394.65117362887</v>
      </c>
      <c r="BO266" s="53">
        <f t="shared" ca="1" si="319"/>
        <v>350431.43550436886</v>
      </c>
      <c r="BP266" s="53">
        <f t="shared" ca="1" si="320"/>
        <v>72680.979976790899</v>
      </c>
      <c r="BQ266" s="53">
        <f t="shared" ca="1" si="321"/>
        <v>21795.15287467236</v>
      </c>
      <c r="BR266" s="53">
        <f t="shared" ca="1" si="322"/>
        <v>5631.8813052751466</v>
      </c>
      <c r="BS266" s="53">
        <f t="shared" ca="1" si="323"/>
        <v>994.68063334467229</v>
      </c>
      <c r="BT266" s="53">
        <f t="shared" ca="1" si="324"/>
        <v>921.20990656800302</v>
      </c>
      <c r="BU266" s="53">
        <f t="shared" ca="1" si="325"/>
        <v>682.14149211264021</v>
      </c>
      <c r="BV266" s="53">
        <f t="shared" ca="1" si="326"/>
        <v>254.44273258877971</v>
      </c>
      <c r="BW266" s="53">
        <f t="shared" ca="1" si="327"/>
        <v>98.07139252986093</v>
      </c>
      <c r="BX266" s="53">
        <f t="shared" ca="1" si="328"/>
        <v>55.182506038242977</v>
      </c>
      <c r="BY266" s="53">
        <f t="shared" ca="1" si="329"/>
        <v>78.259510634586007</v>
      </c>
      <c r="BZ266" s="53">
        <f t="shared" ca="1" si="294"/>
        <v>34313946.912405387</v>
      </c>
      <c r="CA266" s="53">
        <f t="shared" ca="1" si="295"/>
        <v>34313946.912405387</v>
      </c>
      <c r="CB266" s="41">
        <f t="array" aca="1" ref="CB266" ca="1">SUM($E$54:$V$54*BH266:BY266)/1000000</f>
        <v>751.68565984397287</v>
      </c>
      <c r="CC266" s="43">
        <f t="array" aca="1" ref="CC266" ca="1">IF(CB266=0,"",SUM(($E$54:$V$54*BH266:BY266))/SUM(BH266:BY266))</f>
        <v>21.906126443653701</v>
      </c>
      <c r="CD266" s="54">
        <f t="array" aca="1" ref="CD266" ca="1">SUM(BI266:BY266*BI$54:BY$54*BI$55:BY$55)/1000000</f>
        <v>3463.4764188827812</v>
      </c>
      <c r="CI266" s="10"/>
      <c r="CJ266" s="71"/>
      <c r="CK266" s="149" t="str">
        <f t="shared" ca="1" si="330"/>
        <v/>
      </c>
      <c r="CL266" s="149" t="str">
        <f t="shared" ca="1" si="331"/>
        <v/>
      </c>
      <c r="CM266" s="149" t="str">
        <f t="shared" ca="1" si="332"/>
        <v/>
      </c>
      <c r="CN266" s="149">
        <f t="shared" ca="1" si="333"/>
        <v>1.0528920850229428</v>
      </c>
      <c r="CO266" s="149">
        <f t="shared" ca="1" si="334"/>
        <v>0.98356141738319558</v>
      </c>
      <c r="CP266" s="149">
        <f t="shared" ca="1" si="335"/>
        <v>0.95904275073938705</v>
      </c>
      <c r="CQ266" s="149">
        <f t="shared" ca="1" si="336"/>
        <v>0.90221280875572407</v>
      </c>
      <c r="CR266" s="149">
        <f t="shared" ca="1" si="337"/>
        <v>0.77865946288719956</v>
      </c>
      <c r="CS266" s="149">
        <f t="shared" ca="1" si="338"/>
        <v>0.77236723697276322</v>
      </c>
      <c r="CT266" s="149">
        <f t="shared" ca="1" si="339"/>
        <v>0.98318403488526651</v>
      </c>
      <c r="CU266" s="149" t="str">
        <f t="shared" ca="1" si="340"/>
        <v/>
      </c>
      <c r="CV266" s="149" t="str">
        <f t="shared" ca="1" si="341"/>
        <v/>
      </c>
      <c r="CW266" s="149" t="str">
        <f t="shared" ca="1" si="342"/>
        <v/>
      </c>
      <c r="CX266" s="149" t="str">
        <f t="shared" ca="1" si="343"/>
        <v/>
      </c>
      <c r="CY266" s="149" t="str">
        <f t="shared" ca="1" si="344"/>
        <v/>
      </c>
      <c r="CZ266" s="149" t="str">
        <f t="shared" ca="1" si="345"/>
        <v/>
      </c>
      <c r="DA266" s="149" t="str">
        <f t="shared" ca="1" si="346"/>
        <v/>
      </c>
      <c r="DB266" s="53"/>
      <c r="DC266" s="53"/>
      <c r="DD266" s="41"/>
      <c r="DE266" s="43"/>
      <c r="DF266" s="54"/>
      <c r="DK266" s="10"/>
      <c r="DL266" s="46"/>
      <c r="DM266" s="72">
        <f t="shared" ca="1" si="347"/>
        <v>0.10866945638454403</v>
      </c>
      <c r="DN266" s="72">
        <f t="shared" ca="1" si="348"/>
        <v>0.10866945638454403</v>
      </c>
      <c r="DO266" s="72">
        <f t="shared" ca="1" si="349"/>
        <v>0.70441711440553478</v>
      </c>
      <c r="DP266" s="72">
        <f t="shared" ca="1" si="350"/>
        <v>0.70441711440553478</v>
      </c>
      <c r="DQ266" s="72">
        <f t="shared" ca="1" si="351"/>
        <v>0.70441711440553478</v>
      </c>
      <c r="DR266" s="72">
        <f t="shared" ca="1" si="352"/>
        <v>0.70441711440553489</v>
      </c>
      <c r="DS266" s="72">
        <f t="shared" ca="1" si="353"/>
        <v>0.70441711440553512</v>
      </c>
      <c r="DT266" s="72">
        <f t="shared" ca="1" si="354"/>
        <v>0.70441711440553489</v>
      </c>
      <c r="DU266" s="72">
        <f t="shared" ca="1" si="355"/>
        <v>0.70441711440553489</v>
      </c>
      <c r="DV266" s="72">
        <f t="shared" ca="1" si="356"/>
        <v>0.70441711440553489</v>
      </c>
      <c r="DW266" s="72">
        <f t="shared" ca="1" si="357"/>
        <v>0.70441711440553478</v>
      </c>
      <c r="DX266" s="72">
        <f t="shared" ca="1" si="358"/>
        <v>0.70441711440553489</v>
      </c>
      <c r="DY266" s="72">
        <f t="shared" ca="1" si="359"/>
        <v>0.70441711440553489</v>
      </c>
      <c r="DZ266" s="72">
        <f t="shared" ca="1" si="360"/>
        <v>0.70441711440553512</v>
      </c>
      <c r="EA266" s="72">
        <f t="shared" ca="1" si="361"/>
        <v>0.70441711440553489</v>
      </c>
      <c r="EB266" s="72">
        <f t="shared" ca="1" si="362"/>
        <v>0.70441711440553489</v>
      </c>
      <c r="EC266" s="72">
        <f t="shared" ca="1" si="363"/>
        <v>0.70441711440553489</v>
      </c>
      <c r="ED266" s="53"/>
      <c r="EE266" s="53"/>
      <c r="EF266" s="41"/>
      <c r="EG266" s="43"/>
      <c r="EH266" s="54"/>
    </row>
    <row r="267" spans="1:138" x14ac:dyDescent="0.2">
      <c r="A267" s="7">
        <v>18</v>
      </c>
      <c r="B267">
        <v>7</v>
      </c>
      <c r="C267" s="5">
        <f t="shared" ca="1" si="287"/>
        <v>0.54337013063950601</v>
      </c>
      <c r="D267" s="5">
        <f t="shared" ca="1" si="288"/>
        <v>7.1863211092840024E-2</v>
      </c>
      <c r="E267" s="30">
        <f t="shared" ca="1" si="289"/>
        <v>15876253.123294603</v>
      </c>
      <c r="F267" s="29">
        <f t="shared" ca="1" si="364"/>
        <v>17758461.654153004</v>
      </c>
      <c r="G267" s="29">
        <f t="shared" ca="1" si="364"/>
        <v>19388746.615220785</v>
      </c>
      <c r="H267" s="29">
        <f t="shared" ca="1" si="364"/>
        <v>23120529.818638422</v>
      </c>
      <c r="I267" s="29">
        <f t="shared" ca="1" si="364"/>
        <v>9256409.4294623211</v>
      </c>
      <c r="J267" s="29">
        <f t="shared" ca="1" si="364"/>
        <v>4047377.5308540063</v>
      </c>
      <c r="K267" s="29">
        <f t="shared" ca="1" si="364"/>
        <v>2377731.1321169729</v>
      </c>
      <c r="L267" s="29">
        <f t="shared" ca="1" si="364"/>
        <v>408858.28455018083</v>
      </c>
      <c r="M267" s="29">
        <f t="shared" ca="1" si="364"/>
        <v>166524.50753539157</v>
      </c>
      <c r="N267" s="29">
        <f t="shared" ca="1" si="364"/>
        <v>34537.895780967607</v>
      </c>
      <c r="O267" s="29">
        <f t="shared" ca="1" si="364"/>
        <v>10357.02488816287</v>
      </c>
      <c r="P267" s="29">
        <f t="shared" ca="1" si="365"/>
        <v>2676.2617900100749</v>
      </c>
      <c r="Q267" s="29">
        <f t="shared" ca="1" si="365"/>
        <v>472.67078760874455</v>
      </c>
      <c r="R267" s="29">
        <f t="shared" ca="1" si="365"/>
        <v>437.75760529922076</v>
      </c>
      <c r="S267" s="29">
        <f t="shared" ca="1" si="365"/>
        <v>324.15264309841996</v>
      </c>
      <c r="T267" s="29">
        <f t="shared" ca="1" si="365"/>
        <v>120.91081577576573</v>
      </c>
      <c r="U267" s="29">
        <f t="shared" ca="1" si="365"/>
        <v>46.603382829625083</v>
      </c>
      <c r="V267" s="29">
        <f t="shared" ca="1" si="365"/>
        <v>26.222646462527827</v>
      </c>
      <c r="W267" s="31">
        <f t="shared" ca="1" si="290"/>
        <v>39426430.203497514</v>
      </c>
      <c r="X267" s="31">
        <f t="shared" ca="1" si="291"/>
        <v>92449891.596165866</v>
      </c>
      <c r="Y267" s="38">
        <f t="array" aca="1" ref="Y267" ca="1">SUM($E$54:$V$54*E267:V267)/1000000</f>
        <v>1245.0586567541432</v>
      </c>
      <c r="Z267" s="39">
        <f t="array" aca="1" ref="Z267" ca="1">SUM(($E$54:$V$54*E267:V267))/SUM(E267:V267)</f>
        <v>13.467389039164422</v>
      </c>
      <c r="AE267" s="10"/>
      <c r="AF267" s="46"/>
      <c r="AG267" s="53">
        <f t="shared" ca="1" si="296"/>
        <v>452189.90541046509</v>
      </c>
      <c r="AH267" s="53">
        <f t="shared" ca="1" si="297"/>
        <v>493702.42021576292</v>
      </c>
      <c r="AI267" s="53">
        <f t="shared" ca="1" si="298"/>
        <v>2531298.144074637</v>
      </c>
      <c r="AJ267" s="53">
        <f t="shared" ca="1" si="299"/>
        <v>1013416.7423232859</v>
      </c>
      <c r="AK267" s="53">
        <f t="shared" ca="1" si="300"/>
        <v>443117.83997099911</v>
      </c>
      <c r="AL267" s="53">
        <f t="shared" ca="1" si="301"/>
        <v>260320.43595230317</v>
      </c>
      <c r="AM267" s="53">
        <f t="shared" ca="1" si="302"/>
        <v>44762.910927633791</v>
      </c>
      <c r="AN267" s="53">
        <f t="shared" ca="1" si="303"/>
        <v>18231.55352294186</v>
      </c>
      <c r="AO267" s="53">
        <f t="shared" ca="1" si="304"/>
        <v>3781.3022528631263</v>
      </c>
      <c r="AP267" s="53">
        <f t="shared" ca="1" si="305"/>
        <v>1133.9150998350874</v>
      </c>
      <c r="AQ267" s="53">
        <f t="shared" ca="1" si="306"/>
        <v>293.00437988446231</v>
      </c>
      <c r="AR267" s="53">
        <f t="shared" ca="1" si="307"/>
        <v>51.749276371157691</v>
      </c>
      <c r="AS267" s="53">
        <f t="shared" ca="1" si="308"/>
        <v>47.926886734022581</v>
      </c>
      <c r="AT267" s="53">
        <f t="shared" ca="1" si="309"/>
        <v>35.489108178241558</v>
      </c>
      <c r="AU267" s="53">
        <f t="shared" ca="1" si="310"/>
        <v>13.237643167027139</v>
      </c>
      <c r="AV267" s="53">
        <f t="shared" ca="1" si="311"/>
        <v>5.1022644113082407</v>
      </c>
      <c r="AW267" s="53">
        <f t="shared" ca="1" si="312"/>
        <v>2.8709262652715037</v>
      </c>
      <c r="AX267" s="53">
        <f t="shared" ca="1" si="292"/>
        <v>4316512.22460951</v>
      </c>
      <c r="AY267" s="53">
        <f t="shared" ca="1" si="293"/>
        <v>5262404.550235738</v>
      </c>
      <c r="AZ267" s="41">
        <f t="array" aca="1" ref="AZ267" ca="1">SUM($E$54:$V$54*AF267:AW267)/1000000</f>
        <v>103.68857759551722</v>
      </c>
      <c r="BA267" s="43">
        <f t="array" aca="1" ref="BA267" ca="1">IF(AZ267=0,"",SUM(($E$54:$V$54*AF267:AW267))/SUM(AF267:AW267))</f>
        <v>19.703650034065191</v>
      </c>
      <c r="BB267" s="54">
        <f t="array" aca="1" ref="BB267" ca="1">SUM(AG267:AW267*AG$54:AW$54*AG$55:AW$55)/1000000</f>
        <v>200.17437833079464</v>
      </c>
      <c r="BG267" s="10"/>
      <c r="BH267" s="46"/>
      <c r="BI267" s="53">
        <f t="shared" si="313"/>
        <v>0</v>
      </c>
      <c r="BJ267" s="53">
        <f t="shared" si="314"/>
        <v>0</v>
      </c>
      <c r="BK267" s="53">
        <f t="shared" ca="1" si="315"/>
        <v>19139581.74588741</v>
      </c>
      <c r="BL267" s="53">
        <f t="shared" ca="1" si="316"/>
        <v>7662618.7348776944</v>
      </c>
      <c r="BM267" s="53">
        <f t="shared" ca="1" si="317"/>
        <v>3350490.3960202658</v>
      </c>
      <c r="BN267" s="53">
        <f t="shared" ca="1" si="318"/>
        <v>1968327.7039874624</v>
      </c>
      <c r="BO267" s="53">
        <f t="shared" ca="1" si="319"/>
        <v>338460.0881128218</v>
      </c>
      <c r="BP267" s="53">
        <f t="shared" ca="1" si="320"/>
        <v>137851.91990271476</v>
      </c>
      <c r="BQ267" s="53">
        <f t="shared" ca="1" si="321"/>
        <v>28591.078354003679</v>
      </c>
      <c r="BR267" s="53">
        <f t="shared" ca="1" si="322"/>
        <v>8573.7275938799175</v>
      </c>
      <c r="BS267" s="53">
        <f t="shared" ca="1" si="323"/>
        <v>2215.4566398387719</v>
      </c>
      <c r="BT267" s="53">
        <f t="shared" ca="1" si="324"/>
        <v>391.28520190906761</v>
      </c>
      <c r="BU267" s="53">
        <f t="shared" ca="1" si="325"/>
        <v>362.38345475777544</v>
      </c>
      <c r="BV267" s="53">
        <f t="shared" ca="1" si="326"/>
        <v>268.33926641794585</v>
      </c>
      <c r="BW267" s="53">
        <f t="shared" ca="1" si="327"/>
        <v>100.09210258826521</v>
      </c>
      <c r="BX267" s="53">
        <f t="shared" ca="1" si="328"/>
        <v>38.579101011060807</v>
      </c>
      <c r="BY267" s="53">
        <f t="shared" ca="1" si="329"/>
        <v>21.707568533246238</v>
      </c>
      <c r="BZ267" s="53">
        <f t="shared" ca="1" si="294"/>
        <v>32637893.238071315</v>
      </c>
      <c r="CA267" s="53">
        <f t="shared" ca="1" si="295"/>
        <v>32637893.238071315</v>
      </c>
      <c r="CB267" s="41">
        <f t="array" aca="1" ref="CB267" ca="1">SUM($E$54:$V$54*BH267:BY267)/1000000</f>
        <v>715.04808635593179</v>
      </c>
      <c r="CC267" s="43">
        <f t="array" aca="1" ref="CC267" ca="1">IF(CB267=0,"",SUM(($E$54:$V$54*BH267:BY267))/SUM(BH267:BY267))</f>
        <v>21.908524583377378</v>
      </c>
      <c r="CD267" s="54">
        <f t="array" aca="1" ref="CD267" ca="1">SUM(BI267:BY267*BI$54:BY$54*BI$55:BY$55)/1000000</f>
        <v>3297.9087667897888</v>
      </c>
      <c r="CI267" s="10"/>
      <c r="CJ267" s="71"/>
      <c r="CK267" s="149" t="str">
        <f t="shared" ca="1" si="330"/>
        <v/>
      </c>
      <c r="CL267" s="149" t="str">
        <f t="shared" ca="1" si="331"/>
        <v/>
      </c>
      <c r="CM267" s="149" t="str">
        <f t="shared" ca="1" si="332"/>
        <v/>
      </c>
      <c r="CN267" s="149">
        <f t="shared" ca="1" si="333"/>
        <v>0.7159557728543372</v>
      </c>
      <c r="CO267" s="149">
        <f t="shared" ca="1" si="334"/>
        <v>0.75470854526486131</v>
      </c>
      <c r="CP267" s="149">
        <f t="shared" ca="1" si="335"/>
        <v>0.68445767788607781</v>
      </c>
      <c r="CQ267" s="149">
        <f t="shared" ca="1" si="336"/>
        <v>0.74671813865658687</v>
      </c>
      <c r="CR267" s="149">
        <f t="shared" ca="1" si="337"/>
        <v>0.84635314660761729</v>
      </c>
      <c r="CS267" s="149">
        <f t="shared" ca="1" si="338"/>
        <v>0.75532418310177429</v>
      </c>
      <c r="CT267" s="149">
        <f t="shared" ca="1" si="339"/>
        <v>0.72102320613035209</v>
      </c>
      <c r="CU267" s="149">
        <f t="shared" ca="1" si="340"/>
        <v>0.71210398278596398</v>
      </c>
      <c r="CV267" s="149" t="str">
        <f t="shared" ca="1" si="341"/>
        <v/>
      </c>
      <c r="CW267" s="149" t="str">
        <f t="shared" ca="1" si="342"/>
        <v/>
      </c>
      <c r="CX267" s="149" t="str">
        <f t="shared" ca="1" si="343"/>
        <v/>
      </c>
      <c r="CY267" s="149" t="str">
        <f t="shared" ca="1" si="344"/>
        <v/>
      </c>
      <c r="CZ267" s="149" t="str">
        <f t="shared" ca="1" si="345"/>
        <v/>
      </c>
      <c r="DA267" s="149" t="str">
        <f t="shared" ca="1" si="346"/>
        <v/>
      </c>
      <c r="DB267" s="53"/>
      <c r="DC267" s="53"/>
      <c r="DD267" s="41"/>
      <c r="DE267" s="43"/>
      <c r="DF267" s="54"/>
      <c r="DK267" s="10"/>
      <c r="DL267" s="46"/>
      <c r="DM267" s="72">
        <f t="shared" ca="1" si="347"/>
        <v>7.1863211092840079E-2</v>
      </c>
      <c r="DN267" s="72">
        <f t="shared" ca="1" si="348"/>
        <v>7.186321109283994E-2</v>
      </c>
      <c r="DO267" s="72">
        <f t="shared" ca="1" si="349"/>
        <v>0.6152333417323459</v>
      </c>
      <c r="DP267" s="72">
        <f t="shared" ca="1" si="350"/>
        <v>0.61523334173234601</v>
      </c>
      <c r="DQ267" s="72">
        <f t="shared" ca="1" si="351"/>
        <v>0.61523334173234601</v>
      </c>
      <c r="DR267" s="72">
        <f t="shared" ca="1" si="352"/>
        <v>0.61523334173234601</v>
      </c>
      <c r="DS267" s="72">
        <f t="shared" ca="1" si="353"/>
        <v>0.61523334173234612</v>
      </c>
      <c r="DT267" s="72">
        <f t="shared" ca="1" si="354"/>
        <v>0.61523334173234601</v>
      </c>
      <c r="DU267" s="72">
        <f t="shared" ca="1" si="355"/>
        <v>0.61523334173234601</v>
      </c>
      <c r="DV267" s="72">
        <f t="shared" ca="1" si="356"/>
        <v>0.61523334173234601</v>
      </c>
      <c r="DW267" s="72">
        <f t="shared" ca="1" si="357"/>
        <v>0.61523334173234612</v>
      </c>
      <c r="DX267" s="72">
        <f t="shared" ca="1" si="358"/>
        <v>0.61523334173234601</v>
      </c>
      <c r="DY267" s="72">
        <f t="shared" ca="1" si="359"/>
        <v>0.61523334173234601</v>
      </c>
      <c r="DZ267" s="72">
        <f t="shared" ca="1" si="360"/>
        <v>0.61523334173234601</v>
      </c>
      <c r="EA267" s="72">
        <f t="shared" ca="1" si="361"/>
        <v>0.61523334173234601</v>
      </c>
      <c r="EB267" s="72">
        <f t="shared" ca="1" si="362"/>
        <v>0.61523334173234601</v>
      </c>
      <c r="EC267" s="72">
        <f t="shared" ca="1" si="363"/>
        <v>0.61523334173234601</v>
      </c>
      <c r="ED267" s="53"/>
      <c r="EE267" s="53"/>
      <c r="EF267" s="41"/>
      <c r="EG267" s="43"/>
      <c r="EH267" s="54"/>
    </row>
    <row r="268" spans="1:138" x14ac:dyDescent="0.2">
      <c r="A268" s="7">
        <v>18</v>
      </c>
      <c r="B268">
        <v>8</v>
      </c>
      <c r="C268" s="5">
        <f t="shared" ca="1" si="287"/>
        <v>0.64945761177264461</v>
      </c>
      <c r="D268" s="5">
        <f t="shared" ca="1" si="288"/>
        <v>9.8549511947920512E-2</v>
      </c>
      <c r="E268" s="30">
        <f t="shared" ca="1" si="289"/>
        <v>22673693.894868042</v>
      </c>
      <c r="F268" s="29">
        <f t="shared" ref="F268:O277" ca="1" si="366">E267*EXP(-M-(F$52*$C268)-(F$51*$D268))</f>
        <v>12076663.652053919</v>
      </c>
      <c r="G268" s="29">
        <f t="shared" ca="1" si="366"/>
        <v>13508412.010667039</v>
      </c>
      <c r="H268" s="29">
        <f t="shared" ca="1" si="366"/>
        <v>7703584.2122115968</v>
      </c>
      <c r="I268" s="29">
        <f t="shared" ca="1" si="366"/>
        <v>9186305.4391049501</v>
      </c>
      <c r="J268" s="29">
        <f t="shared" ca="1" si="366"/>
        <v>3677779.2271829373</v>
      </c>
      <c r="K268" s="29">
        <f t="shared" ca="1" si="366"/>
        <v>1608113.9367240025</v>
      </c>
      <c r="L268" s="29">
        <f t="shared" ca="1" si="366"/>
        <v>944725.94715745305</v>
      </c>
      <c r="M268" s="29">
        <f t="shared" ca="1" si="366"/>
        <v>162448.57330901909</v>
      </c>
      <c r="N268" s="29">
        <f t="shared" ca="1" si="366"/>
        <v>66163.924499837798</v>
      </c>
      <c r="O268" s="29">
        <f t="shared" ca="1" si="366"/>
        <v>13722.681199639877</v>
      </c>
      <c r="P268" s="29">
        <f t="shared" ref="P268:V277" ca="1" si="367">O267*EXP(-M-(P$52*$C268)-(P$51*$D268))</f>
        <v>4115.0784523275652</v>
      </c>
      <c r="Q268" s="29">
        <f t="shared" ca="1" si="367"/>
        <v>1063.3388780831201</v>
      </c>
      <c r="R268" s="29">
        <f t="shared" ca="1" si="367"/>
        <v>187.80271305097364</v>
      </c>
      <c r="S268" s="29">
        <f t="shared" ca="1" si="367"/>
        <v>173.93092209020193</v>
      </c>
      <c r="T268" s="29">
        <f t="shared" ca="1" si="367"/>
        <v>128.79312073526793</v>
      </c>
      <c r="U268" s="29">
        <f t="shared" ca="1" si="367"/>
        <v>48.040580960741337</v>
      </c>
      <c r="V268" s="29">
        <f t="shared" ca="1" si="367"/>
        <v>18.516570014903184</v>
      </c>
      <c r="W268" s="31">
        <f t="shared" ca="1" si="290"/>
        <v>23368579.442626704</v>
      </c>
      <c r="X268" s="31">
        <f t="shared" ca="1" si="291"/>
        <v>71627349.000215724</v>
      </c>
      <c r="Y268" s="38">
        <f t="array" aca="1" ref="Y268" ca="1">SUM($E$54:$V$54*E268:V268)/1000000</f>
        <v>837.32664004970138</v>
      </c>
      <c r="Z268" s="39">
        <f t="array" aca="1" ref="Z268" ca="1">SUM(($E$54:$V$54*E268:V268))/SUM(E268:V268)</f>
        <v>11.69004090947411</v>
      </c>
      <c r="AE268" s="10"/>
      <c r="AF268" s="46"/>
      <c r="AG268" s="53">
        <f t="shared" ca="1" si="296"/>
        <v>405682.33805591799</v>
      </c>
      <c r="AH268" s="53">
        <f t="shared" ca="1" si="297"/>
        <v>453777.9908259699</v>
      </c>
      <c r="AI268" s="53">
        <f t="shared" ca="1" si="298"/>
        <v>1247625.3132336338</v>
      </c>
      <c r="AJ268" s="53">
        <f t="shared" ca="1" si="299"/>
        <v>1487757.7612191546</v>
      </c>
      <c r="AK268" s="53">
        <f t="shared" ca="1" si="300"/>
        <v>595630.59660523513</v>
      </c>
      <c r="AL268" s="53">
        <f t="shared" ca="1" si="301"/>
        <v>260440.28321781234</v>
      </c>
      <c r="AM268" s="53">
        <f t="shared" ca="1" si="302"/>
        <v>153002.02779296681</v>
      </c>
      <c r="AN268" s="53">
        <f t="shared" ca="1" si="303"/>
        <v>26309.175907721612</v>
      </c>
      <c r="AO268" s="53">
        <f t="shared" ca="1" si="304"/>
        <v>10715.503946594525</v>
      </c>
      <c r="AP268" s="53">
        <f t="shared" ca="1" si="305"/>
        <v>2222.4413933148735</v>
      </c>
      <c r="AQ268" s="53">
        <f t="shared" ca="1" si="306"/>
        <v>666.45290057681234</v>
      </c>
      <c r="AR268" s="53">
        <f t="shared" ca="1" si="307"/>
        <v>172.21185156111773</v>
      </c>
      <c r="AS268" s="53">
        <f t="shared" ca="1" si="308"/>
        <v>30.415377081868844</v>
      </c>
      <c r="AT268" s="53">
        <f t="shared" ca="1" si="309"/>
        <v>28.168786784963949</v>
      </c>
      <c r="AU268" s="53">
        <f t="shared" ca="1" si="310"/>
        <v>20.858544954303191</v>
      </c>
      <c r="AV268" s="53">
        <f t="shared" ca="1" si="311"/>
        <v>7.7803582355937726</v>
      </c>
      <c r="AW268" s="53">
        <f t="shared" ca="1" si="312"/>
        <v>2.9988302624427203</v>
      </c>
      <c r="AX268" s="53">
        <f t="shared" ca="1" si="292"/>
        <v>3784631.9899658915</v>
      </c>
      <c r="AY268" s="53">
        <f t="shared" ca="1" si="293"/>
        <v>4644092.3188477792</v>
      </c>
      <c r="AZ268" s="41">
        <f t="array" aca="1" ref="AZ268" ca="1">SUM($E$54:$V$54*AF268:AW268)/1000000</f>
        <v>98.470195500925129</v>
      </c>
      <c r="BA268" s="43">
        <f t="array" aca="1" ref="BA268" ca="1">IF(AZ268=0,"",SUM(($E$54:$V$54*AF268:AW268))/SUM(AF268:AW268))</f>
        <v>21.203324296825357</v>
      </c>
      <c r="BB268" s="54">
        <f t="array" aca="1" ref="BB268" ca="1">SUM(AG268:AW268*AG$54:AW$54*AG$55:AW$55)/1000000</f>
        <v>201.58937858927794</v>
      </c>
      <c r="BG268" s="10"/>
      <c r="BH268" s="46"/>
      <c r="BI268" s="53">
        <f t="shared" si="313"/>
        <v>0</v>
      </c>
      <c r="BJ268" s="53">
        <f t="shared" si="314"/>
        <v>0</v>
      </c>
      <c r="BK268" s="53">
        <f t="shared" ca="1" si="315"/>
        <v>8222057.5252367966</v>
      </c>
      <c r="BL268" s="53">
        <f t="shared" ca="1" si="316"/>
        <v>9804570.1434647944</v>
      </c>
      <c r="BM268" s="53">
        <f t="shared" ca="1" si="317"/>
        <v>3925304.3178375084</v>
      </c>
      <c r="BN268" s="53">
        <f t="shared" ca="1" si="318"/>
        <v>1716344.6170836231</v>
      </c>
      <c r="BO268" s="53">
        <f t="shared" ca="1" si="319"/>
        <v>1008308.7130792105</v>
      </c>
      <c r="BP268" s="53">
        <f t="shared" ca="1" si="320"/>
        <v>173381.82823031041</v>
      </c>
      <c r="BQ268" s="53">
        <f t="shared" ca="1" si="321"/>
        <v>70616.946391102596</v>
      </c>
      <c r="BR268" s="53">
        <f t="shared" ca="1" si="322"/>
        <v>14646.257003989182</v>
      </c>
      <c r="BS268" s="53">
        <f t="shared" ca="1" si="323"/>
        <v>4392.0350351029965</v>
      </c>
      <c r="BT268" s="53">
        <f t="shared" ca="1" si="324"/>
        <v>1134.904634463679</v>
      </c>
      <c r="BU268" s="53">
        <f t="shared" ca="1" si="325"/>
        <v>200.44237429804727</v>
      </c>
      <c r="BV268" s="53">
        <f t="shared" ca="1" si="326"/>
        <v>185.63697201832309</v>
      </c>
      <c r="BW268" s="53">
        <f t="shared" ca="1" si="327"/>
        <v>137.46126716723882</v>
      </c>
      <c r="BX268" s="53">
        <f t="shared" ca="1" si="328"/>
        <v>51.273849850161355</v>
      </c>
      <c r="BY268" s="53">
        <f t="shared" ca="1" si="329"/>
        <v>19.762788286428226</v>
      </c>
      <c r="BZ268" s="53">
        <f t="shared" ca="1" si="294"/>
        <v>24941351.865248512</v>
      </c>
      <c r="CA268" s="53">
        <f t="shared" ca="1" si="295"/>
        <v>24941351.865248512</v>
      </c>
      <c r="CB268" s="41">
        <f t="array" aca="1" ref="CB268" ca="1">SUM($E$54:$V$54*BH268:BY268)/1000000</f>
        <v>594.10559015340436</v>
      </c>
      <c r="CC268" s="43">
        <f t="array" aca="1" ref="CC268" ca="1">IF(CB268=0,"",SUM(($E$54:$V$54*BH268:BY268))/SUM(BH268:BY268))</f>
        <v>23.820103792416656</v>
      </c>
      <c r="CD268" s="54">
        <f t="array" aca="1" ref="CD268" ca="1">SUM(BI268:BY268*BI$54:BY$54*BI$55:BY$55)/1000000</f>
        <v>2802.4437645409612</v>
      </c>
      <c r="CI268" s="10"/>
      <c r="CJ268" s="71"/>
      <c r="CK268" s="149" t="str">
        <f t="shared" ca="1" si="330"/>
        <v/>
      </c>
      <c r="CL268" s="149" t="str">
        <f t="shared" ca="1" si="331"/>
        <v/>
      </c>
      <c r="CM268" s="149" t="str">
        <f t="shared" ca="1" si="332"/>
        <v/>
      </c>
      <c r="CN268" s="149">
        <f t="shared" ca="1" si="333"/>
        <v>0.50737682541439766</v>
      </c>
      <c r="CO268" s="149">
        <f t="shared" ca="1" si="334"/>
        <v>0.4475538377595995</v>
      </c>
      <c r="CP268" s="149">
        <f t="shared" ca="1" si="335"/>
        <v>0.51556007400409654</v>
      </c>
      <c r="CQ268" s="149">
        <f t="shared" ca="1" si="336"/>
        <v>0.53017839434605163</v>
      </c>
      <c r="CR268" s="149">
        <f t="shared" ca="1" si="337"/>
        <v>0.52868737374217512</v>
      </c>
      <c r="CS268" s="149">
        <f t="shared" ca="1" si="338"/>
        <v>0.55137015305212833</v>
      </c>
      <c r="CT268" s="149">
        <f t="shared" ca="1" si="339"/>
        <v>0.43217235211058108</v>
      </c>
      <c r="CU268" s="149">
        <f t="shared" ca="1" si="340"/>
        <v>0.47461321355434338</v>
      </c>
      <c r="CV268" s="149">
        <f t="shared" ca="1" si="341"/>
        <v>0.47746760117971471</v>
      </c>
      <c r="CW268" s="149" t="str">
        <f t="shared" ca="1" si="342"/>
        <v/>
      </c>
      <c r="CX268" s="149" t="str">
        <f t="shared" ca="1" si="343"/>
        <v/>
      </c>
      <c r="CY268" s="149" t="str">
        <f t="shared" ca="1" si="344"/>
        <v/>
      </c>
      <c r="CZ268" s="149" t="str">
        <f t="shared" ca="1" si="345"/>
        <v/>
      </c>
      <c r="DA268" s="149" t="str">
        <f t="shared" ca="1" si="346"/>
        <v/>
      </c>
      <c r="DB268" s="53"/>
      <c r="DC268" s="53"/>
      <c r="DD268" s="41"/>
      <c r="DE268" s="43"/>
      <c r="DF268" s="54"/>
      <c r="DK268" s="10"/>
      <c r="DL268" s="46"/>
      <c r="DM268" s="72">
        <f t="shared" ca="1" si="347"/>
        <v>9.8549511947920471E-2</v>
      </c>
      <c r="DN268" s="72">
        <f t="shared" ca="1" si="348"/>
        <v>9.8549511947920471E-2</v>
      </c>
      <c r="DO268" s="72">
        <f t="shared" ca="1" si="349"/>
        <v>0.7480071237205651</v>
      </c>
      <c r="DP268" s="72">
        <f t="shared" ca="1" si="350"/>
        <v>0.7480071237205651</v>
      </c>
      <c r="DQ268" s="72">
        <f t="shared" ca="1" si="351"/>
        <v>0.7480071237205651</v>
      </c>
      <c r="DR268" s="72">
        <f t="shared" ca="1" si="352"/>
        <v>0.74800712372056521</v>
      </c>
      <c r="DS268" s="72">
        <f t="shared" ca="1" si="353"/>
        <v>0.7480071237205651</v>
      </c>
      <c r="DT268" s="72">
        <f t="shared" ca="1" si="354"/>
        <v>0.7480071237205651</v>
      </c>
      <c r="DU268" s="72">
        <f t="shared" ca="1" si="355"/>
        <v>0.74800712372056499</v>
      </c>
      <c r="DV268" s="72">
        <f t="shared" ca="1" si="356"/>
        <v>0.7480071237205651</v>
      </c>
      <c r="DW268" s="72">
        <f t="shared" ca="1" si="357"/>
        <v>0.7480071237205651</v>
      </c>
      <c r="DX268" s="72">
        <f t="shared" ca="1" si="358"/>
        <v>0.74800712372056499</v>
      </c>
      <c r="DY268" s="72">
        <f t="shared" ca="1" si="359"/>
        <v>0.7480071237205651</v>
      </c>
      <c r="DZ268" s="72">
        <f t="shared" ca="1" si="360"/>
        <v>0.7480071237205651</v>
      </c>
      <c r="EA268" s="72">
        <f t="shared" ca="1" si="361"/>
        <v>0.74800712372056521</v>
      </c>
      <c r="EB268" s="72">
        <f t="shared" ca="1" si="362"/>
        <v>0.7480071237205651</v>
      </c>
      <c r="EC268" s="72">
        <f t="shared" ca="1" si="363"/>
        <v>0.7480071237205651</v>
      </c>
      <c r="ED268" s="53"/>
      <c r="EE268" s="53"/>
      <c r="EF268" s="41"/>
      <c r="EG268" s="43"/>
      <c r="EH268" s="54"/>
    </row>
    <row r="269" spans="1:138" x14ac:dyDescent="0.2">
      <c r="A269" s="7">
        <v>18</v>
      </c>
      <c r="B269">
        <v>9</v>
      </c>
      <c r="C269" s="5">
        <f t="shared" ca="1" si="287"/>
        <v>0.6458028999030917</v>
      </c>
      <c r="D269" s="5">
        <f t="shared" ca="1" si="288"/>
        <v>0.10197183933321327</v>
      </c>
      <c r="E269" s="30">
        <f t="shared" ca="1" si="289"/>
        <v>44168927.532550074</v>
      </c>
      <c r="F269" s="29">
        <f t="shared" ca="1" si="366"/>
        <v>17188379.652528469</v>
      </c>
      <c r="G269" s="29">
        <f t="shared" ca="1" si="366"/>
        <v>9155026.9995652065</v>
      </c>
      <c r="H269" s="29">
        <f t="shared" ca="1" si="366"/>
        <v>5368442.6870786175</v>
      </c>
      <c r="I269" s="29">
        <f t="shared" ca="1" si="366"/>
        <v>3061518.2817702261</v>
      </c>
      <c r="J269" s="29">
        <f t="shared" ca="1" si="366"/>
        <v>3650773.6229018299</v>
      </c>
      <c r="K269" s="29">
        <f t="shared" ca="1" si="366"/>
        <v>1461603.8496063715</v>
      </c>
      <c r="L269" s="29">
        <f t="shared" ca="1" si="366"/>
        <v>639088.25824811962</v>
      </c>
      <c r="M269" s="29">
        <f t="shared" ca="1" si="366"/>
        <v>375448.0614232028</v>
      </c>
      <c r="N269" s="29">
        <f t="shared" ca="1" si="366"/>
        <v>64559.465222003884</v>
      </c>
      <c r="O269" s="29">
        <f t="shared" ca="1" si="366"/>
        <v>26294.521987417269</v>
      </c>
      <c r="P269" s="29">
        <f t="shared" ca="1" si="367"/>
        <v>5453.5964312566275</v>
      </c>
      <c r="Q269" s="29">
        <f t="shared" ca="1" si="367"/>
        <v>1635.3930281892433</v>
      </c>
      <c r="R269" s="29">
        <f t="shared" ca="1" si="367"/>
        <v>422.58659414770295</v>
      </c>
      <c r="S269" s="29">
        <f t="shared" ca="1" si="367"/>
        <v>74.635575276789226</v>
      </c>
      <c r="T269" s="29">
        <f t="shared" ca="1" si="367"/>
        <v>69.122720421515908</v>
      </c>
      <c r="U269" s="29">
        <f t="shared" ca="1" si="367"/>
        <v>51.184290693184202</v>
      </c>
      <c r="V269" s="29">
        <f t="shared" ca="1" si="367"/>
        <v>19.092037268188488</v>
      </c>
      <c r="W269" s="31">
        <f t="shared" ca="1" si="290"/>
        <v>14655454.358915046</v>
      </c>
      <c r="X269" s="31">
        <f t="shared" ca="1" si="291"/>
        <v>85167788.543558791</v>
      </c>
      <c r="Y269" s="38">
        <f t="array" aca="1" ref="Y269" ca="1">SUM($E$54:$V$54*E269:V269)/1000000</f>
        <v>647.5500140568646</v>
      </c>
      <c r="Z269" s="39">
        <f t="array" aca="1" ref="Z269" ca="1">SUM(($E$54:$V$54*E269:V269))/SUM(E269:V269)</f>
        <v>7.6032268200280582</v>
      </c>
      <c r="AE269" s="10"/>
      <c r="AF269" s="46"/>
      <c r="AG269" s="53">
        <f t="shared" ca="1" si="296"/>
        <v>606158.31668187783</v>
      </c>
      <c r="AH269" s="53">
        <f t="shared" ca="1" si="297"/>
        <v>322857.4110775622</v>
      </c>
      <c r="AI269" s="53">
        <f t="shared" ca="1" si="298"/>
        <v>899512.7507816226</v>
      </c>
      <c r="AJ269" s="53">
        <f t="shared" ca="1" si="299"/>
        <v>512974.59835637314</v>
      </c>
      <c r="AK269" s="53">
        <f t="shared" ca="1" si="300"/>
        <v>611707.64324662031</v>
      </c>
      <c r="AL269" s="53">
        <f t="shared" ca="1" si="301"/>
        <v>244899.94136975365</v>
      </c>
      <c r="AM269" s="53">
        <f t="shared" ca="1" si="302"/>
        <v>107082.83028757302</v>
      </c>
      <c r="AN269" s="53">
        <f t="shared" ca="1" si="303"/>
        <v>62908.433263016246</v>
      </c>
      <c r="AO269" s="53">
        <f t="shared" ca="1" si="304"/>
        <v>10817.301317309337</v>
      </c>
      <c r="AP269" s="53">
        <f t="shared" ca="1" si="305"/>
        <v>4405.794972966467</v>
      </c>
      <c r="AQ269" s="53">
        <f t="shared" ca="1" si="306"/>
        <v>913.78073930821688</v>
      </c>
      <c r="AR269" s="53">
        <f t="shared" ca="1" si="307"/>
        <v>274.01929519268253</v>
      </c>
      <c r="AS269" s="53">
        <f t="shared" ca="1" si="308"/>
        <v>70.806759409047729</v>
      </c>
      <c r="AT269" s="53">
        <f t="shared" ca="1" si="309"/>
        <v>12.505610199580468</v>
      </c>
      <c r="AU269" s="53">
        <f t="shared" ca="1" si="310"/>
        <v>11.581900378208559</v>
      </c>
      <c r="AV269" s="53">
        <f t="shared" ca="1" si="311"/>
        <v>8.5762156368082092</v>
      </c>
      <c r="AW269" s="53">
        <f t="shared" ca="1" si="312"/>
        <v>3.1989781696782758</v>
      </c>
      <c r="AX269" s="53">
        <f t="shared" ca="1" si="292"/>
        <v>2455603.7630935302</v>
      </c>
      <c r="AY269" s="53">
        <f t="shared" ca="1" si="293"/>
        <v>3384619.4908529702</v>
      </c>
      <c r="AZ269" s="41">
        <f t="array" aca="1" ref="AZ269" ca="1">SUM($E$54:$V$54*AF269:AW269)/1000000</f>
        <v>67.998204601720516</v>
      </c>
      <c r="BA269" s="43">
        <f t="array" aca="1" ref="BA269" ca="1">IF(AZ269=0,"",SUM(($E$54:$V$54*AF269:AW269))/SUM(AF269:AW269))</f>
        <v>20.090354258576948</v>
      </c>
      <c r="BB269" s="54">
        <f t="array" aca="1" ref="BB269" ca="1">SUM(AG269:AW269*AG$54:AW$54*AG$55:AW$55)/1000000</f>
        <v>140.094898202921</v>
      </c>
      <c r="BG269" s="10"/>
      <c r="BH269" s="46"/>
      <c r="BI269" s="53">
        <f t="shared" si="313"/>
        <v>0</v>
      </c>
      <c r="BJ269" s="53">
        <f t="shared" si="314"/>
        <v>0</v>
      </c>
      <c r="BK269" s="53">
        <f t="shared" ca="1" si="315"/>
        <v>5696748.6980042262</v>
      </c>
      <c r="BL269" s="53">
        <f t="shared" ca="1" si="316"/>
        <v>3248744.8040693337</v>
      </c>
      <c r="BM269" s="53">
        <f t="shared" ca="1" si="317"/>
        <v>3874035.9346728376</v>
      </c>
      <c r="BN269" s="53">
        <f t="shared" ca="1" si="318"/>
        <v>1550987.9331084171</v>
      </c>
      <c r="BO269" s="53">
        <f t="shared" ca="1" si="319"/>
        <v>678171.56954058178</v>
      </c>
      <c r="BP269" s="53">
        <f t="shared" ca="1" si="320"/>
        <v>398408.51057771943</v>
      </c>
      <c r="BQ269" s="53">
        <f t="shared" ca="1" si="321"/>
        <v>68507.58607007438</v>
      </c>
      <c r="BR269" s="53">
        <f t="shared" ca="1" si="322"/>
        <v>27902.55808393046</v>
      </c>
      <c r="BS269" s="53">
        <f t="shared" ca="1" si="323"/>
        <v>5787.1100019339228</v>
      </c>
      <c r="BT269" s="53">
        <f t="shared" ca="1" si="324"/>
        <v>1735.4051532460414</v>
      </c>
      <c r="BU269" s="53">
        <f t="shared" ca="1" si="325"/>
        <v>448.42979059817475</v>
      </c>
      <c r="BV269" s="53">
        <f t="shared" ca="1" si="326"/>
        <v>79.199898567645619</v>
      </c>
      <c r="BW269" s="53">
        <f t="shared" ca="1" si="327"/>
        <v>73.349906204934086</v>
      </c>
      <c r="BX269" s="53">
        <f t="shared" ca="1" si="328"/>
        <v>54.31445548752616</v>
      </c>
      <c r="BY269" s="53">
        <f t="shared" ca="1" si="329"/>
        <v>20.259606889644751</v>
      </c>
      <c r="BZ269" s="53">
        <f t="shared" ca="1" si="294"/>
        <v>15551705.66294005</v>
      </c>
      <c r="CA269" s="53">
        <f t="shared" ca="1" si="295"/>
        <v>15551705.66294005</v>
      </c>
      <c r="CB269" s="41">
        <f t="array" aca="1" ref="CB269" ca="1">SUM($E$54:$V$54*BH269:BY269)/1000000</f>
        <v>380.45519961915124</v>
      </c>
      <c r="CC269" s="43">
        <f t="array" aca="1" ref="CC269" ca="1">IF(CB269=0,"",SUM(($E$54:$V$54*BH269:BY269))/SUM(BH269:BY269))</f>
        <v>24.46388890485381</v>
      </c>
      <c r="CD269" s="54">
        <f t="array" aca="1" ref="CD269" ca="1">SUM(BI269:BY269*BI$54:BY$54*BI$55:BY$55)/1000000</f>
        <v>1812.9292604176796</v>
      </c>
      <c r="CI269" s="10"/>
      <c r="CJ269" s="71"/>
      <c r="CK269" s="149" t="str">
        <f t="shared" ca="1" si="330"/>
        <v/>
      </c>
      <c r="CL269" s="149" t="str">
        <f t="shared" ca="1" si="331"/>
        <v/>
      </c>
      <c r="CM269" s="149" t="str">
        <f t="shared" ca="1" si="332"/>
        <v/>
      </c>
      <c r="CN269" s="149">
        <f t="shared" ca="1" si="333"/>
        <v>0.68175374258937516</v>
      </c>
      <c r="CO269" s="149">
        <f t="shared" ca="1" si="334"/>
        <v>0.88890921900416153</v>
      </c>
      <c r="CP269" s="149">
        <f t="shared" ca="1" si="335"/>
        <v>0.83071636408824279</v>
      </c>
      <c r="CQ269" s="149">
        <f t="shared" ca="1" si="336"/>
        <v>0.90884219627084406</v>
      </c>
      <c r="CR269" s="149">
        <f t="shared" ca="1" si="337"/>
        <v>0.81680133917666442</v>
      </c>
      <c r="CS269" s="149">
        <f t="shared" ca="1" si="338"/>
        <v>0.73782441917487762</v>
      </c>
      <c r="CT269" s="149">
        <f t="shared" ca="1" si="339"/>
        <v>0.80448782794200524</v>
      </c>
      <c r="CU269" s="149">
        <f t="shared" ca="1" si="340"/>
        <v>0.65996540670998216</v>
      </c>
      <c r="CV269" s="149">
        <f t="shared" ca="1" si="341"/>
        <v>0.81599573272016979</v>
      </c>
      <c r="CW269" s="149" t="str">
        <f t="shared" ca="1" si="342"/>
        <v/>
      </c>
      <c r="CX269" s="149" t="str">
        <f t="shared" ca="1" si="343"/>
        <v/>
      </c>
      <c r="CY269" s="149" t="str">
        <f t="shared" ca="1" si="344"/>
        <v/>
      </c>
      <c r="CZ269" s="149" t="str">
        <f t="shared" ca="1" si="345"/>
        <v/>
      </c>
      <c r="DA269" s="149" t="str">
        <f t="shared" ca="1" si="346"/>
        <v/>
      </c>
      <c r="DB269" s="53"/>
      <c r="DC269" s="53"/>
      <c r="DD269" s="41"/>
      <c r="DE269" s="43"/>
      <c r="DF269" s="54"/>
      <c r="DK269" s="10"/>
      <c r="DL269" s="46"/>
      <c r="DM269" s="72">
        <f t="shared" ca="1" si="347"/>
        <v>0.10197183933321327</v>
      </c>
      <c r="DN269" s="72">
        <f t="shared" ca="1" si="348"/>
        <v>0.10197183933321327</v>
      </c>
      <c r="DO269" s="72">
        <f t="shared" ca="1" si="349"/>
        <v>0.747774739236305</v>
      </c>
      <c r="DP269" s="72">
        <f t="shared" ca="1" si="350"/>
        <v>0.747774739236305</v>
      </c>
      <c r="DQ269" s="72">
        <f t="shared" ca="1" si="351"/>
        <v>0.747774739236305</v>
      </c>
      <c r="DR269" s="72">
        <f t="shared" ca="1" si="352"/>
        <v>0.747774739236305</v>
      </c>
      <c r="DS269" s="72">
        <f t="shared" ca="1" si="353"/>
        <v>0.747774739236305</v>
      </c>
      <c r="DT269" s="72">
        <f t="shared" ca="1" si="354"/>
        <v>0.747774739236305</v>
      </c>
      <c r="DU269" s="72">
        <f t="shared" ca="1" si="355"/>
        <v>0.747774739236305</v>
      </c>
      <c r="DV269" s="72">
        <f t="shared" ca="1" si="356"/>
        <v>0.747774739236305</v>
      </c>
      <c r="DW269" s="72">
        <f t="shared" ca="1" si="357"/>
        <v>0.747774739236305</v>
      </c>
      <c r="DX269" s="72">
        <f t="shared" ca="1" si="358"/>
        <v>0.747774739236305</v>
      </c>
      <c r="DY269" s="72">
        <f t="shared" ca="1" si="359"/>
        <v>0.747774739236305</v>
      </c>
      <c r="DZ269" s="72">
        <f t="shared" ca="1" si="360"/>
        <v>0.747774739236305</v>
      </c>
      <c r="EA269" s="72">
        <f t="shared" ca="1" si="361"/>
        <v>0.747774739236305</v>
      </c>
      <c r="EB269" s="72">
        <f t="shared" ca="1" si="362"/>
        <v>0.747774739236305</v>
      </c>
      <c r="EC269" s="72">
        <f t="shared" ca="1" si="363"/>
        <v>0.747774739236305</v>
      </c>
      <c r="ED269" s="53"/>
      <c r="EE269" s="53"/>
      <c r="EF269" s="41"/>
      <c r="EG269" s="43"/>
      <c r="EH269" s="54"/>
    </row>
    <row r="270" spans="1:138" x14ac:dyDescent="0.2">
      <c r="A270" s="7">
        <v>18</v>
      </c>
      <c r="B270">
        <v>10</v>
      </c>
      <c r="C270" s="5">
        <f t="shared" ca="1" si="287"/>
        <v>0.86884070709032313</v>
      </c>
      <c r="D270" s="5">
        <f t="shared" ca="1" si="288"/>
        <v>0.12284284711161529</v>
      </c>
      <c r="E270" s="30">
        <f t="shared" ca="1" si="289"/>
        <v>49846193.423162855</v>
      </c>
      <c r="F270" s="29">
        <f t="shared" ca="1" si="366"/>
        <v>32791807.004911538</v>
      </c>
      <c r="G270" s="29">
        <f t="shared" ca="1" si="366"/>
        <v>12760962.508711396</v>
      </c>
      <c r="H270" s="29">
        <f t="shared" ca="1" si="366"/>
        <v>2850856.7783388742</v>
      </c>
      <c r="I270" s="29">
        <f t="shared" ca="1" si="366"/>
        <v>1671722.1286522357</v>
      </c>
      <c r="J270" s="29">
        <f t="shared" ca="1" si="366"/>
        <v>953350.56313952361</v>
      </c>
      <c r="K270" s="29">
        <f t="shared" ca="1" si="366"/>
        <v>1136843.4773075758</v>
      </c>
      <c r="L270" s="29">
        <f t="shared" ca="1" si="366"/>
        <v>455140.46458786074</v>
      </c>
      <c r="M270" s="29">
        <f t="shared" ca="1" si="366"/>
        <v>199010.7831544315</v>
      </c>
      <c r="N270" s="29">
        <f t="shared" ca="1" si="366"/>
        <v>116913.7623377147</v>
      </c>
      <c r="O270" s="29">
        <f t="shared" ca="1" si="366"/>
        <v>20103.686099759569</v>
      </c>
      <c r="P270" s="29">
        <f t="shared" ca="1" si="367"/>
        <v>8188.0606408445556</v>
      </c>
      <c r="Q270" s="29">
        <f t="shared" ca="1" si="367"/>
        <v>1698.2388313121344</v>
      </c>
      <c r="R270" s="29">
        <f t="shared" ca="1" si="367"/>
        <v>509.25806115949894</v>
      </c>
      <c r="S270" s="29">
        <f t="shared" ca="1" si="367"/>
        <v>131.59260550715291</v>
      </c>
      <c r="T270" s="29">
        <f t="shared" ca="1" si="367"/>
        <v>23.2413662672061</v>
      </c>
      <c r="U270" s="29">
        <f t="shared" ca="1" si="367"/>
        <v>21.524674483238591</v>
      </c>
      <c r="V270" s="29">
        <f t="shared" ca="1" si="367"/>
        <v>15.938683968279022</v>
      </c>
      <c r="W270" s="31">
        <f t="shared" ca="1" si="290"/>
        <v>7414529.4984815177</v>
      </c>
      <c r="X270" s="31">
        <f t="shared" ca="1" si="291"/>
        <v>102813492.4352673</v>
      </c>
      <c r="Y270" s="38">
        <f t="array" aca="1" ref="Y270" ca="1">SUM($E$54:$V$54*E270:V270)/1000000</f>
        <v>623.86644628243789</v>
      </c>
      <c r="Z270" s="39">
        <f t="array" aca="1" ref="Z270" ca="1">SUM(($E$54:$V$54*E270:V270))/SUM(E270:V270)</f>
        <v>6.0679433360872581</v>
      </c>
      <c r="AE270" s="10"/>
      <c r="AF270" s="46"/>
      <c r="AG270" s="53">
        <f t="shared" ca="1" si="296"/>
        <v>1197923.6979157878</v>
      </c>
      <c r="AH270" s="53">
        <f t="shared" ca="1" si="297"/>
        <v>466173.13267032371</v>
      </c>
      <c r="AI270" s="53">
        <f t="shared" ca="1" si="298"/>
        <v>663780.86488194508</v>
      </c>
      <c r="AJ270" s="53">
        <f t="shared" ca="1" si="299"/>
        <v>389236.37582580966</v>
      </c>
      <c r="AK270" s="53">
        <f t="shared" ca="1" si="300"/>
        <v>221973.92241681422</v>
      </c>
      <c r="AL270" s="53">
        <f t="shared" ca="1" si="301"/>
        <v>264697.59980096802</v>
      </c>
      <c r="AM270" s="53">
        <f t="shared" ca="1" si="302"/>
        <v>105972.88980715991</v>
      </c>
      <c r="AN270" s="53">
        <f t="shared" ca="1" si="303"/>
        <v>46336.789265174157</v>
      </c>
      <c r="AO270" s="53">
        <f t="shared" ca="1" si="304"/>
        <v>27221.682573036534</v>
      </c>
      <c r="AP270" s="53">
        <f t="shared" ca="1" si="305"/>
        <v>4680.8532256008411</v>
      </c>
      <c r="AQ270" s="53">
        <f t="shared" ca="1" si="306"/>
        <v>1906.4717719886653</v>
      </c>
      <c r="AR270" s="53">
        <f t="shared" ca="1" si="307"/>
        <v>395.41040742190432</v>
      </c>
      <c r="AS270" s="53">
        <f t="shared" ca="1" si="308"/>
        <v>118.57339128818668</v>
      </c>
      <c r="AT270" s="53">
        <f t="shared" ca="1" si="309"/>
        <v>30.639439399162836</v>
      </c>
      <c r="AU270" s="53">
        <f t="shared" ca="1" si="310"/>
        <v>5.4114167779670677</v>
      </c>
      <c r="AV270" s="53">
        <f t="shared" ca="1" si="311"/>
        <v>5.011709866783109</v>
      </c>
      <c r="AW270" s="53">
        <f t="shared" ca="1" si="312"/>
        <v>3.7110925774772978</v>
      </c>
      <c r="AX270" s="53">
        <f t="shared" ca="1" si="292"/>
        <v>1726366.2070258285</v>
      </c>
      <c r="AY270" s="53">
        <f t="shared" ca="1" si="293"/>
        <v>3390463.0376119404</v>
      </c>
      <c r="AZ270" s="41">
        <f t="array" aca="1" ref="AZ270" ca="1">SUM($E$54:$V$54*AF270:AW270)/1000000</f>
        <v>55.923658667671106</v>
      </c>
      <c r="BA270" s="43">
        <f t="array" aca="1" ref="BA270" ca="1">IF(AZ270=0,"",SUM(($E$54:$V$54*AF270:AW270))/SUM(AF270:AW270))</f>
        <v>16.494401516042103</v>
      </c>
      <c r="BB270" s="54">
        <f t="array" aca="1" ref="BB270" ca="1">SUM(AG270:AW270*AG$54:AW$54*AG$55:AW$55)/1000000</f>
        <v>108.41804437400512</v>
      </c>
      <c r="BG270" s="10"/>
      <c r="BH270" s="46"/>
      <c r="BI270" s="53">
        <f t="shared" si="313"/>
        <v>0</v>
      </c>
      <c r="BJ270" s="53">
        <f t="shared" si="314"/>
        <v>0</v>
      </c>
      <c r="BK270" s="53">
        <f t="shared" ca="1" si="315"/>
        <v>4694777.5109204883</v>
      </c>
      <c r="BL270" s="53">
        <f t="shared" ca="1" si="316"/>
        <v>2752984.1252417089</v>
      </c>
      <c r="BM270" s="53">
        <f t="shared" ca="1" si="317"/>
        <v>1569973.2157217455</v>
      </c>
      <c r="BN270" s="53">
        <f t="shared" ca="1" si="318"/>
        <v>1872148.4822573678</v>
      </c>
      <c r="BO270" s="53">
        <f t="shared" ca="1" si="319"/>
        <v>749523.17271513143</v>
      </c>
      <c r="BP270" s="53">
        <f t="shared" ca="1" si="320"/>
        <v>327730.02007084322</v>
      </c>
      <c r="BQ270" s="53">
        <f t="shared" ca="1" si="321"/>
        <v>192533.03298527232</v>
      </c>
      <c r="BR270" s="53">
        <f t="shared" ca="1" si="322"/>
        <v>33106.655551721669</v>
      </c>
      <c r="BS270" s="53">
        <f t="shared" ca="1" si="323"/>
        <v>13484.059685765391</v>
      </c>
      <c r="BT270" s="53">
        <f t="shared" ca="1" si="324"/>
        <v>2796.6517062501084</v>
      </c>
      <c r="BU270" s="53">
        <f t="shared" ca="1" si="325"/>
        <v>838.64377577735729</v>
      </c>
      <c r="BV270" s="53">
        <f t="shared" ca="1" si="326"/>
        <v>216.70608275817662</v>
      </c>
      <c r="BW270" s="53">
        <f t="shared" ca="1" si="327"/>
        <v>38.273772468472721</v>
      </c>
      <c r="BX270" s="53">
        <f t="shared" ca="1" si="328"/>
        <v>35.446732526729768</v>
      </c>
      <c r="BY270" s="53">
        <f t="shared" ca="1" si="329"/>
        <v>26.247749664767824</v>
      </c>
      <c r="BZ270" s="53">
        <f t="shared" ca="1" si="294"/>
        <v>12210212.244969489</v>
      </c>
      <c r="CA270" s="53">
        <f t="shared" ca="1" si="295"/>
        <v>12210212.244969489</v>
      </c>
      <c r="CB270" s="41">
        <f t="array" aca="1" ref="CB270" ca="1">SUM($E$54:$V$54*BH270:BY270)/1000000</f>
        <v>300.19431373719851</v>
      </c>
      <c r="CC270" s="43">
        <f t="array" aca="1" ref="CC270" ca="1">IF(CB270=0,"",SUM(($E$54:$V$54*BH270:BY270))/SUM(BH270:BY270))</f>
        <v>24.585511514009614</v>
      </c>
      <c r="CD270" s="54">
        <f t="array" aca="1" ref="CD270" ca="1">SUM(BI270:BY270*BI$54:BY$54*BI$55:BY$55)/1000000</f>
        <v>1435.2365941371247</v>
      </c>
      <c r="CI270" s="10"/>
      <c r="CJ270" s="71"/>
      <c r="CK270" s="149" t="str">
        <f t="shared" ca="1" si="330"/>
        <v/>
      </c>
      <c r="CL270" s="149" t="str">
        <f t="shared" ca="1" si="331"/>
        <v/>
      </c>
      <c r="CM270" s="149" t="str">
        <f t="shared" ca="1" si="332"/>
        <v/>
      </c>
      <c r="CN270" s="149">
        <f t="shared" ca="1" si="333"/>
        <v>0.55043912619913904</v>
      </c>
      <c r="CO270" s="149">
        <f t="shared" ca="1" si="334"/>
        <v>0.54817575082488734</v>
      </c>
      <c r="CP270" s="149">
        <f t="shared" ca="1" si="335"/>
        <v>0.47542090376720814</v>
      </c>
      <c r="CQ270" s="149">
        <f t="shared" ca="1" si="336"/>
        <v>0.56514515196914228</v>
      </c>
      <c r="CR270" s="149">
        <f t="shared" ca="1" si="337"/>
        <v>0.5798987484013699</v>
      </c>
      <c r="CS270" s="149">
        <f t="shared" ca="1" si="338"/>
        <v>0.53946308464689219</v>
      </c>
      <c r="CT270" s="149">
        <f t="shared" ca="1" si="339"/>
        <v>0.65285208416064366</v>
      </c>
      <c r="CU270" s="149">
        <f t="shared" ca="1" si="340"/>
        <v>0.56569377725771552</v>
      </c>
      <c r="CV270" s="149">
        <f t="shared" ca="1" si="341"/>
        <v>0.74678324044055</v>
      </c>
      <c r="CW270" s="149" t="str">
        <f t="shared" ca="1" si="342"/>
        <v/>
      </c>
      <c r="CX270" s="149" t="str">
        <f t="shared" ca="1" si="343"/>
        <v/>
      </c>
      <c r="CY270" s="149" t="str">
        <f t="shared" ca="1" si="344"/>
        <v/>
      </c>
      <c r="CZ270" s="149" t="str">
        <f t="shared" ca="1" si="345"/>
        <v/>
      </c>
      <c r="DA270" s="149" t="str">
        <f t="shared" ca="1" si="346"/>
        <v/>
      </c>
      <c r="DB270" s="53"/>
      <c r="DC270" s="53"/>
      <c r="DD270" s="41"/>
      <c r="DE270" s="43"/>
      <c r="DF270" s="54"/>
      <c r="DK270" s="10"/>
      <c r="DL270" s="46"/>
      <c r="DM270" s="72">
        <f t="shared" ca="1" si="347"/>
        <v>0.12284284711161528</v>
      </c>
      <c r="DN270" s="72">
        <f t="shared" ca="1" si="348"/>
        <v>0.12284284711161528</v>
      </c>
      <c r="DO270" s="72">
        <f t="shared" ca="1" si="349"/>
        <v>0.99168355420193821</v>
      </c>
      <c r="DP270" s="72">
        <f t="shared" ca="1" si="350"/>
        <v>0.99168355420193821</v>
      </c>
      <c r="DQ270" s="72">
        <f t="shared" ca="1" si="351"/>
        <v>0.99168355420193821</v>
      </c>
      <c r="DR270" s="72">
        <f t="shared" ca="1" si="352"/>
        <v>0.99168355420193821</v>
      </c>
      <c r="DS270" s="72">
        <f t="shared" ca="1" si="353"/>
        <v>0.99168355420193821</v>
      </c>
      <c r="DT270" s="72">
        <f t="shared" ca="1" si="354"/>
        <v>0.99168355420193821</v>
      </c>
      <c r="DU270" s="72">
        <f t="shared" ca="1" si="355"/>
        <v>0.99168355420193821</v>
      </c>
      <c r="DV270" s="72">
        <f t="shared" ca="1" si="356"/>
        <v>0.99168355420193821</v>
      </c>
      <c r="DW270" s="72">
        <f t="shared" ca="1" si="357"/>
        <v>0.99168355420193821</v>
      </c>
      <c r="DX270" s="72">
        <f t="shared" ca="1" si="358"/>
        <v>0.99168355420193821</v>
      </c>
      <c r="DY270" s="72">
        <f t="shared" ca="1" si="359"/>
        <v>0.99168355420193821</v>
      </c>
      <c r="DZ270" s="72">
        <f t="shared" ca="1" si="360"/>
        <v>0.99168355420193821</v>
      </c>
      <c r="EA270" s="72">
        <f t="shared" ca="1" si="361"/>
        <v>0.99168355420193821</v>
      </c>
      <c r="EB270" s="72">
        <f t="shared" ca="1" si="362"/>
        <v>0.99168355420193821</v>
      </c>
      <c r="EC270" s="72">
        <f t="shared" ca="1" si="363"/>
        <v>0.99168355420193821</v>
      </c>
      <c r="ED270" s="53"/>
      <c r="EE270" s="53"/>
      <c r="EF270" s="41"/>
      <c r="EG270" s="43"/>
      <c r="EH270" s="54"/>
    </row>
    <row r="271" spans="1:138" x14ac:dyDescent="0.2">
      <c r="A271" s="7">
        <v>18</v>
      </c>
      <c r="B271">
        <v>11</v>
      </c>
      <c r="C271" s="5">
        <f t="shared" ca="1" si="287"/>
        <v>0.52097159357710587</v>
      </c>
      <c r="D271" s="5">
        <f t="shared" ca="1" si="288"/>
        <v>7.6225851970675329E-2</v>
      </c>
      <c r="E271" s="30">
        <f t="shared" ca="1" si="289"/>
        <v>82154747.884192109</v>
      </c>
      <c r="F271" s="29">
        <f t="shared" ca="1" si="366"/>
        <v>38772695.741579182</v>
      </c>
      <c r="G271" s="29">
        <f t="shared" ca="1" si="366"/>
        <v>25506997.997307554</v>
      </c>
      <c r="H271" s="29">
        <f t="shared" ca="1" si="366"/>
        <v>5895523.0703548659</v>
      </c>
      <c r="I271" s="29">
        <f t="shared" ca="1" si="366"/>
        <v>1317086.5360274131</v>
      </c>
      <c r="J271" s="29">
        <f t="shared" ca="1" si="366"/>
        <v>772330.17258407641</v>
      </c>
      <c r="K271" s="29">
        <f t="shared" ca="1" si="366"/>
        <v>440444.85165503586</v>
      </c>
      <c r="L271" s="29">
        <f t="shared" ca="1" si="366"/>
        <v>525217.97969971935</v>
      </c>
      <c r="M271" s="29">
        <f t="shared" ca="1" si="366"/>
        <v>210273.41059876871</v>
      </c>
      <c r="N271" s="29">
        <f t="shared" ca="1" si="366"/>
        <v>91942.332918492189</v>
      </c>
      <c r="O271" s="29">
        <f t="shared" ca="1" si="366"/>
        <v>54013.776988487145</v>
      </c>
      <c r="P271" s="29">
        <f t="shared" ca="1" si="367"/>
        <v>9287.8374275760889</v>
      </c>
      <c r="Q271" s="29">
        <f t="shared" ca="1" si="367"/>
        <v>3782.8573179029213</v>
      </c>
      <c r="R271" s="29">
        <f t="shared" ca="1" si="367"/>
        <v>784.58080275201655</v>
      </c>
      <c r="S271" s="29">
        <f t="shared" ca="1" si="367"/>
        <v>235.27556375786205</v>
      </c>
      <c r="T271" s="29">
        <f t="shared" ca="1" si="367"/>
        <v>60.795354670614728</v>
      </c>
      <c r="U271" s="29">
        <f t="shared" ca="1" si="367"/>
        <v>10.737435434148706</v>
      </c>
      <c r="V271" s="29">
        <f t="shared" ca="1" si="367"/>
        <v>9.944329427438003</v>
      </c>
      <c r="W271" s="31">
        <f t="shared" ca="1" si="290"/>
        <v>9321004.159058379</v>
      </c>
      <c r="X271" s="31">
        <f t="shared" ca="1" si="291"/>
        <v>155755445.78213719</v>
      </c>
      <c r="Y271" s="38">
        <f t="array" aca="1" ref="Y271" ca="1">SUM($E$54:$V$54*E271:V271)/1000000</f>
        <v>895.91250777708035</v>
      </c>
      <c r="Z271" s="39">
        <f t="array" aca="1" ref="Z271" ca="1">SUM(($E$54:$V$54*E271:V271))/SUM(E271:V271)</f>
        <v>5.7520461212652378</v>
      </c>
      <c r="AE271" s="10"/>
      <c r="AF271" s="46"/>
      <c r="AG271" s="53">
        <f t="shared" ca="1" si="296"/>
        <v>1093097.1087002694</v>
      </c>
      <c r="AH271" s="53">
        <f t="shared" ca="1" si="297"/>
        <v>719104.64901156398</v>
      </c>
      <c r="AI271" s="53">
        <f t="shared" ca="1" si="298"/>
        <v>677707.46116696321</v>
      </c>
      <c r="AJ271" s="53">
        <f t="shared" ca="1" si="299"/>
        <v>151402.91401058002</v>
      </c>
      <c r="AK271" s="53">
        <f t="shared" ca="1" si="300"/>
        <v>88781.591420876488</v>
      </c>
      <c r="AL271" s="53">
        <f t="shared" ca="1" si="301"/>
        <v>50630.412032503009</v>
      </c>
      <c r="AM271" s="53">
        <f t="shared" ca="1" si="302"/>
        <v>60375.328759440046</v>
      </c>
      <c r="AN271" s="53">
        <f t="shared" ca="1" si="303"/>
        <v>24171.53788514177</v>
      </c>
      <c r="AO271" s="53">
        <f t="shared" ca="1" si="304"/>
        <v>10569.037602325669</v>
      </c>
      <c r="AP271" s="53">
        <f t="shared" ca="1" si="305"/>
        <v>6209.04018762542</v>
      </c>
      <c r="AQ271" s="53">
        <f t="shared" ca="1" si="306"/>
        <v>1067.6638268833394</v>
      </c>
      <c r="AR271" s="53">
        <f t="shared" ca="1" si="307"/>
        <v>434.85041077424586</v>
      </c>
      <c r="AS271" s="53">
        <f t="shared" ca="1" si="308"/>
        <v>90.189836858937397</v>
      </c>
      <c r="AT271" s="53">
        <f t="shared" ca="1" si="309"/>
        <v>27.045607842794709</v>
      </c>
      <c r="AU271" s="53">
        <f t="shared" ca="1" si="310"/>
        <v>6.9886021940522012</v>
      </c>
      <c r="AV271" s="53">
        <f t="shared" ca="1" si="311"/>
        <v>1.2342993184289413</v>
      </c>
      <c r="AW271" s="53">
        <f t="shared" ca="1" si="312"/>
        <v>1.1431294846703521</v>
      </c>
      <c r="AX271" s="53">
        <f t="shared" ca="1" si="292"/>
        <v>1071476.4387788123</v>
      </c>
      <c r="AY271" s="53">
        <f t="shared" ca="1" si="293"/>
        <v>2883678.1964906449</v>
      </c>
      <c r="AZ271" s="41">
        <f t="array" aca="1" ref="AZ271" ca="1">SUM($E$54:$V$54*AF271:AW271)/1000000</f>
        <v>39.913771193324848</v>
      </c>
      <c r="BA271" s="43">
        <f t="array" aca="1" ref="BA271" ca="1">IF(AZ271=0,"",SUM(($E$54:$V$54*AF271:AW271))/SUM(AF271:AW271))</f>
        <v>13.84127093026496</v>
      </c>
      <c r="BB271" s="54">
        <f t="array" aca="1" ref="BB271" ca="1">SUM(AG271:AW271*AG$54:AW$54*AG$55:AW$55)/1000000</f>
        <v>67.783082121696452</v>
      </c>
      <c r="BG271" s="10"/>
      <c r="BH271" s="46"/>
      <c r="BI271" s="53">
        <f t="shared" si="313"/>
        <v>0</v>
      </c>
      <c r="BJ271" s="53">
        <f t="shared" si="314"/>
        <v>0</v>
      </c>
      <c r="BK271" s="53">
        <f t="shared" ca="1" si="315"/>
        <v>4631845.0616868772</v>
      </c>
      <c r="BL271" s="53">
        <f t="shared" ca="1" si="316"/>
        <v>1034775.1497045102</v>
      </c>
      <c r="BM271" s="53">
        <f t="shared" ca="1" si="317"/>
        <v>606784.7845195526</v>
      </c>
      <c r="BN271" s="53">
        <f t="shared" ca="1" si="318"/>
        <v>346037.54183273681</v>
      </c>
      <c r="BO271" s="53">
        <f t="shared" ca="1" si="319"/>
        <v>412639.94331801875</v>
      </c>
      <c r="BP271" s="53">
        <f t="shared" ca="1" si="320"/>
        <v>165202.28092794813</v>
      </c>
      <c r="BQ271" s="53">
        <f t="shared" ca="1" si="321"/>
        <v>72234.920567082969</v>
      </c>
      <c r="BR271" s="53">
        <f t="shared" ca="1" si="322"/>
        <v>42436.174572059026</v>
      </c>
      <c r="BS271" s="53">
        <f t="shared" ca="1" si="323"/>
        <v>7297.0325803643063</v>
      </c>
      <c r="BT271" s="53">
        <f t="shared" ca="1" si="324"/>
        <v>2972.0194082694079</v>
      </c>
      <c r="BU271" s="53">
        <f t="shared" ca="1" si="325"/>
        <v>616.40954896687583</v>
      </c>
      <c r="BV271" s="53">
        <f t="shared" ca="1" si="326"/>
        <v>184.84533859382461</v>
      </c>
      <c r="BW271" s="53">
        <f t="shared" ca="1" si="327"/>
        <v>47.764152551715682</v>
      </c>
      <c r="BX271" s="53">
        <f t="shared" ca="1" si="328"/>
        <v>8.4359159818960325</v>
      </c>
      <c r="BY271" s="53">
        <f t="shared" ca="1" si="329"/>
        <v>7.8128085668730511</v>
      </c>
      <c r="BZ271" s="53">
        <f t="shared" ca="1" si="294"/>
        <v>7323090.1768820817</v>
      </c>
      <c r="CA271" s="53">
        <f t="shared" ca="1" si="295"/>
        <v>7323090.1768820817</v>
      </c>
      <c r="CB271" s="41">
        <f t="array" aca="1" ref="CB271" ca="1">SUM($E$54:$V$54*BH271:BY271)/1000000</f>
        <v>163.25214348484084</v>
      </c>
      <c r="CC271" s="43">
        <f t="array" aca="1" ref="CC271" ca="1">IF(CB271=0,"",SUM(($E$54:$V$54*BH271:BY271))/SUM(BH271:BY271))</f>
        <v>22.2927943725456</v>
      </c>
      <c r="CD271" s="54">
        <f t="array" aca="1" ref="CD271" ca="1">SUM(BI271:BY271*BI$54:BY$54*BI$55:BY$55)/1000000</f>
        <v>760.07190697947294</v>
      </c>
      <c r="CI271" s="10"/>
      <c r="CJ271" s="71"/>
      <c r="CK271" s="149" t="str">
        <f t="shared" ca="1" si="330"/>
        <v/>
      </c>
      <c r="CL271" s="149" t="str">
        <f t="shared" ca="1" si="331"/>
        <v/>
      </c>
      <c r="CM271" s="149" t="str">
        <f t="shared" ca="1" si="332"/>
        <v/>
      </c>
      <c r="CN271" s="149">
        <f t="shared" ca="1" si="333"/>
        <v>1.4492232069869695</v>
      </c>
      <c r="CO271" s="149">
        <f t="shared" ca="1" si="334"/>
        <v>1.4337816227269804</v>
      </c>
      <c r="CP271" s="149">
        <f t="shared" ca="1" si="335"/>
        <v>1.2743678830605887</v>
      </c>
      <c r="CQ271" s="149">
        <f t="shared" ca="1" si="336"/>
        <v>1.2929877508324907</v>
      </c>
      <c r="CR271" s="149">
        <f t="shared" ca="1" si="337"/>
        <v>1.4373666820711883</v>
      </c>
      <c r="CS271" s="149">
        <f t="shared" ca="1" si="338"/>
        <v>1.439373956087205</v>
      </c>
      <c r="CT271" s="149">
        <f t="shared" ca="1" si="339"/>
        <v>1.4528732981357282</v>
      </c>
      <c r="CU271" s="149">
        <f t="shared" ca="1" si="340"/>
        <v>1.2747564228876378</v>
      </c>
      <c r="CV271" s="149">
        <f t="shared" ca="1" si="341"/>
        <v>1.4636442779812893</v>
      </c>
      <c r="CW271" s="149" t="str">
        <f t="shared" ca="1" si="342"/>
        <v/>
      </c>
      <c r="CX271" s="149" t="str">
        <f t="shared" ca="1" si="343"/>
        <v/>
      </c>
      <c r="CY271" s="149" t="str">
        <f t="shared" ca="1" si="344"/>
        <v/>
      </c>
      <c r="CZ271" s="149" t="str">
        <f t="shared" ca="1" si="345"/>
        <v/>
      </c>
      <c r="DA271" s="149" t="str">
        <f t="shared" ca="1" si="346"/>
        <v/>
      </c>
      <c r="DB271" s="53"/>
      <c r="DC271" s="53"/>
      <c r="DD271" s="41"/>
      <c r="DE271" s="43"/>
      <c r="DF271" s="54"/>
      <c r="DK271" s="10"/>
      <c r="DL271" s="46"/>
      <c r="DM271" s="72">
        <f t="shared" ca="1" si="347"/>
        <v>7.6225851970675246E-2</v>
      </c>
      <c r="DN271" s="72">
        <f t="shared" ca="1" si="348"/>
        <v>7.6225851970675357E-2</v>
      </c>
      <c r="DO271" s="72">
        <f t="shared" ca="1" si="349"/>
        <v>0.59719744554778131</v>
      </c>
      <c r="DP271" s="72">
        <f t="shared" ca="1" si="350"/>
        <v>0.59719744554778142</v>
      </c>
      <c r="DQ271" s="72">
        <f t="shared" ca="1" si="351"/>
        <v>0.59719744554778131</v>
      </c>
      <c r="DR271" s="72">
        <f t="shared" ca="1" si="352"/>
        <v>0.59719744554778109</v>
      </c>
      <c r="DS271" s="72">
        <f t="shared" ca="1" si="353"/>
        <v>0.59719744554778131</v>
      </c>
      <c r="DT271" s="72">
        <f t="shared" ca="1" si="354"/>
        <v>0.59719744554778131</v>
      </c>
      <c r="DU271" s="72">
        <f t="shared" ca="1" si="355"/>
        <v>0.59719744554778131</v>
      </c>
      <c r="DV271" s="72">
        <f t="shared" ca="1" si="356"/>
        <v>0.59719744554778131</v>
      </c>
      <c r="DW271" s="72">
        <f t="shared" ca="1" si="357"/>
        <v>0.59719744554778131</v>
      </c>
      <c r="DX271" s="72">
        <f t="shared" ca="1" si="358"/>
        <v>0.59719744554778131</v>
      </c>
      <c r="DY271" s="72">
        <f t="shared" ca="1" si="359"/>
        <v>0.59719744554778131</v>
      </c>
      <c r="DZ271" s="72">
        <f t="shared" ca="1" si="360"/>
        <v>0.59719744554778131</v>
      </c>
      <c r="EA271" s="72">
        <f t="shared" ca="1" si="361"/>
        <v>0.59719744554778131</v>
      </c>
      <c r="EB271" s="72">
        <f t="shared" ca="1" si="362"/>
        <v>0.59719744554778142</v>
      </c>
      <c r="EC271" s="72">
        <f t="shared" ca="1" si="363"/>
        <v>0.59719744554778131</v>
      </c>
      <c r="ED271" s="53"/>
      <c r="EE271" s="53"/>
      <c r="EF271" s="41"/>
      <c r="EG271" s="43"/>
      <c r="EH271" s="54"/>
    </row>
    <row r="272" spans="1:138" s="56" customFormat="1" x14ac:dyDescent="0.2">
      <c r="A272" s="63">
        <v>18</v>
      </c>
      <c r="B272" s="56">
        <v>12</v>
      </c>
      <c r="C272" s="60">
        <f t="shared" ca="1" si="287"/>
        <v>0.44332355369009085</v>
      </c>
      <c r="D272" s="60">
        <f t="shared" ca="1" si="288"/>
        <v>8.5481516701970267E-2</v>
      </c>
      <c r="E272" s="61">
        <f t="shared" ca="1" si="289"/>
        <v>114043408.44938548</v>
      </c>
      <c r="F272" s="62">
        <f t="shared" ca="1" si="366"/>
        <v>63315054.040152282</v>
      </c>
      <c r="G272" s="62">
        <f t="shared" ca="1" si="366"/>
        <v>29881356.700418156</v>
      </c>
      <c r="H272" s="62">
        <f t="shared" ca="1" si="366"/>
        <v>12618295.383787598</v>
      </c>
      <c r="I272" s="62">
        <f t="shared" ca="1" si="366"/>
        <v>2916511.4433115432</v>
      </c>
      <c r="J272" s="62">
        <f t="shared" ca="1" si="366"/>
        <v>651561.85605839628</v>
      </c>
      <c r="K272" s="62">
        <f t="shared" ca="1" si="366"/>
        <v>382071.23599987099</v>
      </c>
      <c r="L272" s="62">
        <f t="shared" ca="1" si="366"/>
        <v>217887.78275822202</v>
      </c>
      <c r="M272" s="62">
        <f t="shared" ca="1" si="366"/>
        <v>259824.99427909087</v>
      </c>
      <c r="N272" s="62">
        <f t="shared" ca="1" si="366"/>
        <v>104022.11999121933</v>
      </c>
      <c r="O272" s="62">
        <f t="shared" ca="1" si="366"/>
        <v>45483.812527155693</v>
      </c>
      <c r="P272" s="62">
        <f t="shared" ca="1" si="367"/>
        <v>26720.580481744808</v>
      </c>
      <c r="Q272" s="62">
        <f t="shared" ca="1" si="367"/>
        <v>4594.6871580153802</v>
      </c>
      <c r="R272" s="62">
        <f t="shared" ca="1" si="367"/>
        <v>1871.3770643279993</v>
      </c>
      <c r="S272" s="62">
        <f t="shared" ca="1" si="367"/>
        <v>388.13161480700956</v>
      </c>
      <c r="T272" s="62">
        <f t="shared" ca="1" si="367"/>
        <v>116.39066896062135</v>
      </c>
      <c r="U272" s="62">
        <f t="shared" ca="1" si="367"/>
        <v>30.075422567443024</v>
      </c>
      <c r="V272" s="62">
        <f t="shared" ca="1" si="367"/>
        <v>5.3118023527009237</v>
      </c>
      <c r="W272" s="57">
        <f t="shared" ca="1" si="290"/>
        <v>17229385.182925876</v>
      </c>
      <c r="X272" s="57">
        <f t="shared" ca="1" si="291"/>
        <v>224469204.37288177</v>
      </c>
      <c r="Y272" s="42">
        <f t="array" aca="1" ref="Y272" ca="1">SUM($E$54:$V$54*E272:V272)/1000000</f>
        <v>1304.9482714606854</v>
      </c>
      <c r="Z272" s="44">
        <f t="array" aca="1" ref="Z272" ca="1">SUM(($E$54:$V$54*E272:V272))/SUM(E272:V272)</f>
        <v>5.8134846386007721</v>
      </c>
      <c r="AE272" s="11"/>
      <c r="AG272" s="57">
        <f t="shared" ca="1" si="296"/>
        <v>2288198.3545418098</v>
      </c>
      <c r="AH272" s="57">
        <f t="shared" ca="1" si="297"/>
        <v>1079908.5978827863</v>
      </c>
      <c r="AI272" s="57">
        <f t="shared" ca="1" si="298"/>
        <v>1565413.3425191098</v>
      </c>
      <c r="AJ272" s="57">
        <f t="shared" ca="1" si="299"/>
        <v>361819.54757815541</v>
      </c>
      <c r="AK272" s="57">
        <f t="shared" ca="1" si="300"/>
        <v>80832.124461186089</v>
      </c>
      <c r="AL272" s="57">
        <f t="shared" ca="1" si="301"/>
        <v>47399.382597702017</v>
      </c>
      <c r="AM272" s="57">
        <f t="shared" ca="1" si="302"/>
        <v>27030.944507755186</v>
      </c>
      <c r="AN272" s="57">
        <f t="shared" ca="1" si="303"/>
        <v>32233.63381451862</v>
      </c>
      <c r="AO272" s="57">
        <f t="shared" ca="1" si="304"/>
        <v>12904.882125409562</v>
      </c>
      <c r="AP272" s="57">
        <f t="shared" ca="1" si="305"/>
        <v>5642.6771471944385</v>
      </c>
      <c r="AQ272" s="57">
        <f t="shared" ca="1" si="306"/>
        <v>3314.9289926848587</v>
      </c>
      <c r="AR272" s="57">
        <f t="shared" ca="1" si="307"/>
        <v>570.01237988926425</v>
      </c>
      <c r="AS272" s="57">
        <f t="shared" ca="1" si="308"/>
        <v>232.16120214994993</v>
      </c>
      <c r="AT272" s="57">
        <f t="shared" ca="1" si="309"/>
        <v>48.151227245244819</v>
      </c>
      <c r="AU272" s="57">
        <f t="shared" ca="1" si="310"/>
        <v>14.439312172845264</v>
      </c>
      <c r="AV272" s="57">
        <f t="shared" ca="1" si="311"/>
        <v>3.7311274096076548</v>
      </c>
      <c r="AW272" s="57">
        <f t="shared" ca="1" si="312"/>
        <v>0.65897698721065145</v>
      </c>
      <c r="AX272" s="57">
        <f t="shared" ca="1" si="292"/>
        <v>2137460.6179695702</v>
      </c>
      <c r="AY272" s="57">
        <f t="shared" ca="1" si="293"/>
        <v>5505567.5703941658</v>
      </c>
      <c r="AZ272" s="42">
        <f t="array" aca="1" ref="AZ272" ca="1">SUM($E$54:$V$54*AF272:AW272)/1000000</f>
        <v>72.802729161174881</v>
      </c>
      <c r="BA272" s="44">
        <f t="array" aca="1" ref="BA272" ca="1">IF(AZ272=0,"",SUM(($E$54:$V$54*AF272:AW272))/SUM(AF272:AW272))</f>
        <v>13.223473916234695</v>
      </c>
      <c r="BB272" s="55">
        <f t="array" aca="1" ref="BB272" ca="1">SUM(AG272:AW272*AG$54:AW$54*AG$55:AW$55)/1000000</f>
        <v>118.26958169157616</v>
      </c>
      <c r="BG272" s="11"/>
      <c r="BI272" s="57">
        <f t="shared" si="313"/>
        <v>0</v>
      </c>
      <c r="BJ272" s="57">
        <f t="shared" si="314"/>
        <v>0</v>
      </c>
      <c r="BK272" s="57">
        <f t="shared" ca="1" si="315"/>
        <v>8118534.0735005876</v>
      </c>
      <c r="BL272" s="57">
        <f t="shared" ca="1" si="316"/>
        <v>1876465.6245645632</v>
      </c>
      <c r="BM272" s="57">
        <f t="shared" ca="1" si="317"/>
        <v>419210.91308417066</v>
      </c>
      <c r="BN272" s="57">
        <f t="shared" ca="1" si="318"/>
        <v>245822.29640580507</v>
      </c>
      <c r="BO272" s="57">
        <f t="shared" ca="1" si="319"/>
        <v>140187.66677430124</v>
      </c>
      <c r="BP272" s="57">
        <f t="shared" ca="1" si="320"/>
        <v>167169.81216909207</v>
      </c>
      <c r="BQ272" s="57">
        <f t="shared" ca="1" si="321"/>
        <v>66927.19577887925</v>
      </c>
      <c r="BR272" s="57">
        <f t="shared" ca="1" si="322"/>
        <v>29264.006790399457</v>
      </c>
      <c r="BS272" s="57">
        <f t="shared" ca="1" si="323"/>
        <v>17191.858052671781</v>
      </c>
      <c r="BT272" s="57">
        <f t="shared" ca="1" si="324"/>
        <v>2956.1936152921612</v>
      </c>
      <c r="BU272" s="57">
        <f t="shared" ca="1" si="325"/>
        <v>1204.0325574114095</v>
      </c>
      <c r="BV272" s="57">
        <f t="shared" ca="1" si="326"/>
        <v>249.72150706363217</v>
      </c>
      <c r="BW272" s="57">
        <f t="shared" ca="1" si="327"/>
        <v>74.885044536871291</v>
      </c>
      <c r="BX272" s="57">
        <f t="shared" ca="1" si="328"/>
        <v>19.350342931615806</v>
      </c>
      <c r="BY272" s="57">
        <f t="shared" ca="1" si="329"/>
        <v>3.417581145509577</v>
      </c>
      <c r="BZ272" s="57">
        <f t="shared" ca="1" si="294"/>
        <v>11085281.047768846</v>
      </c>
      <c r="CA272" s="57">
        <f t="shared" ca="1" si="295"/>
        <v>11085281.047768846</v>
      </c>
      <c r="CB272" s="42">
        <f t="array" aca="1" ref="CB272" ca="1">SUM($E$54:$V$54*BH272:BY272)/1000000</f>
        <v>231.56327688163023</v>
      </c>
      <c r="CC272" s="44">
        <f t="array" aca="1" ref="CC272" ca="1">IF(CB272=0,"",SUM(($E$54:$V$54*BH272:BY272))/SUM(BH272:BY272))</f>
        <v>20.889256292535531</v>
      </c>
      <c r="CD272" s="55">
        <f t="array" aca="1" ref="CD272" ca="1">SUM(BI272:BY272*BI$54:BY$54*BI$55:BY$55)/1000000</f>
        <v>1054.6698514666152</v>
      </c>
      <c r="CI272" s="11"/>
      <c r="CJ272" s="72"/>
      <c r="CK272" s="149" t="str">
        <f t="shared" ca="1" si="330"/>
        <v/>
      </c>
      <c r="CL272" s="149" t="str">
        <f t="shared" ca="1" si="331"/>
        <v/>
      </c>
      <c r="CM272" s="149" t="str">
        <f t="shared" ca="1" si="332"/>
        <v/>
      </c>
      <c r="CN272" s="149">
        <f t="shared" ca="1" si="333"/>
        <v>0.73481349293993514</v>
      </c>
      <c r="CO272" s="149">
        <f t="shared" ca="1" si="334"/>
        <v>0.83479053685548654</v>
      </c>
      <c r="CP272" s="149">
        <f t="shared" ca="1" si="335"/>
        <v>0.81201977897379052</v>
      </c>
      <c r="CQ272" s="149">
        <f t="shared" ca="1" si="336"/>
        <v>0.81250677153606399</v>
      </c>
      <c r="CR272" s="149">
        <f t="shared" ca="1" si="337"/>
        <v>0.66097952179020458</v>
      </c>
      <c r="CS272" s="149">
        <f t="shared" ca="1" si="338"/>
        <v>0.77471310465287768</v>
      </c>
      <c r="CT272" s="149">
        <f t="shared" ca="1" si="339"/>
        <v>0.7487643103564684</v>
      </c>
      <c r="CU272" s="149">
        <f t="shared" ca="1" si="340"/>
        <v>0.70295357231415179</v>
      </c>
      <c r="CV272" s="149">
        <f t="shared" ca="1" si="341"/>
        <v>0.79264655578694243</v>
      </c>
      <c r="CW272" s="149">
        <f t="shared" ca="1" si="342"/>
        <v>0.71073976435625386</v>
      </c>
      <c r="CX272" s="149" t="str">
        <f t="shared" ca="1" si="343"/>
        <v/>
      </c>
      <c r="CY272" s="149" t="str">
        <f t="shared" ca="1" si="344"/>
        <v/>
      </c>
      <c r="CZ272" s="149" t="str">
        <f t="shared" ca="1" si="345"/>
        <v/>
      </c>
      <c r="DA272" s="149" t="str">
        <f t="shared" ca="1" si="346"/>
        <v/>
      </c>
      <c r="DB272" s="57"/>
      <c r="DC272" s="72">
        <f ca="1">AVERAGE(CJ261:DA272)</f>
        <v>0.79106755761498138</v>
      </c>
      <c r="DD272" s="74">
        <f ca="1">STDEV(CJ261:DA272)</f>
        <v>0.23867246275590406</v>
      </c>
      <c r="DE272" s="44"/>
      <c r="DF272" s="55"/>
      <c r="DK272" s="11"/>
      <c r="DM272" s="72">
        <f t="shared" ca="1" si="347"/>
        <v>8.5481516701970212E-2</v>
      </c>
      <c r="DN272" s="72">
        <f t="shared" ca="1" si="348"/>
        <v>8.5481516701970212E-2</v>
      </c>
      <c r="DO272" s="72">
        <f t="shared" ca="1" si="349"/>
        <v>0.52880507039206104</v>
      </c>
      <c r="DP272" s="72">
        <f t="shared" ca="1" si="350"/>
        <v>0.52880507039206104</v>
      </c>
      <c r="DQ272" s="72">
        <f t="shared" ca="1" si="351"/>
        <v>0.52880507039206093</v>
      </c>
      <c r="DR272" s="72">
        <f t="shared" ca="1" si="352"/>
        <v>0.52880507039206104</v>
      </c>
      <c r="DS272" s="72">
        <f t="shared" ca="1" si="353"/>
        <v>0.52880507039206104</v>
      </c>
      <c r="DT272" s="72">
        <f t="shared" ca="1" si="354"/>
        <v>0.52880507039206104</v>
      </c>
      <c r="DU272" s="72">
        <f t="shared" ca="1" si="355"/>
        <v>0.52880507039206104</v>
      </c>
      <c r="DV272" s="72">
        <f t="shared" ca="1" si="356"/>
        <v>0.52880507039206115</v>
      </c>
      <c r="DW272" s="72">
        <f t="shared" ca="1" si="357"/>
        <v>0.52880507039206115</v>
      </c>
      <c r="DX272" s="72">
        <f t="shared" ca="1" si="358"/>
        <v>0.52880507039206115</v>
      </c>
      <c r="DY272" s="72">
        <f t="shared" ca="1" si="359"/>
        <v>0.52880507039206104</v>
      </c>
      <c r="DZ272" s="72">
        <f t="shared" ca="1" si="360"/>
        <v>0.52880507039206093</v>
      </c>
      <c r="EA272" s="72">
        <f t="shared" ca="1" si="361"/>
        <v>0.52880507039206104</v>
      </c>
      <c r="EB272" s="72">
        <f t="shared" ca="1" si="362"/>
        <v>0.52880507039206104</v>
      </c>
      <c r="EC272" s="72">
        <f t="shared" ca="1" si="363"/>
        <v>0.52880507039206104</v>
      </c>
      <c r="ED272" s="57"/>
      <c r="EE272" s="72">
        <f ca="1">AVERAGE(DL261:EC272)</f>
        <v>0.66299435845514632</v>
      </c>
      <c r="EF272" s="74">
        <f ca="1">STDEV(DL261:EC272)</f>
        <v>0.23468658138452161</v>
      </c>
      <c r="EG272" s="44"/>
      <c r="EH272" s="55"/>
    </row>
    <row r="273" spans="1:138" x14ac:dyDescent="0.2">
      <c r="A273" s="6">
        <v>19</v>
      </c>
      <c r="B273">
        <v>1</v>
      </c>
      <c r="C273" s="5">
        <f t="shared" ca="1" si="287"/>
        <v>0.57918021166462141</v>
      </c>
      <c r="D273" s="5">
        <f t="shared" ca="1" si="288"/>
        <v>0.10377314404984624</v>
      </c>
      <c r="E273" s="30">
        <f t="shared" ca="1" si="289"/>
        <v>71662780.37489067</v>
      </c>
      <c r="F273" s="29">
        <f t="shared" ca="1" si="366"/>
        <v>86297964.176836878</v>
      </c>
      <c r="G273" s="29">
        <f t="shared" ca="1" si="366"/>
        <v>47911232.571030676</v>
      </c>
      <c r="H273" s="29">
        <f t="shared" ca="1" si="366"/>
        <v>12670562.739821143</v>
      </c>
      <c r="I273" s="29">
        <f t="shared" ca="1" si="366"/>
        <v>5350523.5700238114</v>
      </c>
      <c r="J273" s="29">
        <f t="shared" ca="1" si="366"/>
        <v>1236685.5224939669</v>
      </c>
      <c r="K273" s="29">
        <f t="shared" ca="1" si="366"/>
        <v>276281.14274833765</v>
      </c>
      <c r="L273" s="29">
        <f t="shared" ca="1" si="366"/>
        <v>162009.29614248846</v>
      </c>
      <c r="M273" s="29">
        <f t="shared" ca="1" si="366"/>
        <v>92390.745485794425</v>
      </c>
      <c r="N273" s="29">
        <f t="shared" ca="1" si="366"/>
        <v>110173.34066832451</v>
      </c>
      <c r="O273" s="29">
        <f t="shared" ca="1" si="366"/>
        <v>44108.398788315513</v>
      </c>
      <c r="P273" s="29">
        <f t="shared" ca="1" si="367"/>
        <v>19286.456972133543</v>
      </c>
      <c r="Q273" s="29">
        <f t="shared" ca="1" si="367"/>
        <v>11330.301861215359</v>
      </c>
      <c r="R273" s="29">
        <f t="shared" ca="1" si="367"/>
        <v>1948.2807453876314</v>
      </c>
      <c r="S273" s="29">
        <f t="shared" ca="1" si="367"/>
        <v>793.51820404789089</v>
      </c>
      <c r="T273" s="29">
        <f t="shared" ca="1" si="367"/>
        <v>164.57907269824494</v>
      </c>
      <c r="U273" s="29">
        <f t="shared" ca="1" si="367"/>
        <v>49.353022628141545</v>
      </c>
      <c r="V273" s="29">
        <f t="shared" ca="1" si="367"/>
        <v>12.752852301451455</v>
      </c>
      <c r="W273" s="31">
        <f t="shared" ca="1" si="290"/>
        <v>19976319.998902593</v>
      </c>
      <c r="X273" s="31">
        <f t="shared" ca="1" si="291"/>
        <v>225848297.12166071</v>
      </c>
      <c r="Y273" s="38">
        <f t="array" aca="1" ref="Y273" ca="1">SUM($E$54:$V$54*E273:V273)/1000000</f>
        <v>1682.0555257951601</v>
      </c>
      <c r="Z273" s="39">
        <f t="array" aca="1" ref="Z273" ca="1">SUM(($E$54:$V$54*E273:V273))/SUM(E273:V273)</f>
        <v>7.4477228619043556</v>
      </c>
      <c r="AE273" s="10"/>
      <c r="AF273" s="46"/>
      <c r="AG273" s="53">
        <f t="shared" ca="1" si="296"/>
        <v>3355930.6762364288</v>
      </c>
      <c r="AH273" s="53">
        <f t="shared" ca="1" si="297"/>
        <v>1863158.3798656557</v>
      </c>
      <c r="AI273" s="53">
        <f t="shared" ca="1" si="298"/>
        <v>2081719.4652708548</v>
      </c>
      <c r="AJ273" s="53">
        <f t="shared" ca="1" si="299"/>
        <v>879068.22244789265</v>
      </c>
      <c r="AK273" s="53">
        <f t="shared" ca="1" si="300"/>
        <v>203182.16147601735</v>
      </c>
      <c r="AL273" s="53">
        <f t="shared" ca="1" si="301"/>
        <v>45391.814440801121</v>
      </c>
      <c r="AM273" s="53">
        <f t="shared" ca="1" si="302"/>
        <v>26617.43698839135</v>
      </c>
      <c r="AN273" s="53">
        <f t="shared" ca="1" si="303"/>
        <v>15179.405779997625</v>
      </c>
      <c r="AO273" s="53">
        <f t="shared" ca="1" si="304"/>
        <v>18101.010391777254</v>
      </c>
      <c r="AP273" s="53">
        <f t="shared" ca="1" si="305"/>
        <v>7246.8219624523099</v>
      </c>
      <c r="AQ273" s="53">
        <f t="shared" ca="1" si="306"/>
        <v>3168.6826954274588</v>
      </c>
      <c r="AR273" s="53">
        <f t="shared" ca="1" si="307"/>
        <v>1861.5203141498002</v>
      </c>
      <c r="AS273" s="53">
        <f t="shared" ca="1" si="308"/>
        <v>320.094224287239</v>
      </c>
      <c r="AT273" s="53">
        <f t="shared" ca="1" si="309"/>
        <v>130.37165951767204</v>
      </c>
      <c r="AU273" s="53">
        <f t="shared" ca="1" si="310"/>
        <v>27.039640325951279</v>
      </c>
      <c r="AV273" s="53">
        <f t="shared" ca="1" si="311"/>
        <v>8.1084913104976639</v>
      </c>
      <c r="AW273" s="53">
        <f t="shared" ca="1" si="312"/>
        <v>2.0952392895874219</v>
      </c>
      <c r="AX273" s="53">
        <f t="shared" ca="1" si="292"/>
        <v>3282024.2510224935</v>
      </c>
      <c r="AY273" s="53">
        <f t="shared" ca="1" si="293"/>
        <v>8501113.3071245737</v>
      </c>
      <c r="AZ273" s="41">
        <f t="array" aca="1" ref="AZ273" ca="1">SUM($E$54:$V$54*AF273:AW273)/1000000</f>
        <v>114.62765102740484</v>
      </c>
      <c r="BA273" s="43">
        <f t="array" aca="1" ref="BA273" ca="1">IF(AZ273=0,"",SUM(($E$54:$V$54*AF273:AW273))/SUM(AF273:AW273))</f>
        <v>13.483839926158639</v>
      </c>
      <c r="BB273" s="54">
        <f t="array" aca="1" ref="BB273" ca="1">SUM(AG273:AW273*AG$54:AW$54*AG$55:AW$55)/1000000</f>
        <v>187.76221802290002</v>
      </c>
      <c r="BG273" s="10"/>
      <c r="BH273" s="46"/>
      <c r="BI273" s="53">
        <f t="shared" si="313"/>
        <v>0</v>
      </c>
      <c r="BJ273" s="53">
        <f t="shared" si="314"/>
        <v>0</v>
      </c>
      <c r="BK273" s="53">
        <f t="shared" ca="1" si="315"/>
        <v>11618523.574295837</v>
      </c>
      <c r="BL273" s="53">
        <f t="shared" ca="1" si="316"/>
        <v>4906268.6093470771</v>
      </c>
      <c r="BM273" s="53">
        <f t="shared" ca="1" si="317"/>
        <v>1134003.295049336</v>
      </c>
      <c r="BN273" s="53">
        <f t="shared" ca="1" si="318"/>
        <v>253341.46841533776</v>
      </c>
      <c r="BO273" s="53">
        <f t="shared" ca="1" si="319"/>
        <v>148557.63434806588</v>
      </c>
      <c r="BP273" s="53">
        <f t="shared" ca="1" si="320"/>
        <v>84719.524816355697</v>
      </c>
      <c r="BQ273" s="53">
        <f t="shared" ca="1" si="321"/>
        <v>101025.62783505254</v>
      </c>
      <c r="BR273" s="53">
        <f t="shared" ca="1" si="322"/>
        <v>40446.070286671398</v>
      </c>
      <c r="BS273" s="53">
        <f t="shared" ca="1" si="323"/>
        <v>17685.098886029347</v>
      </c>
      <c r="BT273" s="53">
        <f t="shared" ca="1" si="324"/>
        <v>10389.544804091069</v>
      </c>
      <c r="BU273" s="53">
        <f t="shared" ca="1" si="325"/>
        <v>1786.5146350991822</v>
      </c>
      <c r="BV273" s="53">
        <f t="shared" ca="1" si="326"/>
        <v>727.63224094129339</v>
      </c>
      <c r="BW273" s="53">
        <f t="shared" ca="1" si="327"/>
        <v>150.91404188156042</v>
      </c>
      <c r="BX273" s="53">
        <f t="shared" ca="1" si="328"/>
        <v>45.255232039986936</v>
      </c>
      <c r="BY273" s="53">
        <f t="shared" ca="1" si="329"/>
        <v>11.693980618418705</v>
      </c>
      <c r="BZ273" s="53">
        <f t="shared" ca="1" si="294"/>
        <v>18317682.458214439</v>
      </c>
      <c r="CA273" s="53">
        <f t="shared" ca="1" si="295"/>
        <v>18317682.458214439</v>
      </c>
      <c r="CB273" s="41">
        <f t="array" aca="1" ref="CB273" ca="1">SUM($E$54:$V$54*BH273:BY273)/1000000</f>
        <v>389.53279215512055</v>
      </c>
      <c r="CC273" s="43">
        <f t="array" aca="1" ref="CC273" ca="1">IF(CB273=0,"",SUM(($E$54:$V$54*BH273:BY273))/SUM(BH273:BY273))</f>
        <v>21.265397139824159</v>
      </c>
      <c r="CD273" s="54">
        <f t="array" aca="1" ref="CD273" ca="1">SUM(BI273:BY273*BI$54:BY$54*BI$55:BY$55)/1000000</f>
        <v>1779.794671964491</v>
      </c>
      <c r="CI273" s="10"/>
      <c r="CJ273" s="71"/>
      <c r="CK273" s="149" t="str">
        <f t="shared" ca="1" si="330"/>
        <v/>
      </c>
      <c r="CL273" s="149" t="str">
        <f t="shared" ca="1" si="331"/>
        <v/>
      </c>
      <c r="CM273" s="149" t="str">
        <f t="shared" ca="1" si="332"/>
        <v/>
      </c>
      <c r="CN273" s="149">
        <f t="shared" ca="1" si="333"/>
        <v>0.38308569831139344</v>
      </c>
      <c r="CO273" s="149">
        <f t="shared" ca="1" si="334"/>
        <v>0.32436292905747671</v>
      </c>
      <c r="CP273" s="149">
        <f t="shared" ca="1" si="335"/>
        <v>0.37331132074786405</v>
      </c>
      <c r="CQ273" s="149">
        <f t="shared" ca="1" si="336"/>
        <v>0.30789100066187464</v>
      </c>
      <c r="CR273" s="149">
        <f t="shared" ca="1" si="337"/>
        <v>0.35583552254302109</v>
      </c>
      <c r="CS273" s="149">
        <f t="shared" ca="1" si="338"/>
        <v>0.32048686672482551</v>
      </c>
      <c r="CT273" s="149">
        <f t="shared" ca="1" si="339"/>
        <v>0.32668055304486993</v>
      </c>
      <c r="CU273" s="149">
        <f t="shared" ca="1" si="340"/>
        <v>0.36761782239890956</v>
      </c>
      <c r="CV273" s="149">
        <f t="shared" ca="1" si="341"/>
        <v>0.35733116272897225</v>
      </c>
      <c r="CW273" s="149">
        <f t="shared" ca="1" si="342"/>
        <v>0.36757275204954071</v>
      </c>
      <c r="CX273" s="149" t="str">
        <f t="shared" ca="1" si="343"/>
        <v/>
      </c>
      <c r="CY273" s="149" t="str">
        <f t="shared" ca="1" si="344"/>
        <v/>
      </c>
      <c r="CZ273" s="149" t="str">
        <f t="shared" ca="1" si="345"/>
        <v/>
      </c>
      <c r="DA273" s="149" t="str">
        <f t="shared" ca="1" si="346"/>
        <v/>
      </c>
      <c r="DB273" s="53"/>
      <c r="DC273" s="53"/>
      <c r="DD273" s="41"/>
      <c r="DE273" s="43"/>
      <c r="DF273" s="54"/>
      <c r="DK273" s="10"/>
      <c r="DL273" s="46"/>
      <c r="DM273" s="72">
        <f t="shared" ca="1" si="347"/>
        <v>0.10377314404984631</v>
      </c>
      <c r="DN273" s="72">
        <f t="shared" ca="1" si="348"/>
        <v>0.10377314404984631</v>
      </c>
      <c r="DO273" s="72">
        <f t="shared" ca="1" si="349"/>
        <v>0.68295335571446769</v>
      </c>
      <c r="DP273" s="72">
        <f t="shared" ca="1" si="350"/>
        <v>0.68295335571446769</v>
      </c>
      <c r="DQ273" s="72">
        <f t="shared" ca="1" si="351"/>
        <v>0.68295335571446769</v>
      </c>
      <c r="DR273" s="72">
        <f t="shared" ca="1" si="352"/>
        <v>0.68295335571446769</v>
      </c>
      <c r="DS273" s="72">
        <f t="shared" ca="1" si="353"/>
        <v>0.68295335571446747</v>
      </c>
      <c r="DT273" s="72">
        <f t="shared" ca="1" si="354"/>
        <v>0.68295335571446769</v>
      </c>
      <c r="DU273" s="72">
        <f t="shared" ca="1" si="355"/>
        <v>0.68295335571446769</v>
      </c>
      <c r="DV273" s="72">
        <f t="shared" ca="1" si="356"/>
        <v>0.68295335571446769</v>
      </c>
      <c r="DW273" s="72">
        <f t="shared" ca="1" si="357"/>
        <v>0.68295335571446769</v>
      </c>
      <c r="DX273" s="72">
        <f t="shared" ca="1" si="358"/>
        <v>0.68295335571446769</v>
      </c>
      <c r="DY273" s="72">
        <f t="shared" ca="1" si="359"/>
        <v>0.68295335571446769</v>
      </c>
      <c r="DZ273" s="72">
        <f t="shared" ca="1" si="360"/>
        <v>0.68295335571446769</v>
      </c>
      <c r="EA273" s="72">
        <f t="shared" ca="1" si="361"/>
        <v>0.68295335571446769</v>
      </c>
      <c r="EB273" s="72">
        <f t="shared" ca="1" si="362"/>
        <v>0.6829533557144678</v>
      </c>
      <c r="EC273" s="72">
        <f t="shared" ca="1" si="363"/>
        <v>0.6829533557144678</v>
      </c>
      <c r="ED273" s="53"/>
      <c r="EE273" s="53"/>
      <c r="EF273" s="41"/>
      <c r="EG273" s="43"/>
      <c r="EH273" s="54"/>
    </row>
    <row r="274" spans="1:138" x14ac:dyDescent="0.2">
      <c r="A274" s="6">
        <v>19</v>
      </c>
      <c r="B274">
        <v>2</v>
      </c>
      <c r="C274" s="5">
        <f t="shared" ca="1" si="287"/>
        <v>0.45877944366313111</v>
      </c>
      <c r="D274" s="5">
        <f t="shared" ca="1" si="288"/>
        <v>0.10172719519510319</v>
      </c>
      <c r="E274" s="30">
        <f t="shared" ca="1" si="289"/>
        <v>135435045.39357305</v>
      </c>
      <c r="F274" s="29">
        <f t="shared" ca="1" si="366"/>
        <v>54339114.888422474</v>
      </c>
      <c r="G274" s="29">
        <f t="shared" ca="1" si="366"/>
        <v>65436408.76771187</v>
      </c>
      <c r="H274" s="29">
        <f t="shared" ca="1" si="366"/>
        <v>22962061.144101862</v>
      </c>
      <c r="I274" s="29">
        <f t="shared" ca="1" si="366"/>
        <v>6072526.6445737164</v>
      </c>
      <c r="J274" s="29">
        <f t="shared" ca="1" si="366"/>
        <v>2564305.7540984894</v>
      </c>
      <c r="K274" s="29">
        <f t="shared" ca="1" si="366"/>
        <v>592697.09960878897</v>
      </c>
      <c r="L274" s="29">
        <f t="shared" ca="1" si="366"/>
        <v>132411.21449640029</v>
      </c>
      <c r="M274" s="29">
        <f t="shared" ca="1" si="366"/>
        <v>77644.993967156843</v>
      </c>
      <c r="N274" s="29">
        <f t="shared" ca="1" si="366"/>
        <v>44279.427456782018</v>
      </c>
      <c r="O274" s="29">
        <f t="shared" ca="1" si="366"/>
        <v>52801.959981419233</v>
      </c>
      <c r="P274" s="29">
        <f t="shared" ca="1" si="367"/>
        <v>21139.505197328745</v>
      </c>
      <c r="Q274" s="29">
        <f t="shared" ca="1" si="367"/>
        <v>9243.2772125130323</v>
      </c>
      <c r="R274" s="29">
        <f t="shared" ca="1" si="367"/>
        <v>5430.1897521139354</v>
      </c>
      <c r="S274" s="29">
        <f t="shared" ca="1" si="367"/>
        <v>933.73806518425704</v>
      </c>
      <c r="T274" s="29">
        <f t="shared" ca="1" si="367"/>
        <v>380.30358524574268</v>
      </c>
      <c r="U274" s="29">
        <f t="shared" ca="1" si="367"/>
        <v>78.876591720616403</v>
      </c>
      <c r="V274" s="29">
        <f t="shared" ca="1" si="367"/>
        <v>23.653057173044676</v>
      </c>
      <c r="W274" s="31">
        <f t="shared" ca="1" si="290"/>
        <v>32535957.781745888</v>
      </c>
      <c r="X274" s="31">
        <f t="shared" ca="1" si="291"/>
        <v>287746526.83145326</v>
      </c>
      <c r="Y274" s="38">
        <f t="array" aca="1" ref="Y274" ca="1">SUM($E$54:$V$54*E274:V274)/1000000</f>
        <v>2049.8892588911126</v>
      </c>
      <c r="Z274" s="39">
        <f t="array" aca="1" ref="Z274" ca="1">SUM(($E$54:$V$54*E274:V274))/SUM(E274:V274)</f>
        <v>7.1239409262855489</v>
      </c>
      <c r="AE274" s="10"/>
      <c r="AF274" s="46"/>
      <c r="AG274" s="53">
        <f t="shared" ca="1" si="296"/>
        <v>2396019.0259768623</v>
      </c>
      <c r="AH274" s="53">
        <f t="shared" ca="1" si="297"/>
        <v>2885341.0792755098</v>
      </c>
      <c r="AI274" s="53">
        <f t="shared" ca="1" si="298"/>
        <v>3450695.2046594224</v>
      </c>
      <c r="AJ274" s="53">
        <f t="shared" ca="1" si="299"/>
        <v>912567.84140998393</v>
      </c>
      <c r="AK274" s="53">
        <f t="shared" ca="1" si="300"/>
        <v>385359.02824303403</v>
      </c>
      <c r="AL274" s="53">
        <f t="shared" ca="1" si="301"/>
        <v>89069.401331201501</v>
      </c>
      <c r="AM274" s="53">
        <f t="shared" ca="1" si="302"/>
        <v>19898.507369980718</v>
      </c>
      <c r="AN274" s="53">
        <f t="shared" ca="1" si="303"/>
        <v>11668.343127685621</v>
      </c>
      <c r="AO274" s="53">
        <f t="shared" ca="1" si="304"/>
        <v>6654.2287746424736</v>
      </c>
      <c r="AP274" s="53">
        <f t="shared" ca="1" si="305"/>
        <v>7934.9788749823838</v>
      </c>
      <c r="AQ274" s="53">
        <f t="shared" ca="1" si="306"/>
        <v>3176.8049373055728</v>
      </c>
      <c r="AR274" s="53">
        <f t="shared" ca="1" si="307"/>
        <v>1389.0622515282919</v>
      </c>
      <c r="AS274" s="53">
        <f t="shared" ca="1" si="308"/>
        <v>816.03866571113144</v>
      </c>
      <c r="AT274" s="53">
        <f t="shared" ca="1" si="309"/>
        <v>140.32039387574372</v>
      </c>
      <c r="AU274" s="53">
        <f t="shared" ca="1" si="310"/>
        <v>57.151304914949087</v>
      </c>
      <c r="AV274" s="53">
        <f t="shared" ca="1" si="311"/>
        <v>11.853425313263889</v>
      </c>
      <c r="AW274" s="53">
        <f t="shared" ca="1" si="312"/>
        <v>3.5545367835380746</v>
      </c>
      <c r="AX274" s="53">
        <f t="shared" ca="1" si="292"/>
        <v>4889442.3193063661</v>
      </c>
      <c r="AY274" s="53">
        <f t="shared" ca="1" si="293"/>
        <v>10170802.424558738</v>
      </c>
      <c r="AZ274" s="41">
        <f t="array" aca="1" ref="AZ274" ca="1">SUM($E$54:$V$54*AF274:AW274)/1000000</f>
        <v>153.81556643998971</v>
      </c>
      <c r="BA274" s="43">
        <f t="array" aca="1" ref="BA274" ca="1">IF(AZ274=0,"",SUM(($E$54:$V$54*AF274:AW274))/SUM(AF274:AW274))</f>
        <v>15.123247903093842</v>
      </c>
      <c r="BB274" s="54">
        <f t="array" aca="1" ref="BB274" ca="1">SUM(AG274:AW274*AG$54:AW$54*AG$55:AW$55)/1000000</f>
        <v>259.6076341779534</v>
      </c>
      <c r="BG274" s="10"/>
      <c r="BH274" s="46"/>
      <c r="BI274" s="53">
        <f t="shared" si="313"/>
        <v>0</v>
      </c>
      <c r="BJ274" s="53">
        <f t="shared" si="314"/>
        <v>0</v>
      </c>
      <c r="BK274" s="53">
        <f t="shared" ca="1" si="315"/>
        <v>15562289.15196602</v>
      </c>
      <c r="BL274" s="53">
        <f t="shared" ca="1" si="316"/>
        <v>4115589.4034429267</v>
      </c>
      <c r="BM274" s="53">
        <f t="shared" ca="1" si="317"/>
        <v>1737930.552875543</v>
      </c>
      <c r="BN274" s="53">
        <f t="shared" ca="1" si="318"/>
        <v>401694.06334033859</v>
      </c>
      <c r="BO274" s="53">
        <f t="shared" ca="1" si="319"/>
        <v>89740.271747568142</v>
      </c>
      <c r="BP274" s="53">
        <f t="shared" ca="1" si="320"/>
        <v>52623.056777720078</v>
      </c>
      <c r="BQ274" s="53">
        <f t="shared" ca="1" si="321"/>
        <v>30009.904130185096</v>
      </c>
      <c r="BR274" s="53">
        <f t="shared" ca="1" si="322"/>
        <v>35785.95858031042</v>
      </c>
      <c r="BS274" s="53">
        <f t="shared" ca="1" si="323"/>
        <v>14327.071526626498</v>
      </c>
      <c r="BT274" s="53">
        <f t="shared" ca="1" si="324"/>
        <v>6264.5313846250847</v>
      </c>
      <c r="BU274" s="53">
        <f t="shared" ca="1" si="325"/>
        <v>3680.2525061713113</v>
      </c>
      <c r="BV274" s="53">
        <f t="shared" ca="1" si="326"/>
        <v>632.8308975140601</v>
      </c>
      <c r="BW274" s="53">
        <f t="shared" ca="1" si="327"/>
        <v>257.74665096403294</v>
      </c>
      <c r="BX274" s="53">
        <f t="shared" ca="1" si="328"/>
        <v>53.457758864695954</v>
      </c>
      <c r="BY274" s="53">
        <f t="shared" ca="1" si="329"/>
        <v>16.030604253897998</v>
      </c>
      <c r="BZ274" s="53">
        <f t="shared" ca="1" si="294"/>
        <v>22050894.284189634</v>
      </c>
      <c r="CA274" s="53">
        <f t="shared" ca="1" si="295"/>
        <v>22050894.284189634</v>
      </c>
      <c r="CB274" s="41">
        <f t="array" aca="1" ref="CB274" ca="1">SUM($E$54:$V$54*BH274:BY274)/1000000</f>
        <v>460.33726765907079</v>
      </c>
      <c r="CC274" s="43">
        <f t="array" aca="1" ref="CC274" ca="1">IF(CB274=0,"",SUM(($E$54:$V$54*BH274:BY274))/SUM(BH274:BY274))</f>
        <v>20.876126914686175</v>
      </c>
      <c r="CD274" s="54">
        <f t="array" aca="1" ref="CD274" ca="1">SUM(BI274:BY274*BI$54:BY$54*BI$55:BY$55)/1000000</f>
        <v>2092.3912647366292</v>
      </c>
      <c r="CI274" s="10"/>
      <c r="CJ274" s="71"/>
      <c r="CK274" s="149" t="str">
        <f t="shared" ca="1" si="330"/>
        <v/>
      </c>
      <c r="CL274" s="149" t="str">
        <f t="shared" ca="1" si="331"/>
        <v/>
      </c>
      <c r="CM274" s="149" t="str">
        <f t="shared" ca="1" si="332"/>
        <v/>
      </c>
      <c r="CN274" s="149">
        <f t="shared" ca="1" si="333"/>
        <v>0.71514949502595793</v>
      </c>
      <c r="CO274" s="149">
        <f t="shared" ca="1" si="334"/>
        <v>0.77578083382682828</v>
      </c>
      <c r="CP274" s="149">
        <f t="shared" ca="1" si="335"/>
        <v>0.70894633018709263</v>
      </c>
      <c r="CQ274" s="149">
        <f t="shared" ca="1" si="336"/>
        <v>0.91036426114115143</v>
      </c>
      <c r="CR274" s="149">
        <f t="shared" ca="1" si="337"/>
        <v>0.75332352709518347</v>
      </c>
      <c r="CS274" s="149">
        <f t="shared" ca="1" si="338"/>
        <v>0.75145373036105489</v>
      </c>
      <c r="CT274" s="149">
        <f t="shared" ca="1" si="339"/>
        <v>0.74063397072595683</v>
      </c>
      <c r="CU274" s="149">
        <f t="shared" ca="1" si="340"/>
        <v>0.9908314708938315</v>
      </c>
      <c r="CV274" s="149">
        <f t="shared" ca="1" si="341"/>
        <v>0.82694264444831089</v>
      </c>
      <c r="CW274" s="149">
        <f t="shared" ca="1" si="342"/>
        <v>0.7524730530692687</v>
      </c>
      <c r="CX274" s="149" t="str">
        <f t="shared" ca="1" si="343"/>
        <v/>
      </c>
      <c r="CY274" s="149" t="str">
        <f t="shared" ca="1" si="344"/>
        <v/>
      </c>
      <c r="CZ274" s="149" t="str">
        <f t="shared" ca="1" si="345"/>
        <v/>
      </c>
      <c r="DA274" s="149" t="str">
        <f t="shared" ca="1" si="346"/>
        <v/>
      </c>
      <c r="DB274" s="53"/>
      <c r="DC274" s="53"/>
      <c r="DD274" s="41"/>
      <c r="DE274" s="43"/>
      <c r="DF274" s="54"/>
      <c r="DK274" s="10"/>
      <c r="DL274" s="46"/>
      <c r="DM274" s="72">
        <f t="shared" ca="1" si="347"/>
        <v>0.10172719519510312</v>
      </c>
      <c r="DN274" s="72">
        <f t="shared" ca="1" si="348"/>
        <v>0.10172719519510312</v>
      </c>
      <c r="DO274" s="72">
        <f t="shared" ca="1" si="349"/>
        <v>0.56050663885823415</v>
      </c>
      <c r="DP274" s="72">
        <f t="shared" ca="1" si="350"/>
        <v>0.56050663885823437</v>
      </c>
      <c r="DQ274" s="72">
        <f t="shared" ca="1" si="351"/>
        <v>0.56050663885823426</v>
      </c>
      <c r="DR274" s="72">
        <f t="shared" ca="1" si="352"/>
        <v>0.56050663885823426</v>
      </c>
      <c r="DS274" s="72">
        <f t="shared" ca="1" si="353"/>
        <v>0.56050663885823426</v>
      </c>
      <c r="DT274" s="72">
        <f t="shared" ca="1" si="354"/>
        <v>0.56050663885823437</v>
      </c>
      <c r="DU274" s="72">
        <f t="shared" ca="1" si="355"/>
        <v>0.56050663885823426</v>
      </c>
      <c r="DV274" s="72">
        <f t="shared" ca="1" si="356"/>
        <v>0.56050663885823426</v>
      </c>
      <c r="DW274" s="72">
        <f t="shared" ca="1" si="357"/>
        <v>0.56050663885823426</v>
      </c>
      <c r="DX274" s="72">
        <f t="shared" ca="1" si="358"/>
        <v>0.56050663885823426</v>
      </c>
      <c r="DY274" s="72">
        <f t="shared" ca="1" si="359"/>
        <v>0.56050663885823426</v>
      </c>
      <c r="DZ274" s="72">
        <f t="shared" ca="1" si="360"/>
        <v>0.56050663885823426</v>
      </c>
      <c r="EA274" s="72">
        <f t="shared" ca="1" si="361"/>
        <v>0.56050663885823415</v>
      </c>
      <c r="EB274" s="72">
        <f t="shared" ca="1" si="362"/>
        <v>0.56050663885823437</v>
      </c>
      <c r="EC274" s="72">
        <f t="shared" ca="1" si="363"/>
        <v>0.56050663885823426</v>
      </c>
      <c r="ED274" s="53"/>
      <c r="EE274" s="53"/>
      <c r="EF274" s="41"/>
      <c r="EG274" s="43"/>
      <c r="EH274" s="54"/>
    </row>
    <row r="275" spans="1:138" x14ac:dyDescent="0.2">
      <c r="A275" s="6">
        <v>19</v>
      </c>
      <c r="B275">
        <v>3</v>
      </c>
      <c r="C275" s="5">
        <f t="shared" ca="1" si="287"/>
        <v>0.66648587842596607</v>
      </c>
      <c r="D275" s="5">
        <f t="shared" ca="1" si="288"/>
        <v>0.10100550962370129</v>
      </c>
      <c r="E275" s="30">
        <f t="shared" ca="1" si="289"/>
        <v>48378705.271480508</v>
      </c>
      <c r="F275" s="29">
        <f t="shared" ca="1" si="366"/>
        <v>102769297.50116181</v>
      </c>
      <c r="G275" s="29">
        <f t="shared" ca="1" si="366"/>
        <v>41232995.844538651</v>
      </c>
      <c r="H275" s="29">
        <f t="shared" ca="1" si="366"/>
        <v>25497678.900073197</v>
      </c>
      <c r="I275" s="29">
        <f t="shared" ca="1" si="366"/>
        <v>8947301.249591928</v>
      </c>
      <c r="J275" s="29">
        <f t="shared" ca="1" si="366"/>
        <v>2366195.4775837203</v>
      </c>
      <c r="K275" s="29">
        <f t="shared" ca="1" si="366"/>
        <v>999196.7155733573</v>
      </c>
      <c r="L275" s="29">
        <f t="shared" ca="1" si="366"/>
        <v>230947.88689391641</v>
      </c>
      <c r="M275" s="29">
        <f t="shared" ca="1" si="366"/>
        <v>51594.803161994911</v>
      </c>
      <c r="N275" s="29">
        <f t="shared" ca="1" si="366"/>
        <v>30254.825435187351</v>
      </c>
      <c r="O275" s="29">
        <f t="shared" ca="1" si="366"/>
        <v>17253.737551214814</v>
      </c>
      <c r="P275" s="29">
        <f t="shared" ca="1" si="367"/>
        <v>20574.592130811703</v>
      </c>
      <c r="Q275" s="29">
        <f t="shared" ca="1" si="367"/>
        <v>8237.1316791131485</v>
      </c>
      <c r="R275" s="29">
        <f t="shared" ca="1" si="367"/>
        <v>3601.6969572039379</v>
      </c>
      <c r="S275" s="29">
        <f t="shared" ca="1" si="367"/>
        <v>2115.9051554520488</v>
      </c>
      <c r="T275" s="29">
        <f t="shared" ca="1" si="367"/>
        <v>363.8364912010789</v>
      </c>
      <c r="U275" s="29">
        <f t="shared" ca="1" si="367"/>
        <v>148.18751340044901</v>
      </c>
      <c r="V275" s="29">
        <f t="shared" ca="1" si="367"/>
        <v>30.734724693767362</v>
      </c>
      <c r="W275" s="31">
        <f t="shared" ca="1" si="290"/>
        <v>38175495.680516377</v>
      </c>
      <c r="X275" s="31">
        <f t="shared" ca="1" si="291"/>
        <v>230556494.2976974</v>
      </c>
      <c r="Y275" s="38">
        <f t="array" aca="1" ref="Y275" ca="1">SUM($E$54:$V$54*E275:V275)/1000000</f>
        <v>2045.8813182264207</v>
      </c>
      <c r="Z275" s="39">
        <f t="array" aca="1" ref="Z275" ca="1">SUM(($E$54:$V$54*E275:V275))/SUM(E275:V275)</f>
        <v>8.873665972665048</v>
      </c>
      <c r="AE275" s="10"/>
      <c r="AF275" s="46"/>
      <c r="AG275" s="53">
        <f t="shared" ca="1" si="296"/>
        <v>3500743.4072580305</v>
      </c>
      <c r="AH275" s="53">
        <f t="shared" ca="1" si="297"/>
        <v>1404564.805579551</v>
      </c>
      <c r="AI275" s="53">
        <f t="shared" ca="1" si="298"/>
        <v>4280178.9121404681</v>
      </c>
      <c r="AJ275" s="53">
        <f t="shared" ca="1" si="299"/>
        <v>1501942.5995266372</v>
      </c>
      <c r="AK275" s="53">
        <f t="shared" ca="1" si="300"/>
        <v>397202.42869349604</v>
      </c>
      <c r="AL275" s="53">
        <f t="shared" ca="1" si="301"/>
        <v>167730.58943278255</v>
      </c>
      <c r="AM275" s="53">
        <f t="shared" ca="1" si="302"/>
        <v>38768.167061822438</v>
      </c>
      <c r="AN275" s="53">
        <f t="shared" ca="1" si="303"/>
        <v>8660.9839795799999</v>
      </c>
      <c r="AO275" s="53">
        <f t="shared" ca="1" si="304"/>
        <v>5078.7393756773763</v>
      </c>
      <c r="AP275" s="53">
        <f t="shared" ca="1" si="305"/>
        <v>2896.3061269903965</v>
      </c>
      <c r="AQ275" s="53">
        <f t="shared" ca="1" si="306"/>
        <v>3453.762819326219</v>
      </c>
      <c r="AR275" s="53">
        <f t="shared" ca="1" si="307"/>
        <v>1382.7296769888762</v>
      </c>
      <c r="AS275" s="53">
        <f t="shared" ca="1" si="308"/>
        <v>604.60041969155589</v>
      </c>
      <c r="AT275" s="53">
        <f t="shared" ca="1" si="309"/>
        <v>355.18733536287328</v>
      </c>
      <c r="AU275" s="53">
        <f t="shared" ca="1" si="310"/>
        <v>61.075570180686846</v>
      </c>
      <c r="AV275" s="53">
        <f t="shared" ca="1" si="311"/>
        <v>24.875561120087443</v>
      </c>
      <c r="AW275" s="53">
        <f t="shared" ca="1" si="312"/>
        <v>5.1592978725733465</v>
      </c>
      <c r="AX275" s="53">
        <f t="shared" ca="1" si="292"/>
        <v>6408346.1170179965</v>
      </c>
      <c r="AY275" s="53">
        <f t="shared" ca="1" si="293"/>
        <v>11313654.329855578</v>
      </c>
      <c r="AZ275" s="41">
        <f t="array" aca="1" ref="AZ275" ca="1">SUM($E$54:$V$54*AF275:AW275)/1000000</f>
        <v>174.76861477406186</v>
      </c>
      <c r="BA275" s="43">
        <f t="array" aca="1" ref="BA275" ca="1">IF(AZ275=0,"",SUM(($E$54:$V$54*AF275:AW275))/SUM(AF275:AW275))</f>
        <v>15.447583042453873</v>
      </c>
      <c r="BB275" s="54">
        <f t="array" aca="1" ref="BB275" ca="1">SUM(AG275:AW275*AG$54:AW$54*AG$55:AW$55)/1000000</f>
        <v>305.01834931442926</v>
      </c>
      <c r="BG275" s="10"/>
      <c r="BH275" s="46"/>
      <c r="BI275" s="53">
        <f t="shared" si="313"/>
        <v>0</v>
      </c>
      <c r="BJ275" s="53">
        <f t="shared" si="314"/>
        <v>0</v>
      </c>
      <c r="BK275" s="53">
        <f t="shared" ca="1" si="315"/>
        <v>28242803.909469552</v>
      </c>
      <c r="BL275" s="53">
        <f t="shared" ca="1" si="316"/>
        <v>9910583.4574789982</v>
      </c>
      <c r="BM275" s="53">
        <f t="shared" ca="1" si="317"/>
        <v>2620944.2493480779</v>
      </c>
      <c r="BN275" s="53">
        <f t="shared" ca="1" si="318"/>
        <v>1106771.9934634259</v>
      </c>
      <c r="BO275" s="53">
        <f t="shared" ca="1" si="319"/>
        <v>255812.14307442348</v>
      </c>
      <c r="BP275" s="53">
        <f t="shared" ca="1" si="320"/>
        <v>57149.590524011139</v>
      </c>
      <c r="BQ275" s="53">
        <f t="shared" ca="1" si="321"/>
        <v>33512.113217441736</v>
      </c>
      <c r="BR275" s="53">
        <f t="shared" ca="1" si="322"/>
        <v>19111.305318187708</v>
      </c>
      <c r="BS275" s="53">
        <f t="shared" ca="1" si="323"/>
        <v>22789.688949536579</v>
      </c>
      <c r="BT275" s="53">
        <f t="shared" ca="1" si="324"/>
        <v>9123.9557805006498</v>
      </c>
      <c r="BU275" s="53">
        <f t="shared" ca="1" si="325"/>
        <v>3989.4619938661144</v>
      </c>
      <c r="BV275" s="53">
        <f t="shared" ca="1" si="326"/>
        <v>2343.707230397993</v>
      </c>
      <c r="BW275" s="53">
        <f t="shared" ca="1" si="327"/>
        <v>403.0077685256291</v>
      </c>
      <c r="BX275" s="53">
        <f t="shared" ca="1" si="328"/>
        <v>164.14164203741532</v>
      </c>
      <c r="BY275" s="53">
        <f t="shared" ca="1" si="329"/>
        <v>34.043679275257922</v>
      </c>
      <c r="BZ275" s="53">
        <f t="shared" ca="1" si="294"/>
        <v>42285536.768938258</v>
      </c>
      <c r="CA275" s="53">
        <f t="shared" ca="1" si="295"/>
        <v>42285536.768938258</v>
      </c>
      <c r="CB275" s="41">
        <f t="array" aca="1" ref="CB275" ca="1">SUM($E$54:$V$54*BH275:BY275)/1000000</f>
        <v>889.73766636760081</v>
      </c>
      <c r="CC275" s="43">
        <f t="array" aca="1" ref="CC275" ca="1">IF(CB275=0,"",SUM(($E$54:$V$54*BH275:BY275))/SUM(BH275:BY275))</f>
        <v>21.041181792947619</v>
      </c>
      <c r="CD275" s="54">
        <f t="array" aca="1" ref="CD275" ca="1">SUM(BI275:BY275*BI$54:BY$54*BI$55:BY$55)/1000000</f>
        <v>4051.671029067053</v>
      </c>
      <c r="CI275" s="10"/>
      <c r="CJ275" s="71"/>
      <c r="CK275" s="149" t="str">
        <f t="shared" ca="1" si="330"/>
        <v/>
      </c>
      <c r="CL275" s="149" t="str">
        <f t="shared" ca="1" si="331"/>
        <v/>
      </c>
      <c r="CM275" s="149" t="str">
        <f t="shared" ca="1" si="332"/>
        <v/>
      </c>
      <c r="CN275" s="149">
        <f t="shared" ca="1" si="333"/>
        <v>0.27773414913795952</v>
      </c>
      <c r="CO275" s="149">
        <f t="shared" ca="1" si="334"/>
        <v>0.32586454657468994</v>
      </c>
      <c r="CP275" s="149">
        <f t="shared" ca="1" si="335"/>
        <v>0.23482326248602411</v>
      </c>
      <c r="CQ275" s="149">
        <f t="shared" ca="1" si="336"/>
        <v>0.21832044631901187</v>
      </c>
      <c r="CR275" s="149">
        <f t="shared" ca="1" si="337"/>
        <v>0.27265701963070393</v>
      </c>
      <c r="CS275" s="149">
        <f t="shared" ca="1" si="338"/>
        <v>0.30531518870175045</v>
      </c>
      <c r="CT275" s="149">
        <f t="shared" ca="1" si="339"/>
        <v>0.3124124913109062</v>
      </c>
      <c r="CU275" s="149">
        <f t="shared" ca="1" si="340"/>
        <v>0.27161726348722626</v>
      </c>
      <c r="CV275" s="149">
        <f t="shared" ca="1" si="341"/>
        <v>0.34565251795366381</v>
      </c>
      <c r="CW275" s="149">
        <f t="shared" ca="1" si="342"/>
        <v>0.27494778092300631</v>
      </c>
      <c r="CX275" s="149">
        <f t="shared" ca="1" si="343"/>
        <v>0.32845190987374795</v>
      </c>
      <c r="CY275" s="149" t="str">
        <f t="shared" ca="1" si="344"/>
        <v/>
      </c>
      <c r="CZ275" s="149" t="str">
        <f t="shared" ca="1" si="345"/>
        <v/>
      </c>
      <c r="DA275" s="149" t="str">
        <f t="shared" ca="1" si="346"/>
        <v/>
      </c>
      <c r="DB275" s="53"/>
      <c r="DC275" s="53"/>
      <c r="DD275" s="41"/>
      <c r="DE275" s="43"/>
      <c r="DF275" s="54"/>
      <c r="DK275" s="10"/>
      <c r="DL275" s="46"/>
      <c r="DM275" s="72">
        <f t="shared" ca="1" si="347"/>
        <v>0.10100550962370128</v>
      </c>
      <c r="DN275" s="72">
        <f t="shared" ca="1" si="348"/>
        <v>0.10100550962370128</v>
      </c>
      <c r="DO275" s="72">
        <f t="shared" ca="1" si="349"/>
        <v>0.76749138804966732</v>
      </c>
      <c r="DP275" s="72">
        <f t="shared" ca="1" si="350"/>
        <v>0.76749138804966743</v>
      </c>
      <c r="DQ275" s="72">
        <f t="shared" ca="1" si="351"/>
        <v>0.76749138804966732</v>
      </c>
      <c r="DR275" s="72">
        <f t="shared" ca="1" si="352"/>
        <v>0.76749138804966732</v>
      </c>
      <c r="DS275" s="72">
        <f t="shared" ca="1" si="353"/>
        <v>0.76749138804966732</v>
      </c>
      <c r="DT275" s="72">
        <f t="shared" ca="1" si="354"/>
        <v>0.76749138804966732</v>
      </c>
      <c r="DU275" s="72">
        <f t="shared" ca="1" si="355"/>
        <v>0.76749138804966732</v>
      </c>
      <c r="DV275" s="72">
        <f t="shared" ca="1" si="356"/>
        <v>0.76749138804966732</v>
      </c>
      <c r="DW275" s="72">
        <f t="shared" ca="1" si="357"/>
        <v>0.76749138804966732</v>
      </c>
      <c r="DX275" s="72">
        <f t="shared" ca="1" si="358"/>
        <v>0.76749138804966732</v>
      </c>
      <c r="DY275" s="72">
        <f t="shared" ca="1" si="359"/>
        <v>0.76749138804966732</v>
      </c>
      <c r="DZ275" s="72">
        <f t="shared" ca="1" si="360"/>
        <v>0.76749138804966732</v>
      </c>
      <c r="EA275" s="72">
        <f t="shared" ca="1" si="361"/>
        <v>0.76749138804966732</v>
      </c>
      <c r="EB275" s="72">
        <f t="shared" ca="1" si="362"/>
        <v>0.76749138804966732</v>
      </c>
      <c r="EC275" s="72">
        <f t="shared" ca="1" si="363"/>
        <v>0.76749138804966732</v>
      </c>
      <c r="ED275" s="53"/>
      <c r="EE275" s="53"/>
      <c r="EF275" s="41"/>
      <c r="EG275" s="43"/>
      <c r="EH275" s="54"/>
    </row>
    <row r="276" spans="1:138" x14ac:dyDescent="0.2">
      <c r="A276" s="6">
        <v>19</v>
      </c>
      <c r="B276">
        <v>4</v>
      </c>
      <c r="C276" s="5">
        <f t="shared" ca="1" si="287"/>
        <v>0.55508017214634975</v>
      </c>
      <c r="D276" s="5">
        <f t="shared" ca="1" si="288"/>
        <v>8.4283716713427409E-2</v>
      </c>
      <c r="E276" s="30">
        <f t="shared" ca="1" si="289"/>
        <v>54488621.110717162</v>
      </c>
      <c r="F276" s="29">
        <f t="shared" ca="1" si="366"/>
        <v>37329206.131343439</v>
      </c>
      <c r="G276" s="29">
        <f t="shared" ca="1" si="366"/>
        <v>79297208.738154143</v>
      </c>
      <c r="H276" s="29">
        <f t="shared" ca="1" si="366"/>
        <v>18262959.1233171</v>
      </c>
      <c r="I276" s="29">
        <f t="shared" ca="1" si="366"/>
        <v>11293457.047050323</v>
      </c>
      <c r="J276" s="29">
        <f t="shared" ca="1" si="366"/>
        <v>3962947.4802506845</v>
      </c>
      <c r="K276" s="29">
        <f t="shared" ca="1" si="366"/>
        <v>1048037.6310229461</v>
      </c>
      <c r="L276" s="29">
        <f t="shared" ca="1" si="366"/>
        <v>442565.19321251137</v>
      </c>
      <c r="M276" s="29">
        <f t="shared" ca="1" si="366"/>
        <v>102291.66548708847</v>
      </c>
      <c r="N276" s="29">
        <f t="shared" ca="1" si="366"/>
        <v>22852.421024069488</v>
      </c>
      <c r="O276" s="29">
        <f t="shared" ca="1" si="366"/>
        <v>13400.497074944067</v>
      </c>
      <c r="P276" s="29">
        <f t="shared" ca="1" si="367"/>
        <v>7642.0424266604259</v>
      </c>
      <c r="Q276" s="29">
        <f t="shared" ca="1" si="367"/>
        <v>9112.9186072397551</v>
      </c>
      <c r="R276" s="29">
        <f t="shared" ca="1" si="367"/>
        <v>3648.3984747605709</v>
      </c>
      <c r="S276" s="29">
        <f t="shared" ca="1" si="367"/>
        <v>1595.2671630262687</v>
      </c>
      <c r="T276" s="29">
        <f t="shared" ca="1" si="367"/>
        <v>937.1787950730469</v>
      </c>
      <c r="U276" s="29">
        <f t="shared" ca="1" si="367"/>
        <v>161.15081696777864</v>
      </c>
      <c r="V276" s="29">
        <f t="shared" ca="1" si="367"/>
        <v>65.635359361763733</v>
      </c>
      <c r="W276" s="31">
        <f t="shared" ca="1" si="290"/>
        <v>35171673.650082752</v>
      </c>
      <c r="X276" s="31">
        <f t="shared" ca="1" si="291"/>
        <v>206286709.63029748</v>
      </c>
      <c r="Y276" s="38">
        <f t="array" aca="1" ref="Y276" ca="1">SUM($E$54:$V$54*E276:V276)/1000000</f>
        <v>2098.3870347692041</v>
      </c>
      <c r="Z276" s="39">
        <f t="array" aca="1" ref="Z276" ca="1">SUM(($E$54:$V$54*E276:V276))/SUM(E276:V276)</f>
        <v>10.172187236540285</v>
      </c>
      <c r="AE276" s="10"/>
      <c r="AF276" s="46"/>
      <c r="AG276" s="53">
        <f t="shared" ca="1" si="296"/>
        <v>1143583.1918535978</v>
      </c>
      <c r="AH276" s="53">
        <f t="shared" ca="1" si="297"/>
        <v>2429276.2818150958</v>
      </c>
      <c r="AI276" s="53">
        <f t="shared" ca="1" si="298"/>
        <v>2377315.7115538754</v>
      </c>
      <c r="AJ276" s="53">
        <f t="shared" ca="1" si="299"/>
        <v>1470085.5811166675</v>
      </c>
      <c r="AK276" s="53">
        <f t="shared" ca="1" si="300"/>
        <v>515862.58531534323</v>
      </c>
      <c r="AL276" s="53">
        <f t="shared" ca="1" si="301"/>
        <v>136424.56897083714</v>
      </c>
      <c r="AM276" s="53">
        <f t="shared" ca="1" si="302"/>
        <v>57609.349071350487</v>
      </c>
      <c r="AN276" s="53">
        <f t="shared" ca="1" si="303"/>
        <v>13315.453529816587</v>
      </c>
      <c r="AO276" s="53">
        <f t="shared" ca="1" si="304"/>
        <v>2974.7325819835164</v>
      </c>
      <c r="AP276" s="53">
        <f t="shared" ca="1" si="305"/>
        <v>1744.3620184323154</v>
      </c>
      <c r="AQ276" s="53">
        <f t="shared" ca="1" si="306"/>
        <v>994.77567718288606</v>
      </c>
      <c r="AR276" s="53">
        <f t="shared" ca="1" si="307"/>
        <v>1186.2417495882698</v>
      </c>
      <c r="AS276" s="53">
        <f t="shared" ca="1" si="308"/>
        <v>474.91728791003021</v>
      </c>
      <c r="AT276" s="53">
        <f t="shared" ca="1" si="309"/>
        <v>207.65822587569272</v>
      </c>
      <c r="AU276" s="53">
        <f t="shared" ca="1" si="310"/>
        <v>121.99391451398145</v>
      </c>
      <c r="AV276" s="53">
        <f t="shared" ca="1" si="311"/>
        <v>20.977234111974482</v>
      </c>
      <c r="AW276" s="53">
        <f t="shared" ca="1" si="312"/>
        <v>8.5438493286111488</v>
      </c>
      <c r="AX276" s="53">
        <f t="shared" ca="1" si="292"/>
        <v>4578347.4520968171</v>
      </c>
      <c r="AY276" s="53">
        <f t="shared" ca="1" si="293"/>
        <v>8151206.9257655116</v>
      </c>
      <c r="AZ276" s="41">
        <f t="array" aca="1" ref="AZ276" ca="1">SUM($E$54:$V$54*AF276:AW276)/1000000</f>
        <v>139.20487645878043</v>
      </c>
      <c r="BA276" s="43">
        <f t="array" aca="1" ref="BA276" ca="1">IF(AZ276=0,"",SUM(($E$54:$V$54*AF276:AW276))/SUM(AF276:AW276))</f>
        <v>17.077823900993309</v>
      </c>
      <c r="BB276" s="54">
        <f t="array" aca="1" ref="BB276" ca="1">SUM(AG276:AW276*AG$54:AW$54*AG$55:AW$55)/1000000</f>
        <v>251.14901966760792</v>
      </c>
      <c r="BG276" s="10"/>
      <c r="BH276" s="46"/>
      <c r="BI276" s="53">
        <f t="shared" si="313"/>
        <v>0</v>
      </c>
      <c r="BJ276" s="53">
        <f t="shared" si="314"/>
        <v>0</v>
      </c>
      <c r="BK276" s="53">
        <f t="shared" ca="1" si="315"/>
        <v>15656651.911807762</v>
      </c>
      <c r="BL276" s="53">
        <f t="shared" ca="1" si="316"/>
        <v>9681767.5970630925</v>
      </c>
      <c r="BM276" s="53">
        <f t="shared" ca="1" si="317"/>
        <v>3397395.176986583</v>
      </c>
      <c r="BN276" s="53">
        <f t="shared" ca="1" si="318"/>
        <v>898472.16262188985</v>
      </c>
      <c r="BO276" s="53">
        <f t="shared" ca="1" si="319"/>
        <v>379406.70685527485</v>
      </c>
      <c r="BP276" s="53">
        <f t="shared" ca="1" si="320"/>
        <v>87693.620140980478</v>
      </c>
      <c r="BQ276" s="53">
        <f t="shared" ca="1" si="321"/>
        <v>19591.151625539402</v>
      </c>
      <c r="BR276" s="53">
        <f t="shared" ca="1" si="322"/>
        <v>11488.111906231446</v>
      </c>
      <c r="BS276" s="53">
        <f t="shared" ca="1" si="323"/>
        <v>6551.4464201328838</v>
      </c>
      <c r="BT276" s="53">
        <f t="shared" ca="1" si="324"/>
        <v>7812.4138356103549</v>
      </c>
      <c r="BU276" s="53">
        <f t="shared" ca="1" si="325"/>
        <v>3127.7354654956712</v>
      </c>
      <c r="BV276" s="53">
        <f t="shared" ca="1" si="326"/>
        <v>1367.6065586737668</v>
      </c>
      <c r="BW276" s="53">
        <f t="shared" ca="1" si="327"/>
        <v>803.43399306262279</v>
      </c>
      <c r="BX276" s="53">
        <f t="shared" ca="1" si="328"/>
        <v>138.15298109859029</v>
      </c>
      <c r="BY276" s="53">
        <f t="shared" ca="1" si="329"/>
        <v>56.268536095091441</v>
      </c>
      <c r="BZ276" s="53">
        <f t="shared" ca="1" si="294"/>
        <v>30152323.496797524</v>
      </c>
      <c r="CA276" s="53">
        <f t="shared" ca="1" si="295"/>
        <v>30152323.496797524</v>
      </c>
      <c r="CB276" s="41">
        <f t="array" aca="1" ref="CB276" ca="1">SUM($E$54:$V$54*BH276:BY276)/1000000</f>
        <v>666.21147763687588</v>
      </c>
      <c r="CC276" s="43">
        <f t="array" aca="1" ref="CC276" ca="1">IF(CB276=0,"",SUM(($E$54:$V$54*BH276:BY276))/SUM(BH276:BY276))</f>
        <v>22.09486369127189</v>
      </c>
      <c r="CD276" s="54">
        <f t="array" aca="1" ref="CD276" ca="1">SUM(BI276:BY276*BI$54:BY$54*BI$55:BY$55)/1000000</f>
        <v>3075.599526687985</v>
      </c>
      <c r="CI276" s="10"/>
      <c r="CJ276" s="71"/>
      <c r="CK276" s="149" t="str">
        <f t="shared" ca="1" si="330"/>
        <v/>
      </c>
      <c r="CL276" s="149" t="str">
        <f t="shared" ca="1" si="331"/>
        <v/>
      </c>
      <c r="CM276" s="149" t="str">
        <f t="shared" ca="1" si="332"/>
        <v/>
      </c>
      <c r="CN276" s="149">
        <f t="shared" ca="1" si="333"/>
        <v>0.82015133394105566</v>
      </c>
      <c r="CO276" s="149">
        <f t="shared" ca="1" si="334"/>
        <v>0.82661081232517575</v>
      </c>
      <c r="CP276" s="149">
        <f t="shared" ca="1" si="335"/>
        <v>0.80205087754008775</v>
      </c>
      <c r="CQ276" s="149">
        <f t="shared" ca="1" si="336"/>
        <v>0.95123701488528212</v>
      </c>
      <c r="CR276" s="149">
        <f t="shared" ca="1" si="337"/>
        <v>0.91231883240368061</v>
      </c>
      <c r="CS276" s="149">
        <f t="shared" ca="1" si="338"/>
        <v>0.9065508203444671</v>
      </c>
      <c r="CT276" s="149">
        <f t="shared" ca="1" si="339"/>
        <v>0.71327055477714718</v>
      </c>
      <c r="CU276" s="149">
        <f t="shared" ca="1" si="340"/>
        <v>0.91972696046011626</v>
      </c>
      <c r="CV276" s="149">
        <f t="shared" ca="1" si="341"/>
        <v>1.027251965517904</v>
      </c>
      <c r="CW276" s="149">
        <f t="shared" ca="1" si="342"/>
        <v>0.87460340040130191</v>
      </c>
      <c r="CX276" s="149">
        <f t="shared" ca="1" si="343"/>
        <v>0.89048797767242094</v>
      </c>
      <c r="CY276" s="149" t="str">
        <f t="shared" ca="1" si="344"/>
        <v/>
      </c>
      <c r="CZ276" s="149" t="str">
        <f t="shared" ca="1" si="345"/>
        <v/>
      </c>
      <c r="DA276" s="149" t="str">
        <f t="shared" ca="1" si="346"/>
        <v/>
      </c>
      <c r="DB276" s="53"/>
      <c r="DC276" s="53"/>
      <c r="DD276" s="41"/>
      <c r="DE276" s="43"/>
      <c r="DF276" s="54"/>
      <c r="DK276" s="10"/>
      <c r="DL276" s="46"/>
      <c r="DM276" s="72">
        <f t="shared" ca="1" si="347"/>
        <v>8.4283716713427409E-2</v>
      </c>
      <c r="DN276" s="72">
        <f t="shared" ca="1" si="348"/>
        <v>8.4283716713427409E-2</v>
      </c>
      <c r="DO276" s="72">
        <f t="shared" ca="1" si="349"/>
        <v>0.63936388885977713</v>
      </c>
      <c r="DP276" s="72">
        <f t="shared" ca="1" si="350"/>
        <v>0.63936388885977713</v>
      </c>
      <c r="DQ276" s="72">
        <f t="shared" ca="1" si="351"/>
        <v>0.63936388885977713</v>
      </c>
      <c r="DR276" s="72">
        <f t="shared" ca="1" si="352"/>
        <v>0.63936388885977713</v>
      </c>
      <c r="DS276" s="72">
        <f t="shared" ca="1" si="353"/>
        <v>0.63936388885977713</v>
      </c>
      <c r="DT276" s="72">
        <f t="shared" ca="1" si="354"/>
        <v>0.63936388885977713</v>
      </c>
      <c r="DU276" s="72">
        <f t="shared" ca="1" si="355"/>
        <v>0.63936388885977713</v>
      </c>
      <c r="DV276" s="72">
        <f t="shared" ca="1" si="356"/>
        <v>0.63936388885977713</v>
      </c>
      <c r="DW276" s="72">
        <f t="shared" ca="1" si="357"/>
        <v>0.63936388885977713</v>
      </c>
      <c r="DX276" s="72">
        <f t="shared" ca="1" si="358"/>
        <v>0.63936388885977724</v>
      </c>
      <c r="DY276" s="72">
        <f t="shared" ca="1" si="359"/>
        <v>0.63936388885977713</v>
      </c>
      <c r="DZ276" s="72">
        <f t="shared" ca="1" si="360"/>
        <v>0.63936388885977713</v>
      </c>
      <c r="EA276" s="72">
        <f t="shared" ca="1" si="361"/>
        <v>0.63936388885977713</v>
      </c>
      <c r="EB276" s="72">
        <f t="shared" ca="1" si="362"/>
        <v>0.63936388885977713</v>
      </c>
      <c r="EC276" s="72">
        <f t="shared" ca="1" si="363"/>
        <v>0.63936388885977713</v>
      </c>
      <c r="ED276" s="53"/>
      <c r="EE276" s="53"/>
      <c r="EF276" s="41"/>
      <c r="EG276" s="43"/>
      <c r="EH276" s="54"/>
    </row>
    <row r="277" spans="1:138" x14ac:dyDescent="0.2">
      <c r="A277" s="6">
        <v>19</v>
      </c>
      <c r="B277">
        <v>5</v>
      </c>
      <c r="C277" s="5">
        <f t="shared" ca="1" si="287"/>
        <v>0.54502576966612259</v>
      </c>
      <c r="D277" s="5">
        <f t="shared" ca="1" si="288"/>
        <v>0.12510956638932724</v>
      </c>
      <c r="E277" s="30">
        <f t="shared" ca="1" si="289"/>
        <v>34264075.387011722</v>
      </c>
      <c r="F277" s="29">
        <f t="shared" ca="1" si="366"/>
        <v>40361740.806158647</v>
      </c>
      <c r="G277" s="29">
        <f t="shared" ca="1" si="366"/>
        <v>27651126.265638065</v>
      </c>
      <c r="H277" s="29">
        <f t="shared" ca="1" si="366"/>
        <v>34058089.899588399</v>
      </c>
      <c r="I277" s="29">
        <f t="shared" ca="1" si="366"/>
        <v>7843926.8361682398</v>
      </c>
      <c r="J277" s="29">
        <f t="shared" ca="1" si="366"/>
        <v>4850531.0780316554</v>
      </c>
      <c r="K277" s="29">
        <f t="shared" ca="1" si="366"/>
        <v>1702082.8815728996</v>
      </c>
      <c r="L277" s="29">
        <f t="shared" ca="1" si="366"/>
        <v>450131.35296345904</v>
      </c>
      <c r="M277" s="29">
        <f t="shared" ca="1" si="366"/>
        <v>190081.40862350466</v>
      </c>
      <c r="N277" s="29">
        <f t="shared" ca="1" si="366"/>
        <v>43934.191311094801</v>
      </c>
      <c r="O277" s="29">
        <f t="shared" ca="1" si="366"/>
        <v>9815.0971773930287</v>
      </c>
      <c r="P277" s="29">
        <f t="shared" ca="1" si="367"/>
        <v>5755.5031424204481</v>
      </c>
      <c r="Q277" s="29">
        <f t="shared" ca="1" si="367"/>
        <v>3282.2513191241492</v>
      </c>
      <c r="R277" s="29">
        <f t="shared" ca="1" si="367"/>
        <v>3913.9915024987313</v>
      </c>
      <c r="S277" s="29">
        <f t="shared" ca="1" si="367"/>
        <v>1566.9843266895443</v>
      </c>
      <c r="T277" s="29">
        <f t="shared" ca="1" si="367"/>
        <v>685.16601424922635</v>
      </c>
      <c r="U277" s="29">
        <f t="shared" ca="1" si="367"/>
        <v>402.51756855633244</v>
      </c>
      <c r="V277" s="29">
        <f t="shared" ca="1" si="367"/>
        <v>69.214151406062214</v>
      </c>
      <c r="W277" s="31">
        <f t="shared" ca="1" si="290"/>
        <v>49164268.373461597</v>
      </c>
      <c r="X277" s="31">
        <f t="shared" ca="1" si="291"/>
        <v>151441210.83227</v>
      </c>
      <c r="Y277" s="38">
        <f t="array" aca="1" ref="Y277" ca="1">SUM($E$54:$V$54*E277:V277)/1000000</f>
        <v>1695.9933403611519</v>
      </c>
      <c r="Z277" s="39">
        <f t="array" aca="1" ref="Z277" ca="1">SUM(($E$54:$V$54*E277:V277))/SUM(E277:V277)</f>
        <v>11.199021264030726</v>
      </c>
      <c r="AE277" s="10"/>
      <c r="AF277" s="46"/>
      <c r="AG277" s="53">
        <f t="shared" ca="1" si="296"/>
        <v>2091272.005719664</v>
      </c>
      <c r="AH277" s="53">
        <f t="shared" ca="1" si="297"/>
        <v>1432694.0595467365</v>
      </c>
      <c r="AI277" s="53">
        <f t="shared" ca="1" si="298"/>
        <v>6696970.6510495022</v>
      </c>
      <c r="AJ277" s="53">
        <f t="shared" ca="1" si="299"/>
        <v>1542380.9134825589</v>
      </c>
      <c r="AK277" s="53">
        <f t="shared" ca="1" si="300"/>
        <v>953778.21737366647</v>
      </c>
      <c r="AL277" s="53">
        <f t="shared" ca="1" si="301"/>
        <v>334686.97561002191</v>
      </c>
      <c r="AM277" s="53">
        <f t="shared" ca="1" si="302"/>
        <v>88511.025392234951</v>
      </c>
      <c r="AN277" s="53">
        <f t="shared" ca="1" si="303"/>
        <v>37376.424180416019</v>
      </c>
      <c r="AO277" s="53">
        <f t="shared" ca="1" si="304"/>
        <v>8638.945714672971</v>
      </c>
      <c r="AP277" s="53">
        <f t="shared" ca="1" si="305"/>
        <v>1929.9795710209312</v>
      </c>
      <c r="AQ277" s="53">
        <f t="shared" ca="1" si="306"/>
        <v>1131.726287071629</v>
      </c>
      <c r="AR277" s="53">
        <f t="shared" ca="1" si="307"/>
        <v>645.40145434898841</v>
      </c>
      <c r="AS277" s="53">
        <f t="shared" ca="1" si="308"/>
        <v>769.62290891738849</v>
      </c>
      <c r="AT277" s="53">
        <f t="shared" ca="1" si="309"/>
        <v>308.12203730254606</v>
      </c>
      <c r="AU277" s="53">
        <f t="shared" ca="1" si="310"/>
        <v>134.72677716371544</v>
      </c>
      <c r="AV277" s="53">
        <f t="shared" ca="1" si="311"/>
        <v>79.148547411231704</v>
      </c>
      <c r="AW277" s="53">
        <f t="shared" ca="1" si="312"/>
        <v>13.609839599645225</v>
      </c>
      <c r="AX277" s="53">
        <f t="shared" ca="1" si="292"/>
        <v>9667355.4902259093</v>
      </c>
      <c r="AY277" s="53">
        <f t="shared" ca="1" si="293"/>
        <v>13191321.55549231</v>
      </c>
      <c r="AZ277" s="41">
        <f t="array" aca="1" ref="AZ277" ca="1">SUM($E$54:$V$54*AF277:AW277)/1000000</f>
        <v>235.95527681386659</v>
      </c>
      <c r="BA277" s="43">
        <f t="array" aca="1" ref="BA277" ca="1">IF(AZ277=0,"",SUM(($E$54:$V$54*AF277:AW277))/SUM(AF277:AW277))</f>
        <v>17.88715981346272</v>
      </c>
      <c r="BB277" s="54">
        <f t="array" aca="1" ref="BB277" ca="1">SUM(AG277:AW277*AG$54:AW$54*AG$55:AW$55)/1000000</f>
        <v>434.94489713160897</v>
      </c>
      <c r="BG277" s="10"/>
      <c r="BH277" s="46"/>
      <c r="BI277" s="53">
        <f t="shared" si="313"/>
        <v>0</v>
      </c>
      <c r="BJ277" s="53">
        <f t="shared" si="314"/>
        <v>0</v>
      </c>
      <c r="BK277" s="53">
        <f t="shared" ca="1" si="315"/>
        <v>29174600.223305244</v>
      </c>
      <c r="BL277" s="53">
        <f t="shared" ca="1" si="316"/>
        <v>6719209.1600189693</v>
      </c>
      <c r="BM277" s="53">
        <f t="shared" ca="1" si="317"/>
        <v>4155027.6451058867</v>
      </c>
      <c r="BN277" s="53">
        <f t="shared" ca="1" si="318"/>
        <v>1458026.2064967093</v>
      </c>
      <c r="BO277" s="53">
        <f t="shared" ca="1" si="319"/>
        <v>385588.3377312693</v>
      </c>
      <c r="BP277" s="53">
        <f t="shared" ca="1" si="320"/>
        <v>162826.192626278</v>
      </c>
      <c r="BQ277" s="53">
        <f t="shared" ca="1" si="321"/>
        <v>37634.596403214389</v>
      </c>
      <c r="BR277" s="53">
        <f t="shared" ca="1" si="322"/>
        <v>8407.7391641036811</v>
      </c>
      <c r="BS277" s="53">
        <f t="shared" ca="1" si="323"/>
        <v>4930.2384179249866</v>
      </c>
      <c r="BT277" s="53">
        <f t="shared" ca="1" si="324"/>
        <v>2811.6189237324384</v>
      </c>
      <c r="BU277" s="53">
        <f t="shared" ca="1" si="325"/>
        <v>3352.7757340318235</v>
      </c>
      <c r="BV277" s="53">
        <f t="shared" ca="1" si="326"/>
        <v>1342.2990373839225</v>
      </c>
      <c r="BW277" s="53">
        <f t="shared" ca="1" si="327"/>
        <v>586.92206789195836</v>
      </c>
      <c r="BX277" s="53">
        <f t="shared" ca="1" si="328"/>
        <v>344.80175430007841</v>
      </c>
      <c r="BY277" s="53">
        <f t="shared" ca="1" si="329"/>
        <v>59.289737123266839</v>
      </c>
      <c r="BZ277" s="53">
        <f t="shared" ca="1" si="294"/>
        <v>42114748.046524055</v>
      </c>
      <c r="CA277" s="53">
        <f t="shared" ca="1" si="295"/>
        <v>42114748.046524055</v>
      </c>
      <c r="CB277" s="41">
        <f t="array" aca="1" ref="CB277" ca="1">SUM($E$54:$V$54*BH277:BY277)/1000000</f>
        <v>891.1842530229037</v>
      </c>
      <c r="CC277" s="43">
        <f t="array" aca="1" ref="CC277" ca="1">IF(CB277=0,"",SUM(($E$54:$V$54*BH277:BY277))/SUM(BH277:BY277))</f>
        <v>21.160859184968047</v>
      </c>
      <c r="CD277" s="54">
        <f t="array" aca="1" ref="CD277" ca="1">SUM(BI277:BY277*BI$54:BY$54*BI$55:BY$55)/1000000</f>
        <v>4070.1352658096644</v>
      </c>
      <c r="CI277" s="10"/>
      <c r="CJ277" s="71"/>
      <c r="CK277" s="149" t="str">
        <f t="shared" ca="1" si="330"/>
        <v/>
      </c>
      <c r="CL277" s="149" t="str">
        <f t="shared" ca="1" si="331"/>
        <v/>
      </c>
      <c r="CM277" s="149" t="str">
        <f t="shared" ca="1" si="332"/>
        <v/>
      </c>
      <c r="CN277" s="149">
        <f t="shared" ca="1" si="333"/>
        <v>0.76483465197401157</v>
      </c>
      <c r="CO277" s="149">
        <f t="shared" ca="1" si="334"/>
        <v>0.68168911482392358</v>
      </c>
      <c r="CP277" s="149">
        <f t="shared" ca="1" si="335"/>
        <v>0.56218711890302531</v>
      </c>
      <c r="CQ277" s="149">
        <f t="shared" ca="1" si="336"/>
        <v>0.55446999073692671</v>
      </c>
      <c r="CR277" s="149">
        <f t="shared" ca="1" si="337"/>
        <v>0.73917499786817931</v>
      </c>
      <c r="CS277" s="149">
        <f t="shared" ca="1" si="338"/>
        <v>0.69903021377182206</v>
      </c>
      <c r="CT277" s="149">
        <f t="shared" ca="1" si="339"/>
        <v>0.5731635959068162</v>
      </c>
      <c r="CU277" s="149">
        <f t="shared" ca="1" si="340"/>
        <v>0.79942949176629319</v>
      </c>
      <c r="CV277" s="149">
        <f t="shared" ca="1" si="341"/>
        <v>0.68492771486176884</v>
      </c>
      <c r="CW277" s="149">
        <f t="shared" ca="1" si="342"/>
        <v>0.58915477450688636</v>
      </c>
      <c r="CX277" s="149">
        <f t="shared" ca="1" si="343"/>
        <v>0.67208460572297768</v>
      </c>
      <c r="CY277" s="149" t="str">
        <f t="shared" ca="1" si="344"/>
        <v/>
      </c>
      <c r="CZ277" s="149" t="str">
        <f t="shared" ca="1" si="345"/>
        <v/>
      </c>
      <c r="DA277" s="149" t="str">
        <f t="shared" ca="1" si="346"/>
        <v/>
      </c>
      <c r="DB277" s="53"/>
      <c r="DC277" s="53"/>
      <c r="DD277" s="41"/>
      <c r="DE277" s="43"/>
      <c r="DF277" s="54"/>
      <c r="DK277" s="10"/>
      <c r="DL277" s="46"/>
      <c r="DM277" s="72">
        <f t="shared" ca="1" si="347"/>
        <v>0.12510956638932727</v>
      </c>
      <c r="DN277" s="72">
        <f t="shared" ca="1" si="348"/>
        <v>0.12510956638932727</v>
      </c>
      <c r="DO277" s="72">
        <f t="shared" ca="1" si="349"/>
        <v>0.67013533605544984</v>
      </c>
      <c r="DP277" s="72">
        <f t="shared" ca="1" si="350"/>
        <v>0.67013533605544984</v>
      </c>
      <c r="DQ277" s="72">
        <f t="shared" ca="1" si="351"/>
        <v>0.67013533605544984</v>
      </c>
      <c r="DR277" s="72">
        <f t="shared" ca="1" si="352"/>
        <v>0.67013533605544984</v>
      </c>
      <c r="DS277" s="72">
        <f t="shared" ca="1" si="353"/>
        <v>0.67013533605544984</v>
      </c>
      <c r="DT277" s="72">
        <f t="shared" ca="1" si="354"/>
        <v>0.67013533605544984</v>
      </c>
      <c r="DU277" s="72">
        <f t="shared" ca="1" si="355"/>
        <v>0.67013533605544995</v>
      </c>
      <c r="DV277" s="72">
        <f t="shared" ca="1" si="356"/>
        <v>0.67013533605544984</v>
      </c>
      <c r="DW277" s="72">
        <f t="shared" ca="1" si="357"/>
        <v>0.67013533605544984</v>
      </c>
      <c r="DX277" s="72">
        <f t="shared" ca="1" si="358"/>
        <v>0.67013533605544984</v>
      </c>
      <c r="DY277" s="72">
        <f t="shared" ca="1" si="359"/>
        <v>0.67013533605544984</v>
      </c>
      <c r="DZ277" s="72">
        <f t="shared" ca="1" si="360"/>
        <v>0.67013533605544984</v>
      </c>
      <c r="EA277" s="72">
        <f t="shared" ca="1" si="361"/>
        <v>0.67013533605544984</v>
      </c>
      <c r="EB277" s="72">
        <f t="shared" ca="1" si="362"/>
        <v>0.67013533605544984</v>
      </c>
      <c r="EC277" s="72">
        <f t="shared" ca="1" si="363"/>
        <v>0.67013533605544984</v>
      </c>
      <c r="ED277" s="53"/>
      <c r="EE277" s="53"/>
      <c r="EF277" s="41"/>
      <c r="EG277" s="43"/>
      <c r="EH277" s="54"/>
    </row>
    <row r="278" spans="1:138" x14ac:dyDescent="0.2">
      <c r="A278" s="6">
        <v>19</v>
      </c>
      <c r="B278">
        <v>6</v>
      </c>
      <c r="C278" s="5">
        <f t="shared" ca="1" si="287"/>
        <v>0.45692098202456449</v>
      </c>
      <c r="D278" s="5">
        <f t="shared" ca="1" si="288"/>
        <v>0.10521202847377932</v>
      </c>
      <c r="E278" s="30">
        <f t="shared" ca="1" si="289"/>
        <v>18099198.856142238</v>
      </c>
      <c r="F278" s="29">
        <f t="shared" ref="F278:O287" ca="1" si="368">E277*EXP(-M-(F$52*$C278)-(F$51*$D278))</f>
        <v>25890740.937216658</v>
      </c>
      <c r="G278" s="29">
        <f t="shared" ca="1" si="368"/>
        <v>30498280.288732376</v>
      </c>
      <c r="H278" s="29">
        <f t="shared" ca="1" si="368"/>
        <v>13230614.831543529</v>
      </c>
      <c r="I278" s="29">
        <f t="shared" ca="1" si="368"/>
        <v>16296242.873821294</v>
      </c>
      <c r="J278" s="29">
        <f t="shared" ca="1" si="368"/>
        <v>3753191.5965794404</v>
      </c>
      <c r="K278" s="29">
        <f t="shared" ca="1" si="368"/>
        <v>2320900.3425520165</v>
      </c>
      <c r="L278" s="29">
        <f t="shared" ca="1" si="368"/>
        <v>814419.01502000552</v>
      </c>
      <c r="M278" s="29">
        <f t="shared" ca="1" si="368"/>
        <v>215380.54173446051</v>
      </c>
      <c r="N278" s="29">
        <f t="shared" ca="1" si="368"/>
        <v>90950.866882412476</v>
      </c>
      <c r="O278" s="29">
        <f t="shared" ca="1" si="368"/>
        <v>21021.796999813036</v>
      </c>
      <c r="P278" s="29">
        <f t="shared" ref="P278:V287" ca="1" si="369">O277*EXP(-M-(P$52*$C278)-(P$51*$D278))</f>
        <v>4696.3645907484579</v>
      </c>
      <c r="Q278" s="29">
        <f t="shared" ca="1" si="369"/>
        <v>2753.9147775594665</v>
      </c>
      <c r="R278" s="29">
        <f t="shared" ca="1" si="369"/>
        <v>1570.5039486085179</v>
      </c>
      <c r="S278" s="29">
        <f t="shared" ca="1" si="369"/>
        <v>1872.7813661553255</v>
      </c>
      <c r="T278" s="29">
        <f t="shared" ca="1" si="369"/>
        <v>749.77655066653506</v>
      </c>
      <c r="U278" s="29">
        <f t="shared" ca="1" si="369"/>
        <v>327.84080992247408</v>
      </c>
      <c r="V278" s="29">
        <f t="shared" ca="1" si="369"/>
        <v>192.59811919908287</v>
      </c>
      <c r="W278" s="31">
        <f t="shared" ca="1" si="290"/>
        <v>36754885.645295821</v>
      </c>
      <c r="X278" s="31">
        <f t="shared" ca="1" si="291"/>
        <v>111243105.72738713</v>
      </c>
      <c r="Y278" s="38">
        <f t="array" aca="1" ref="Y278" ca="1">SUM($E$54:$V$54*E278:V278)/1000000</f>
        <v>1430.6985583746198</v>
      </c>
      <c r="Z278" s="39">
        <f t="array" aca="1" ref="Z278" ca="1">SUM(($E$54:$V$54*E278:V278))/SUM(E278:V278)</f>
        <v>12.861008770113774</v>
      </c>
      <c r="AE278" s="10"/>
      <c r="AF278" s="46"/>
      <c r="AG278" s="53">
        <f t="shared" ca="1" si="296"/>
        <v>1195137.7702603848</v>
      </c>
      <c r="AH278" s="53">
        <f t="shared" ca="1" si="297"/>
        <v>1407825.5539090151</v>
      </c>
      <c r="AI278" s="53">
        <f t="shared" ca="1" si="298"/>
        <v>2058259.8228570626</v>
      </c>
      <c r="AJ278" s="53">
        <f t="shared" ca="1" si="299"/>
        <v>2535173.3383348724</v>
      </c>
      <c r="AK278" s="53">
        <f t="shared" ca="1" si="300"/>
        <v>583876.37831514014</v>
      </c>
      <c r="AL278" s="53">
        <f t="shared" ca="1" si="301"/>
        <v>361057.74287533289</v>
      </c>
      <c r="AM278" s="53">
        <f t="shared" ca="1" si="302"/>
        <v>126697.5086894687</v>
      </c>
      <c r="AN278" s="53">
        <f t="shared" ca="1" si="303"/>
        <v>33506.312542658372</v>
      </c>
      <c r="AO278" s="53">
        <f t="shared" ca="1" si="304"/>
        <v>14149.041260862638</v>
      </c>
      <c r="AP278" s="53">
        <f t="shared" ca="1" si="305"/>
        <v>3270.3181764323554</v>
      </c>
      <c r="AQ278" s="53">
        <f t="shared" ca="1" si="306"/>
        <v>730.60388150520987</v>
      </c>
      <c r="AR278" s="53">
        <f t="shared" ca="1" si="307"/>
        <v>428.42091727355603</v>
      </c>
      <c r="AS278" s="53">
        <f t="shared" ca="1" si="308"/>
        <v>244.32010305012938</v>
      </c>
      <c r="AT278" s="53">
        <f t="shared" ca="1" si="309"/>
        <v>291.34478571342163</v>
      </c>
      <c r="AU278" s="53">
        <f t="shared" ca="1" si="310"/>
        <v>116.6412120680897</v>
      </c>
      <c r="AV278" s="53">
        <f t="shared" ca="1" si="311"/>
        <v>51.001527589449523</v>
      </c>
      <c r="AW278" s="53">
        <f t="shared" ca="1" si="312"/>
        <v>29.962097434821956</v>
      </c>
      <c r="AX278" s="53">
        <f t="shared" ca="1" si="292"/>
        <v>5717882.7575764665</v>
      </c>
      <c r="AY278" s="53">
        <f t="shared" ca="1" si="293"/>
        <v>8320846.0817458667</v>
      </c>
      <c r="AZ278" s="41">
        <f t="array" aca="1" ref="AZ278" ca="1">SUM($E$54:$V$54*AF278:AW278)/1000000</f>
        <v>158.24350608868565</v>
      </c>
      <c r="BA278" s="43">
        <f t="array" aca="1" ref="BA278" ca="1">IF(AZ278=0,"",SUM(($E$54:$V$54*AF278:AW278))/SUM(AF278:AW278))</f>
        <v>19.017718214477927</v>
      </c>
      <c r="BB278" s="54">
        <f t="array" aca="1" ref="BB278" ca="1">SUM(AG278:AW278*AG$54:AW$54*AG$55:AW$55)/1000000</f>
        <v>307.44598931079457</v>
      </c>
      <c r="BG278" s="10"/>
      <c r="BH278" s="46"/>
      <c r="BI278" s="53">
        <f t="shared" si="313"/>
        <v>0</v>
      </c>
      <c r="BJ278" s="53">
        <f t="shared" si="314"/>
        <v>0</v>
      </c>
      <c r="BK278" s="53">
        <f t="shared" ca="1" si="315"/>
        <v>8938731.7511508185</v>
      </c>
      <c r="BL278" s="53">
        <f t="shared" ca="1" si="316"/>
        <v>11009899.800982835</v>
      </c>
      <c r="BM278" s="53">
        <f t="shared" ca="1" si="317"/>
        <v>2535692.6582514048</v>
      </c>
      <c r="BN278" s="53">
        <f t="shared" ca="1" si="318"/>
        <v>1568022.7901250322</v>
      </c>
      <c r="BO278" s="53">
        <f t="shared" ca="1" si="319"/>
        <v>550229.38850461587</v>
      </c>
      <c r="BP278" s="53">
        <f t="shared" ca="1" si="320"/>
        <v>145513.18374047792</v>
      </c>
      <c r="BQ278" s="53">
        <f t="shared" ca="1" si="321"/>
        <v>61447.288122865422</v>
      </c>
      <c r="BR278" s="53">
        <f t="shared" ca="1" si="322"/>
        <v>14202.53001852022</v>
      </c>
      <c r="BS278" s="53">
        <f t="shared" ca="1" si="323"/>
        <v>3172.9094843135249</v>
      </c>
      <c r="BT278" s="53">
        <f t="shared" ca="1" si="324"/>
        <v>1860.5715437687181</v>
      </c>
      <c r="BU278" s="53">
        <f t="shared" ca="1" si="325"/>
        <v>1061.0477056036354</v>
      </c>
      <c r="BV278" s="53">
        <f t="shared" ca="1" si="326"/>
        <v>1265.2692617659125</v>
      </c>
      <c r="BW278" s="53">
        <f t="shared" ca="1" si="327"/>
        <v>506.55631238940782</v>
      </c>
      <c r="BX278" s="53">
        <f t="shared" ca="1" si="328"/>
        <v>221.49243208186866</v>
      </c>
      <c r="BY278" s="53">
        <f t="shared" ca="1" si="329"/>
        <v>130.12115802753863</v>
      </c>
      <c r="BZ278" s="53">
        <f t="shared" ca="1" si="294"/>
        <v>24831957.358794514</v>
      </c>
      <c r="CA278" s="53">
        <f t="shared" ca="1" si="295"/>
        <v>24831957.358794514</v>
      </c>
      <c r="CB278" s="41">
        <f t="array" aca="1" ref="CB278" ca="1">SUM($E$54:$V$54*BH278:BY278)/1000000</f>
        <v>576.87199972919484</v>
      </c>
      <c r="CC278" s="43">
        <f t="array" aca="1" ref="CC278" ca="1">IF(CB278=0,"",SUM(($E$54:$V$54*BH278:BY278))/SUM(BH278:BY278))</f>
        <v>23.231032149178898</v>
      </c>
      <c r="CD278" s="54">
        <f t="array" aca="1" ref="CD278" ca="1">SUM(BI278:BY278*BI$54:BY$54*BI$55:BY$55)/1000000</f>
        <v>2699.9018585501872</v>
      </c>
      <c r="CI278" s="10"/>
      <c r="CJ278" s="71"/>
      <c r="CK278" s="149" t="str">
        <f t="shared" ca="1" si="330"/>
        <v/>
      </c>
      <c r="CL278" s="149" t="str">
        <f t="shared" ca="1" si="331"/>
        <v/>
      </c>
      <c r="CM278" s="149" t="str">
        <f t="shared" ca="1" si="332"/>
        <v/>
      </c>
      <c r="CN278" s="149">
        <f t="shared" ca="1" si="333"/>
        <v>0.88354420209045803</v>
      </c>
      <c r="CO278" s="149">
        <f t="shared" ca="1" si="334"/>
        <v>0.79177072912804991</v>
      </c>
      <c r="CP278" s="149">
        <f t="shared" ca="1" si="335"/>
        <v>0.7939668048206816</v>
      </c>
      <c r="CQ278" s="149">
        <f t="shared" ca="1" si="336"/>
        <v>0.78532284967916166</v>
      </c>
      <c r="CR278" s="149">
        <f t="shared" ca="1" si="337"/>
        <v>0.75927311627834737</v>
      </c>
      <c r="CS278" s="149">
        <f t="shared" ca="1" si="338"/>
        <v>0.76631365485265956</v>
      </c>
      <c r="CT278" s="149">
        <f t="shared" ca="1" si="339"/>
        <v>0.83825984750657734</v>
      </c>
      <c r="CU278" s="149">
        <f t="shared" ca="1" si="340"/>
        <v>0.88028609393568302</v>
      </c>
      <c r="CV278" s="149">
        <f t="shared" ca="1" si="341"/>
        <v>0.76725198096309266</v>
      </c>
      <c r="CW278" s="149">
        <f t="shared" ca="1" si="342"/>
        <v>0.77259581037225933</v>
      </c>
      <c r="CX278" s="149">
        <f t="shared" ca="1" si="343"/>
        <v>0.77132661039241679</v>
      </c>
      <c r="CY278" s="149" t="str">
        <f t="shared" ca="1" si="344"/>
        <v/>
      </c>
      <c r="CZ278" s="149" t="str">
        <f t="shared" ca="1" si="345"/>
        <v/>
      </c>
      <c r="DA278" s="149" t="str">
        <f t="shared" ca="1" si="346"/>
        <v/>
      </c>
      <c r="DB278" s="53"/>
      <c r="DC278" s="53"/>
      <c r="DD278" s="41"/>
      <c r="DE278" s="43"/>
      <c r="DF278" s="54"/>
      <c r="DK278" s="10"/>
      <c r="DL278" s="46"/>
      <c r="DM278" s="72">
        <f t="shared" ca="1" si="347"/>
        <v>0.10521202847377928</v>
      </c>
      <c r="DN278" s="72">
        <f t="shared" ca="1" si="348"/>
        <v>0.10521202847377928</v>
      </c>
      <c r="DO278" s="72">
        <f t="shared" ca="1" si="349"/>
        <v>0.56213301049834374</v>
      </c>
      <c r="DP278" s="72">
        <f t="shared" ca="1" si="350"/>
        <v>0.56213301049834374</v>
      </c>
      <c r="DQ278" s="72">
        <f t="shared" ca="1" si="351"/>
        <v>0.56213301049834374</v>
      </c>
      <c r="DR278" s="72">
        <f t="shared" ca="1" si="352"/>
        <v>0.56213301049834374</v>
      </c>
      <c r="DS278" s="72">
        <f t="shared" ca="1" si="353"/>
        <v>0.56213301049834363</v>
      </c>
      <c r="DT278" s="72">
        <f t="shared" ca="1" si="354"/>
        <v>0.56213301049834374</v>
      </c>
      <c r="DU278" s="72">
        <f t="shared" ca="1" si="355"/>
        <v>0.56213301049834374</v>
      </c>
      <c r="DV278" s="72">
        <f t="shared" ca="1" si="356"/>
        <v>0.56213301049834385</v>
      </c>
      <c r="DW278" s="72">
        <f t="shared" ca="1" si="357"/>
        <v>0.56213301049834374</v>
      </c>
      <c r="DX278" s="72">
        <f t="shared" ca="1" si="358"/>
        <v>0.56213301049834374</v>
      </c>
      <c r="DY278" s="72">
        <f t="shared" ca="1" si="359"/>
        <v>0.56213301049834374</v>
      </c>
      <c r="DZ278" s="72">
        <f t="shared" ca="1" si="360"/>
        <v>0.56213301049834374</v>
      </c>
      <c r="EA278" s="72">
        <f t="shared" ca="1" si="361"/>
        <v>0.56213301049834374</v>
      </c>
      <c r="EB278" s="72">
        <f t="shared" ca="1" si="362"/>
        <v>0.56213301049834374</v>
      </c>
      <c r="EC278" s="72">
        <f t="shared" ca="1" si="363"/>
        <v>0.56213301049834374</v>
      </c>
      <c r="ED278" s="53"/>
      <c r="EE278" s="53"/>
      <c r="EF278" s="41"/>
      <c r="EG278" s="43"/>
      <c r="EH278" s="54"/>
    </row>
    <row r="279" spans="1:138" x14ac:dyDescent="0.2">
      <c r="A279" s="6">
        <v>19</v>
      </c>
      <c r="B279">
        <v>7</v>
      </c>
      <c r="C279" s="5">
        <f t="shared" ca="1" si="287"/>
        <v>0.65844179194267349</v>
      </c>
      <c r="D279" s="5">
        <f t="shared" ca="1" si="288"/>
        <v>0.11809314318252628</v>
      </c>
      <c r="E279" s="30">
        <f t="shared" ca="1" si="289"/>
        <v>16570223.203436313</v>
      </c>
      <c r="F279" s="29">
        <f t="shared" ca="1" si="368"/>
        <v>13501145.477338981</v>
      </c>
      <c r="G279" s="29">
        <f t="shared" ca="1" si="368"/>
        <v>19313266.995286435</v>
      </c>
      <c r="H279" s="29">
        <f t="shared" ca="1" si="368"/>
        <v>11776845.558178164</v>
      </c>
      <c r="I279" s="29">
        <f t="shared" ca="1" si="368"/>
        <v>5108973.5564006716</v>
      </c>
      <c r="J279" s="29">
        <f t="shared" ca="1" si="368"/>
        <v>6292759.2535261512</v>
      </c>
      <c r="K279" s="29">
        <f t="shared" ca="1" si="368"/>
        <v>1449286.8897758217</v>
      </c>
      <c r="L279" s="29">
        <f t="shared" ca="1" si="368"/>
        <v>896210.69225519779</v>
      </c>
      <c r="M279" s="29">
        <f t="shared" ca="1" si="368"/>
        <v>314486.15688267839</v>
      </c>
      <c r="N279" s="29">
        <f t="shared" ca="1" si="368"/>
        <v>83168.73450666666</v>
      </c>
      <c r="O279" s="29">
        <f t="shared" ca="1" si="368"/>
        <v>35120.482286744453</v>
      </c>
      <c r="P279" s="29">
        <f t="shared" ca="1" si="369"/>
        <v>8117.5218497036503</v>
      </c>
      <c r="Q279" s="29">
        <f t="shared" ca="1" si="369"/>
        <v>1813.4911197132294</v>
      </c>
      <c r="R279" s="29">
        <f t="shared" ca="1" si="369"/>
        <v>1063.4182881349086</v>
      </c>
      <c r="S279" s="29">
        <f t="shared" ca="1" si="369"/>
        <v>606.44673326399675</v>
      </c>
      <c r="T279" s="29">
        <f t="shared" ca="1" si="369"/>
        <v>723.17051009573129</v>
      </c>
      <c r="U279" s="29">
        <f t="shared" ca="1" si="369"/>
        <v>289.52460783848142</v>
      </c>
      <c r="V279" s="29">
        <f t="shared" ca="1" si="369"/>
        <v>126.59502600057898</v>
      </c>
      <c r="W279" s="31">
        <f t="shared" ca="1" si="290"/>
        <v>25969591.491946839</v>
      </c>
      <c r="X279" s="31">
        <f t="shared" ca="1" si="291"/>
        <v>75354227.168008596</v>
      </c>
      <c r="Y279" s="38">
        <f t="array" aca="1" ref="Y279" ca="1">SUM($E$54:$V$54*E279:V279)/1000000</f>
        <v>963.43635825342631</v>
      </c>
      <c r="Z279" s="39">
        <f t="array" aca="1" ref="Z279" ca="1">SUM(($E$54:$V$54*E279:V279))/SUM(E279:V279)</f>
        <v>12.785432144441796</v>
      </c>
      <c r="AE279" s="10"/>
      <c r="AF279" s="46"/>
      <c r="AG279" s="53">
        <f t="shared" ca="1" si="296"/>
        <v>570655.42838158202</v>
      </c>
      <c r="AH279" s="53">
        <f t="shared" ca="1" si="297"/>
        <v>816317.45018536667</v>
      </c>
      <c r="AI279" s="53">
        <f t="shared" ca="1" si="298"/>
        <v>2323480.7158465073</v>
      </c>
      <c r="AJ279" s="53">
        <f t="shared" ca="1" si="299"/>
        <v>1007961.0433392698</v>
      </c>
      <c r="AK279" s="53">
        <f t="shared" ca="1" si="300"/>
        <v>1241512.823005425</v>
      </c>
      <c r="AL279" s="53">
        <f t="shared" ca="1" si="301"/>
        <v>285933.11540753598</v>
      </c>
      <c r="AM279" s="53">
        <f t="shared" ca="1" si="302"/>
        <v>176815.45117524063</v>
      </c>
      <c r="AN279" s="53">
        <f t="shared" ca="1" si="303"/>
        <v>62045.691039071375</v>
      </c>
      <c r="AO279" s="53">
        <f t="shared" ca="1" si="304"/>
        <v>16408.54928707171</v>
      </c>
      <c r="AP279" s="53">
        <f t="shared" ca="1" si="305"/>
        <v>6929.0000383687693</v>
      </c>
      <c r="AQ279" s="53">
        <f t="shared" ca="1" si="306"/>
        <v>1601.524396755935</v>
      </c>
      <c r="AR279" s="53">
        <f t="shared" ca="1" si="307"/>
        <v>357.787798455634</v>
      </c>
      <c r="AS279" s="53">
        <f t="shared" ca="1" si="308"/>
        <v>209.80421906307086</v>
      </c>
      <c r="AT279" s="53">
        <f t="shared" ca="1" si="309"/>
        <v>119.64725893416441</v>
      </c>
      <c r="AU279" s="53">
        <f t="shared" ca="1" si="310"/>
        <v>142.67595903976903</v>
      </c>
      <c r="AV279" s="53">
        <f t="shared" ca="1" si="311"/>
        <v>57.120970106344764</v>
      </c>
      <c r="AW279" s="53">
        <f t="shared" ca="1" si="312"/>
        <v>24.976221364317105</v>
      </c>
      <c r="AX279" s="53">
        <f t="shared" ca="1" si="292"/>
        <v>5123599.9259622097</v>
      </c>
      <c r="AY279" s="53">
        <f t="shared" ca="1" si="293"/>
        <v>6510572.8045291584</v>
      </c>
      <c r="AZ279" s="41">
        <f t="array" aca="1" ref="AZ279" ca="1">SUM($E$54:$V$54*AF279:AW279)/1000000</f>
        <v>134.10987895483524</v>
      </c>
      <c r="BA279" s="43">
        <f t="array" aca="1" ref="BA279" ca="1">IF(AZ279=0,"",SUM(($E$54:$V$54*AF279:AW279))/SUM(AF279:AW279))</f>
        <v>20.59878339146136</v>
      </c>
      <c r="BB279" s="54">
        <f t="array" aca="1" ref="BB279" ca="1">SUM(AG279:AW279*AG$54:AW$54*AG$55:AW$55)/1000000</f>
        <v>271.01795062462833</v>
      </c>
      <c r="BG279" s="10"/>
      <c r="BH279" s="46"/>
      <c r="BI279" s="53">
        <f t="shared" si="313"/>
        <v>0</v>
      </c>
      <c r="BJ279" s="53">
        <f t="shared" si="314"/>
        <v>0</v>
      </c>
      <c r="BK279" s="53">
        <f t="shared" ca="1" si="315"/>
        <v>12954831.795116356</v>
      </c>
      <c r="BL279" s="53">
        <f t="shared" ca="1" si="316"/>
        <v>5620001.7858692911</v>
      </c>
      <c r="BM279" s="53">
        <f t="shared" ca="1" si="317"/>
        <v>6922196.3771090107</v>
      </c>
      <c r="BN279" s="53">
        <f t="shared" ca="1" si="318"/>
        <v>1594252.7043563926</v>
      </c>
      <c r="BO279" s="53">
        <f t="shared" ca="1" si="319"/>
        <v>985854.71922813763</v>
      </c>
      <c r="BP279" s="53">
        <f t="shared" ca="1" si="320"/>
        <v>345942.8285937311</v>
      </c>
      <c r="BQ279" s="53">
        <f t="shared" ca="1" si="321"/>
        <v>91487.738446086209</v>
      </c>
      <c r="BR279" s="53">
        <f t="shared" ca="1" si="322"/>
        <v>38633.430177929709</v>
      </c>
      <c r="BS279" s="53">
        <f t="shared" ca="1" si="323"/>
        <v>8929.4819768665293</v>
      </c>
      <c r="BT279" s="53">
        <f t="shared" ca="1" si="324"/>
        <v>1994.8866869114702</v>
      </c>
      <c r="BU279" s="53">
        <f t="shared" ca="1" si="325"/>
        <v>1169.7873579628977</v>
      </c>
      <c r="BV279" s="53">
        <f t="shared" ca="1" si="326"/>
        <v>667.10694161028221</v>
      </c>
      <c r="BW279" s="53">
        <f t="shared" ca="1" si="327"/>
        <v>795.50608617542014</v>
      </c>
      <c r="BX279" s="53">
        <f t="shared" ca="1" si="328"/>
        <v>318.48448521853413</v>
      </c>
      <c r="BY279" s="53">
        <f t="shared" ca="1" si="329"/>
        <v>139.25777151734911</v>
      </c>
      <c r="BZ279" s="53">
        <f t="shared" ca="1" si="294"/>
        <v>28567215.890203197</v>
      </c>
      <c r="CA279" s="53">
        <f t="shared" ca="1" si="295"/>
        <v>28567215.890203197</v>
      </c>
      <c r="CB279" s="41">
        <f t="array" aca="1" ref="CB279" ca="1">SUM($E$54:$V$54*BH279:BY279)/1000000</f>
        <v>669.89847108599247</v>
      </c>
      <c r="CC279" s="43">
        <f t="array" aca="1" ref="CC279" ca="1">IF(CB279=0,"",SUM(($E$54:$V$54*BH279:BY279))/SUM(BH279:BY279))</f>
        <v>23.449904031975567</v>
      </c>
      <c r="CD279" s="54">
        <f t="array" aca="1" ref="CD279" ca="1">SUM(BI279:BY279*BI$54:BY$54*BI$55:BY$55)/1000000</f>
        <v>3153.1195325342446</v>
      </c>
      <c r="CI279" s="10"/>
      <c r="CJ279" s="71"/>
      <c r="CK279" s="149" t="str">
        <f t="shared" ca="1" si="330"/>
        <v/>
      </c>
      <c r="CL279" s="149" t="str">
        <f t="shared" ca="1" si="331"/>
        <v/>
      </c>
      <c r="CM279" s="149" t="str">
        <f t="shared" ca="1" si="332"/>
        <v/>
      </c>
      <c r="CN279" s="149">
        <f t="shared" ca="1" si="333"/>
        <v>0.27815427456293323</v>
      </c>
      <c r="CO279" s="149">
        <f t="shared" ca="1" si="334"/>
        <v>0.27365275519933041</v>
      </c>
      <c r="CP279" s="149">
        <f t="shared" ca="1" si="335"/>
        <v>0.28049094422315574</v>
      </c>
      <c r="CQ279" s="149">
        <f t="shared" ca="1" si="336"/>
        <v>0.30118060750947234</v>
      </c>
      <c r="CR279" s="149">
        <f t="shared" ca="1" si="337"/>
        <v>0.30179394287774425</v>
      </c>
      <c r="CS279" s="149">
        <f t="shared" ca="1" si="338"/>
        <v>0.29598651656443364</v>
      </c>
      <c r="CT279" s="149">
        <f t="shared" ca="1" si="339"/>
        <v>0.27628064949530678</v>
      </c>
      <c r="CU279" s="149">
        <f t="shared" ca="1" si="340"/>
        <v>0.30027662254863791</v>
      </c>
      <c r="CV279" s="149">
        <f t="shared" ca="1" si="341"/>
        <v>0.30727774776571365</v>
      </c>
      <c r="CW279" s="149">
        <f t="shared" ca="1" si="342"/>
        <v>0.33984338339409925</v>
      </c>
      <c r="CX279" s="149" t="str">
        <f t="shared" ca="1" si="343"/>
        <v/>
      </c>
      <c r="CY279" s="149" t="str">
        <f t="shared" ca="1" si="344"/>
        <v/>
      </c>
      <c r="CZ279" s="149" t="str">
        <f t="shared" ca="1" si="345"/>
        <v/>
      </c>
      <c r="DA279" s="149" t="str">
        <f t="shared" ca="1" si="346"/>
        <v/>
      </c>
      <c r="DB279" s="53"/>
      <c r="DC279" s="53"/>
      <c r="DD279" s="41"/>
      <c r="DE279" s="43"/>
      <c r="DF279" s="54"/>
      <c r="DK279" s="10"/>
      <c r="DL279" s="46"/>
      <c r="DM279" s="72">
        <f t="shared" ca="1" si="347"/>
        <v>0.11809314318252637</v>
      </c>
      <c r="DN279" s="72">
        <f t="shared" ca="1" si="348"/>
        <v>0.11809314318252653</v>
      </c>
      <c r="DO279" s="72">
        <f t="shared" ca="1" si="349"/>
        <v>0.77653493512519978</v>
      </c>
      <c r="DP279" s="72">
        <f t="shared" ca="1" si="350"/>
        <v>0.77653493512519978</v>
      </c>
      <c r="DQ279" s="72">
        <f t="shared" ca="1" si="351"/>
        <v>0.77653493512519978</v>
      </c>
      <c r="DR279" s="72">
        <f t="shared" ca="1" si="352"/>
        <v>0.77653493512519978</v>
      </c>
      <c r="DS279" s="72">
        <f t="shared" ca="1" si="353"/>
        <v>0.77653493512519978</v>
      </c>
      <c r="DT279" s="72">
        <f t="shared" ca="1" si="354"/>
        <v>0.77653493512519978</v>
      </c>
      <c r="DU279" s="72">
        <f t="shared" ca="1" si="355"/>
        <v>0.77653493512519978</v>
      </c>
      <c r="DV279" s="72">
        <f t="shared" ca="1" si="356"/>
        <v>0.77653493512519978</v>
      </c>
      <c r="DW279" s="72">
        <f t="shared" ca="1" si="357"/>
        <v>0.77653493512519978</v>
      </c>
      <c r="DX279" s="72">
        <f t="shared" ca="1" si="358"/>
        <v>0.77653493512519978</v>
      </c>
      <c r="DY279" s="72">
        <f t="shared" ca="1" si="359"/>
        <v>0.77653493512519978</v>
      </c>
      <c r="DZ279" s="72">
        <f t="shared" ca="1" si="360"/>
        <v>0.77653493512519978</v>
      </c>
      <c r="EA279" s="72">
        <f t="shared" ca="1" si="361"/>
        <v>0.77653493512519978</v>
      </c>
      <c r="EB279" s="72">
        <f t="shared" ca="1" si="362"/>
        <v>0.77653493512519978</v>
      </c>
      <c r="EC279" s="72">
        <f t="shared" ca="1" si="363"/>
        <v>0.77653493512519978</v>
      </c>
      <c r="ED279" s="53"/>
      <c r="EE279" s="53"/>
      <c r="EF279" s="41"/>
      <c r="EG279" s="43"/>
      <c r="EH279" s="54"/>
    </row>
    <row r="280" spans="1:138" x14ac:dyDescent="0.2">
      <c r="A280" s="6">
        <v>19</v>
      </c>
      <c r="B280">
        <v>8</v>
      </c>
      <c r="C280" s="5">
        <f t="shared" ca="1" si="287"/>
        <v>0.58694869753953827</v>
      </c>
      <c r="D280" s="5">
        <f t="shared" ca="1" si="288"/>
        <v>0.1131601405375641</v>
      </c>
      <c r="E280" s="30">
        <f t="shared" ca="1" si="289"/>
        <v>32955608.138835218</v>
      </c>
      <c r="F280" s="29">
        <f t="shared" ca="1" si="368"/>
        <v>12421727.551351115</v>
      </c>
      <c r="G280" s="29">
        <f t="shared" ca="1" si="368"/>
        <v>10121019.414867153</v>
      </c>
      <c r="H280" s="29">
        <f t="shared" ca="1" si="368"/>
        <v>8050091.2821084158</v>
      </c>
      <c r="I280" s="29">
        <f t="shared" ca="1" si="368"/>
        <v>4908785.3329923488</v>
      </c>
      <c r="J280" s="29">
        <f t="shared" ca="1" si="368"/>
        <v>2129505.2513353145</v>
      </c>
      <c r="K280" s="29">
        <f t="shared" ca="1" si="368"/>
        <v>2622926.8419258776</v>
      </c>
      <c r="L280" s="29">
        <f t="shared" ca="1" si="368"/>
        <v>604086.90872992983</v>
      </c>
      <c r="M280" s="29">
        <f t="shared" ca="1" si="368"/>
        <v>373555.53995171789</v>
      </c>
      <c r="N280" s="29">
        <f t="shared" ca="1" si="368"/>
        <v>131083.06691368672</v>
      </c>
      <c r="O280" s="29">
        <f t="shared" ca="1" si="368"/>
        <v>34666.113442096961</v>
      </c>
      <c r="P280" s="29">
        <f t="shared" ca="1" si="369"/>
        <v>14638.801832386282</v>
      </c>
      <c r="Q280" s="29">
        <f t="shared" ca="1" si="369"/>
        <v>3383.5182773878896</v>
      </c>
      <c r="R280" s="29">
        <f t="shared" ca="1" si="369"/>
        <v>755.89329638260836</v>
      </c>
      <c r="S280" s="29">
        <f t="shared" ca="1" si="369"/>
        <v>443.25045020289798</v>
      </c>
      <c r="T280" s="29">
        <f t="shared" ca="1" si="369"/>
        <v>252.77709678549516</v>
      </c>
      <c r="U280" s="29">
        <f t="shared" ca="1" si="369"/>
        <v>301.42951061673563</v>
      </c>
      <c r="V280" s="29">
        <f t="shared" ca="1" si="369"/>
        <v>120.67867762016877</v>
      </c>
      <c r="W280" s="31">
        <f t="shared" ca="1" si="290"/>
        <v>18874596.686540768</v>
      </c>
      <c r="X280" s="31">
        <f t="shared" ca="1" si="291"/>
        <v>74372951.791594252</v>
      </c>
      <c r="Y280" s="38">
        <f t="array" aca="1" ref="Y280" ca="1">SUM($E$54:$V$54*E280:V280)/1000000</f>
        <v>703.30053277023819</v>
      </c>
      <c r="Z280" s="39">
        <f t="array" aca="1" ref="Z280" ca="1">SUM(($E$54:$V$54*E280:V280))/SUM(E280:V280)</f>
        <v>9.4564020363344827</v>
      </c>
      <c r="AE280" s="10"/>
      <c r="AF280" s="46"/>
      <c r="AG280" s="53">
        <f t="shared" ca="1" si="296"/>
        <v>536441.10376139719</v>
      </c>
      <c r="AH280" s="53">
        <f t="shared" ca="1" si="297"/>
        <v>437083.39308338123</v>
      </c>
      <c r="AI280" s="53">
        <f t="shared" ca="1" si="298"/>
        <v>1456438.8921075079</v>
      </c>
      <c r="AJ280" s="53">
        <f t="shared" ca="1" si="299"/>
        <v>888107.42902588053</v>
      </c>
      <c r="AK280" s="53">
        <f t="shared" ca="1" si="300"/>
        <v>385274.42240128323</v>
      </c>
      <c r="AL280" s="53">
        <f t="shared" ca="1" si="301"/>
        <v>474545.26040269085</v>
      </c>
      <c r="AM280" s="53">
        <f t="shared" ca="1" si="302"/>
        <v>109292.63250004215</v>
      </c>
      <c r="AN280" s="53">
        <f t="shared" ca="1" si="303"/>
        <v>67584.428260719767</v>
      </c>
      <c r="AO280" s="53">
        <f t="shared" ca="1" si="304"/>
        <v>23715.815145368313</v>
      </c>
      <c r="AP280" s="53">
        <f t="shared" ca="1" si="305"/>
        <v>6271.8637697307186</v>
      </c>
      <c r="AQ280" s="53">
        <f t="shared" ca="1" si="306"/>
        <v>2648.481809135204</v>
      </c>
      <c r="AR280" s="53">
        <f t="shared" ca="1" si="307"/>
        <v>612.15301027662974</v>
      </c>
      <c r="AS280" s="53">
        <f t="shared" ca="1" si="308"/>
        <v>136.75775299365748</v>
      </c>
      <c r="AT280" s="53">
        <f t="shared" ca="1" si="309"/>
        <v>80.193773212790319</v>
      </c>
      <c r="AU280" s="53">
        <f t="shared" ca="1" si="310"/>
        <v>45.732946607779922</v>
      </c>
      <c r="AV280" s="53">
        <f t="shared" ca="1" si="311"/>
        <v>54.535240298065759</v>
      </c>
      <c r="AW280" s="53">
        <f t="shared" ca="1" si="312"/>
        <v>21.833431867381723</v>
      </c>
      <c r="AX280" s="53">
        <f t="shared" ca="1" si="292"/>
        <v>3414830.431577615</v>
      </c>
      <c r="AY280" s="53">
        <f t="shared" ca="1" si="293"/>
        <v>4388354.9284223951</v>
      </c>
      <c r="AZ280" s="41">
        <f t="array" aca="1" ref="AZ280" ca="1">SUM($E$54:$V$54*AF280:AW280)/1000000</f>
        <v>90.068160357688384</v>
      </c>
      <c r="BA280" s="43">
        <f t="array" aca="1" ref="BA280" ca="1">IF(AZ280=0,"",SUM(($E$54:$V$54*AF280:AW280))/SUM(AF280:AW280))</f>
        <v>20.524356353752751</v>
      </c>
      <c r="BB280" s="54">
        <f t="array" aca="1" ref="BB280" ca="1">SUM(AG280:AW280*AG$54:AW$54*AG$55:AW$55)/1000000</f>
        <v>184.10149949293105</v>
      </c>
      <c r="BG280" s="10"/>
      <c r="BH280" s="46"/>
      <c r="BI280" s="53">
        <f t="shared" si="313"/>
        <v>0</v>
      </c>
      <c r="BJ280" s="53">
        <f t="shared" si="314"/>
        <v>0</v>
      </c>
      <c r="BK280" s="53">
        <f t="shared" ca="1" si="315"/>
        <v>7554381.8407034967</v>
      </c>
      <c r="BL280" s="53">
        <f t="shared" ca="1" si="316"/>
        <v>4606511.5884942636</v>
      </c>
      <c r="BM280" s="53">
        <f t="shared" ca="1" si="317"/>
        <v>1998374.3334841826</v>
      </c>
      <c r="BN280" s="53">
        <f t="shared" ca="1" si="318"/>
        <v>2461411.9529522825</v>
      </c>
      <c r="BO280" s="53">
        <f t="shared" ca="1" si="319"/>
        <v>566888.37599377579</v>
      </c>
      <c r="BP280" s="53">
        <f t="shared" ca="1" si="320"/>
        <v>350552.69420079619</v>
      </c>
      <c r="BQ280" s="53">
        <f t="shared" ca="1" si="321"/>
        <v>123011.21883143632</v>
      </c>
      <c r="BR280" s="53">
        <f t="shared" ca="1" si="322"/>
        <v>32531.439544888595</v>
      </c>
      <c r="BS280" s="53">
        <f t="shared" ca="1" si="323"/>
        <v>13737.372019373164</v>
      </c>
      <c r="BT280" s="53">
        <f t="shared" ca="1" si="324"/>
        <v>3175.1676020365412</v>
      </c>
      <c r="BU280" s="53">
        <f t="shared" ca="1" si="325"/>
        <v>709.3468125502651</v>
      </c>
      <c r="BV280" s="53">
        <f t="shared" ca="1" si="326"/>
        <v>415.95592329971862</v>
      </c>
      <c r="BW280" s="53">
        <f t="shared" ca="1" si="327"/>
        <v>237.21155981748743</v>
      </c>
      <c r="BX280" s="53">
        <f t="shared" ca="1" si="328"/>
        <v>282.86804974698447</v>
      </c>
      <c r="BY280" s="53">
        <f t="shared" ca="1" si="329"/>
        <v>113.24751221145674</v>
      </c>
      <c r="BZ280" s="53">
        <f t="shared" ca="1" si="294"/>
        <v>17712334.613684155</v>
      </c>
      <c r="CA280" s="53">
        <f t="shared" ca="1" si="295"/>
        <v>17712334.613684155</v>
      </c>
      <c r="CB280" s="41">
        <f t="array" aca="1" ref="CB280" ca="1">SUM($E$54:$V$54*BH280:BY280)/1000000</f>
        <v>420.83487209394048</v>
      </c>
      <c r="CC280" s="43">
        <f t="array" aca="1" ref="CC280" ca="1">IF(CB280=0,"",SUM(($E$54:$V$54*BH280:BY280))/SUM(BH280:BY280))</f>
        <v>23.759424224563421</v>
      </c>
      <c r="CD280" s="54">
        <f t="array" aca="1" ref="CD280" ca="1">SUM(BI280:BY280*BI$54:BY$54*BI$55:BY$55)/1000000</f>
        <v>1990.2194129157913</v>
      </c>
      <c r="CI280" s="10"/>
      <c r="CJ280" s="71"/>
      <c r="CK280" s="149" t="str">
        <f t="shared" ca="1" si="330"/>
        <v/>
      </c>
      <c r="CL280" s="149" t="str">
        <f t="shared" ca="1" si="331"/>
        <v/>
      </c>
      <c r="CM280" s="149" t="str">
        <f t="shared" ca="1" si="332"/>
        <v/>
      </c>
      <c r="CN280" s="149">
        <f t="shared" ca="1" si="333"/>
        <v>0.86045094909840525</v>
      </c>
      <c r="CO280" s="149">
        <f t="shared" ca="1" si="334"/>
        <v>0.82253255625915545</v>
      </c>
      <c r="CP280" s="149">
        <f t="shared" ca="1" si="335"/>
        <v>0.99652312433671753</v>
      </c>
      <c r="CQ280" s="149">
        <f t="shared" ca="1" si="336"/>
        <v>0.90285550058518027</v>
      </c>
      <c r="CR280" s="149">
        <f t="shared" ca="1" si="337"/>
        <v>0.79355140496140397</v>
      </c>
      <c r="CS280" s="149">
        <f t="shared" ca="1" si="338"/>
        <v>0.8766380422318264</v>
      </c>
      <c r="CT280" s="149">
        <f t="shared" ca="1" si="339"/>
        <v>1.1194654221542608</v>
      </c>
      <c r="CU280" s="149">
        <f t="shared" ca="1" si="340"/>
        <v>0.92001918686745554</v>
      </c>
      <c r="CV280" s="149">
        <f t="shared" ca="1" si="341"/>
        <v>0.79377472119098247</v>
      </c>
      <c r="CW280" s="149" t="str">
        <f t="shared" ca="1" si="342"/>
        <v/>
      </c>
      <c r="CX280" s="149" t="str">
        <f t="shared" ca="1" si="343"/>
        <v/>
      </c>
      <c r="CY280" s="149" t="str">
        <f t="shared" ca="1" si="344"/>
        <v/>
      </c>
      <c r="CZ280" s="149" t="str">
        <f t="shared" ca="1" si="345"/>
        <v/>
      </c>
      <c r="DA280" s="149" t="str">
        <f t="shared" ca="1" si="346"/>
        <v/>
      </c>
      <c r="DB280" s="53"/>
      <c r="DC280" s="53"/>
      <c r="DD280" s="41"/>
      <c r="DE280" s="43"/>
      <c r="DF280" s="54"/>
      <c r="DK280" s="10"/>
      <c r="DL280" s="46"/>
      <c r="DM280" s="72">
        <f t="shared" ca="1" si="347"/>
        <v>0.11316014053756415</v>
      </c>
      <c r="DN280" s="72">
        <f t="shared" ca="1" si="348"/>
        <v>0.11316014053756415</v>
      </c>
      <c r="DO280" s="72">
        <f t="shared" ca="1" si="349"/>
        <v>0.70010883807710222</v>
      </c>
      <c r="DP280" s="72">
        <f t="shared" ca="1" si="350"/>
        <v>0.70010883807710222</v>
      </c>
      <c r="DQ280" s="72">
        <f t="shared" ca="1" si="351"/>
        <v>0.70010883807710245</v>
      </c>
      <c r="DR280" s="72">
        <f t="shared" ca="1" si="352"/>
        <v>0.70010883807710222</v>
      </c>
      <c r="DS280" s="72">
        <f t="shared" ca="1" si="353"/>
        <v>0.70010883807710222</v>
      </c>
      <c r="DT280" s="72">
        <f t="shared" ca="1" si="354"/>
        <v>0.70010883807710222</v>
      </c>
      <c r="DU280" s="72">
        <f t="shared" ca="1" si="355"/>
        <v>0.70010883807710222</v>
      </c>
      <c r="DV280" s="72">
        <f t="shared" ca="1" si="356"/>
        <v>0.70010883807710222</v>
      </c>
      <c r="DW280" s="72">
        <f t="shared" ca="1" si="357"/>
        <v>0.70010883807710222</v>
      </c>
      <c r="DX280" s="72">
        <f t="shared" ca="1" si="358"/>
        <v>0.70010883807710222</v>
      </c>
      <c r="DY280" s="72">
        <f t="shared" ca="1" si="359"/>
        <v>0.70010883807710222</v>
      </c>
      <c r="DZ280" s="72">
        <f t="shared" ca="1" si="360"/>
        <v>0.70010883807710222</v>
      </c>
      <c r="EA280" s="72">
        <f t="shared" ca="1" si="361"/>
        <v>0.70010883807710222</v>
      </c>
      <c r="EB280" s="72">
        <f t="shared" ca="1" si="362"/>
        <v>0.70010883807710245</v>
      </c>
      <c r="EC280" s="72">
        <f t="shared" ca="1" si="363"/>
        <v>0.70010883807710222</v>
      </c>
      <c r="ED280" s="53"/>
      <c r="EE280" s="53"/>
      <c r="EF280" s="41"/>
      <c r="EG280" s="43"/>
      <c r="EH280" s="54"/>
    </row>
    <row r="281" spans="1:138" x14ac:dyDescent="0.2">
      <c r="A281" s="6">
        <v>19</v>
      </c>
      <c r="B281">
        <v>9</v>
      </c>
      <c r="C281" s="5">
        <f t="shared" ca="1" si="287"/>
        <v>0.72099740188987249</v>
      </c>
      <c r="D281" s="5">
        <f t="shared" ca="1" si="288"/>
        <v>0.13488705191129019</v>
      </c>
      <c r="E281" s="30">
        <f t="shared" ca="1" si="289"/>
        <v>27269914.535108704</v>
      </c>
      <c r="F281" s="29">
        <f t="shared" ca="1" si="368"/>
        <v>24173920.723900672</v>
      </c>
      <c r="G281" s="29">
        <f t="shared" ca="1" si="368"/>
        <v>9111707.3553984743</v>
      </c>
      <c r="H281" s="29">
        <f t="shared" ca="1" si="368"/>
        <v>3610080.0177445421</v>
      </c>
      <c r="I281" s="29">
        <f t="shared" ca="1" si="368"/>
        <v>2871397.8787422958</v>
      </c>
      <c r="J281" s="29">
        <f t="shared" ca="1" si="368"/>
        <v>1750921.2378351882</v>
      </c>
      <c r="K281" s="29">
        <f t="shared" ca="1" si="368"/>
        <v>759576.09015500487</v>
      </c>
      <c r="L281" s="29">
        <f t="shared" ca="1" si="368"/>
        <v>935575.30046163802</v>
      </c>
      <c r="M281" s="29">
        <f t="shared" ca="1" si="368"/>
        <v>215472.5713680113</v>
      </c>
      <c r="N281" s="29">
        <f t="shared" ca="1" si="368"/>
        <v>133244.02760422634</v>
      </c>
      <c r="O281" s="29">
        <f t="shared" ca="1" si="368"/>
        <v>46756.195313155869</v>
      </c>
      <c r="P281" s="29">
        <f t="shared" ca="1" si="369"/>
        <v>12365.102594936814</v>
      </c>
      <c r="Q281" s="29">
        <f t="shared" ca="1" si="369"/>
        <v>5221.5339001514567</v>
      </c>
      <c r="R281" s="29">
        <f t="shared" ca="1" si="369"/>
        <v>1206.8716818118844</v>
      </c>
      <c r="S281" s="29">
        <f t="shared" ca="1" si="369"/>
        <v>269.62059580771245</v>
      </c>
      <c r="T281" s="29">
        <f t="shared" ca="1" si="369"/>
        <v>158.10359881171692</v>
      </c>
      <c r="U281" s="29">
        <f t="shared" ca="1" si="369"/>
        <v>90.16340238497331</v>
      </c>
      <c r="V281" s="29">
        <f t="shared" ca="1" si="369"/>
        <v>107.51729726330902</v>
      </c>
      <c r="W281" s="31">
        <f t="shared" ca="1" si="290"/>
        <v>10342442.232295228</v>
      </c>
      <c r="X281" s="31">
        <f t="shared" ca="1" si="291"/>
        <v>70897984.846703082</v>
      </c>
      <c r="Y281" s="38">
        <f t="array" aca="1" ref="Y281" ca="1">SUM($E$54:$V$54*E281:V281)/1000000</f>
        <v>562.11769615062178</v>
      </c>
      <c r="Z281" s="39">
        <f t="array" aca="1" ref="Z281" ca="1">SUM(($E$54:$V$54*E281:V281))/SUM(E281:V281)</f>
        <v>7.9285426428697932</v>
      </c>
      <c r="AE281" s="10"/>
      <c r="AF281" s="46"/>
      <c r="AG281" s="53">
        <f t="shared" ca="1" si="296"/>
        <v>1149048.2001540333</v>
      </c>
      <c r="AH281" s="53">
        <f t="shared" ca="1" si="297"/>
        <v>433102.72490053449</v>
      </c>
      <c r="AI281" s="53">
        <f t="shared" ca="1" si="298"/>
        <v>851930.02689352562</v>
      </c>
      <c r="AJ281" s="53">
        <f t="shared" ca="1" si="299"/>
        <v>677611.03910025221</v>
      </c>
      <c r="AK281" s="53">
        <f t="shared" ca="1" si="300"/>
        <v>413193.71590254048</v>
      </c>
      <c r="AL281" s="53">
        <f t="shared" ca="1" si="301"/>
        <v>179249.67749543744</v>
      </c>
      <c r="AM281" s="53">
        <f t="shared" ca="1" si="302"/>
        <v>220783.10922902159</v>
      </c>
      <c r="AN281" s="53">
        <f t="shared" ca="1" si="303"/>
        <v>50848.610728316729</v>
      </c>
      <c r="AO281" s="53">
        <f t="shared" ca="1" si="304"/>
        <v>31443.787246353157</v>
      </c>
      <c r="AP281" s="53">
        <f t="shared" ca="1" si="305"/>
        <v>11033.829315357434</v>
      </c>
      <c r="AQ281" s="53">
        <f t="shared" ca="1" si="306"/>
        <v>2917.9968683428633</v>
      </c>
      <c r="AR281" s="53">
        <f t="shared" ca="1" si="307"/>
        <v>1232.2113344071213</v>
      </c>
      <c r="AS281" s="53">
        <f t="shared" ca="1" si="308"/>
        <v>284.80538361734142</v>
      </c>
      <c r="AT281" s="53">
        <f t="shared" ca="1" si="309"/>
        <v>63.626811679653699</v>
      </c>
      <c r="AU281" s="53">
        <f t="shared" ca="1" si="310"/>
        <v>37.310309612411579</v>
      </c>
      <c r="AV281" s="53">
        <f t="shared" ca="1" si="311"/>
        <v>21.277342729547648</v>
      </c>
      <c r="AW281" s="53">
        <f t="shared" ca="1" si="312"/>
        <v>25.372627060570508</v>
      </c>
      <c r="AX281" s="53">
        <f t="shared" ca="1" si="292"/>
        <v>2440676.3965882547</v>
      </c>
      <c r="AY281" s="53">
        <f t="shared" ca="1" si="293"/>
        <v>4022827.3216428217</v>
      </c>
      <c r="AZ281" s="41">
        <f t="array" aca="1" ref="AZ281" ca="1">SUM($E$54:$V$54*AF281:AW281)/1000000</f>
        <v>72.725033944164323</v>
      </c>
      <c r="BA281" s="43">
        <f t="array" aca="1" ref="BA281" ca="1">IF(AZ281=0,"",SUM(($E$54:$V$54*AF281:AW281))/SUM(AF281:AW281))</f>
        <v>18.078089892872967</v>
      </c>
      <c r="BB281" s="54">
        <f t="array" aca="1" ref="BB281" ca="1">SUM(AG281:AW281*AG$54:AW$54*AG$55:AW$55)/1000000</f>
        <v>145.68237824581334</v>
      </c>
      <c r="BG281" s="10"/>
      <c r="BH281" s="46"/>
      <c r="BI281" s="53">
        <f t="shared" si="313"/>
        <v>0</v>
      </c>
      <c r="BJ281" s="53">
        <f t="shared" si="314"/>
        <v>0</v>
      </c>
      <c r="BK281" s="53">
        <f t="shared" ca="1" si="315"/>
        <v>4553730.8976562247</v>
      </c>
      <c r="BL281" s="53">
        <f t="shared" ca="1" si="316"/>
        <v>3621962.1658310266</v>
      </c>
      <c r="BM281" s="53">
        <f t="shared" ca="1" si="317"/>
        <v>2208600.3913769154</v>
      </c>
      <c r="BN281" s="53">
        <f t="shared" ca="1" si="318"/>
        <v>958124.22269264935</v>
      </c>
      <c r="BO281" s="53">
        <f t="shared" ca="1" si="319"/>
        <v>1180128.4547310106</v>
      </c>
      <c r="BP281" s="53">
        <f t="shared" ca="1" si="320"/>
        <v>271795.66685864556</v>
      </c>
      <c r="BQ281" s="53">
        <f t="shared" ca="1" si="321"/>
        <v>168073.12925119212</v>
      </c>
      <c r="BR281" s="53">
        <f t="shared" ca="1" si="322"/>
        <v>58977.953454724062</v>
      </c>
      <c r="BS281" s="53">
        <f t="shared" ca="1" si="323"/>
        <v>15597.258083612198</v>
      </c>
      <c r="BT281" s="53">
        <f t="shared" ca="1" si="324"/>
        <v>6586.4080955010149</v>
      </c>
      <c r="BU281" s="53">
        <f t="shared" ca="1" si="325"/>
        <v>1522.3399038137338</v>
      </c>
      <c r="BV281" s="53">
        <f t="shared" ca="1" si="326"/>
        <v>340.09762435712889</v>
      </c>
      <c r="BW281" s="53">
        <f t="shared" ca="1" si="327"/>
        <v>199.43082685169037</v>
      </c>
      <c r="BX281" s="53">
        <f t="shared" ca="1" si="328"/>
        <v>113.73151544014266</v>
      </c>
      <c r="BY281" s="53">
        <f t="shared" ca="1" si="329"/>
        <v>135.62160289353034</v>
      </c>
      <c r="BZ281" s="53">
        <f t="shared" ca="1" si="294"/>
        <v>13045887.769504854</v>
      </c>
      <c r="CA281" s="53">
        <f t="shared" ca="1" si="295"/>
        <v>13045887.769504854</v>
      </c>
      <c r="CB281" s="41">
        <f t="array" aca="1" ref="CB281" ca="1">SUM($E$54:$V$54*BH281:BY281)/1000000</f>
        <v>320.56861993361588</v>
      </c>
      <c r="CC281" s="43">
        <f t="array" aca="1" ref="CC281" ca="1">IF(CB281=0,"",SUM(($E$54:$V$54*BH281:BY281))/SUM(BH281:BY281))</f>
        <v>24.572388295640135</v>
      </c>
      <c r="CD281" s="54">
        <f t="array" aca="1" ref="CD281" ca="1">SUM(BI281:BY281*BI$54:BY$54*BI$55:BY$55)/1000000</f>
        <v>1530.7233281302538</v>
      </c>
      <c r="CI281" s="10"/>
      <c r="CJ281" s="71"/>
      <c r="CK281" s="149" t="str">
        <f t="shared" ca="1" si="330"/>
        <v/>
      </c>
      <c r="CL281" s="149" t="str">
        <f t="shared" ca="1" si="331"/>
        <v/>
      </c>
      <c r="CM281" s="149" t="str">
        <f t="shared" ca="1" si="332"/>
        <v/>
      </c>
      <c r="CN281" s="149">
        <f t="shared" ca="1" si="333"/>
        <v>0.48223765753618841</v>
      </c>
      <c r="CO281" s="149">
        <f t="shared" ca="1" si="334"/>
        <v>0.50160671270959278</v>
      </c>
      <c r="CP281" s="149">
        <f t="shared" ca="1" si="335"/>
        <v>0.61474515508300331</v>
      </c>
      <c r="CQ281" s="149">
        <f t="shared" ca="1" si="336"/>
        <v>0.67585053067188949</v>
      </c>
      <c r="CR281" s="149">
        <f t="shared" ca="1" si="337"/>
        <v>0.51277234307098651</v>
      </c>
      <c r="CS281" s="149">
        <f t="shared" ca="1" si="338"/>
        <v>0.49130615675366018</v>
      </c>
      <c r="CT281" s="149">
        <f t="shared" ca="1" si="339"/>
        <v>0.59688686852523454</v>
      </c>
      <c r="CU281" s="149">
        <f t="shared" ca="1" si="340"/>
        <v>0.48506748756953411</v>
      </c>
      <c r="CV281" s="149">
        <f t="shared" ca="1" si="341"/>
        <v>0.55905707968608653</v>
      </c>
      <c r="CW281" s="149">
        <f t="shared" ca="1" si="342"/>
        <v>0.55271298410634673</v>
      </c>
      <c r="CX281" s="149" t="str">
        <f t="shared" ca="1" si="343"/>
        <v/>
      </c>
      <c r="CY281" s="149" t="str">
        <f t="shared" ca="1" si="344"/>
        <v/>
      </c>
      <c r="CZ281" s="149" t="str">
        <f t="shared" ca="1" si="345"/>
        <v/>
      </c>
      <c r="DA281" s="149" t="str">
        <f t="shared" ca="1" si="346"/>
        <v/>
      </c>
      <c r="DB281" s="53"/>
      <c r="DC281" s="53"/>
      <c r="DD281" s="41"/>
      <c r="DE281" s="43"/>
      <c r="DF281" s="54"/>
      <c r="DK281" s="10"/>
      <c r="DL281" s="46"/>
      <c r="DM281" s="72">
        <f t="shared" ca="1" si="347"/>
        <v>0.13488705191129022</v>
      </c>
      <c r="DN281" s="72">
        <f t="shared" ca="1" si="348"/>
        <v>0.13488705191129005</v>
      </c>
      <c r="DO281" s="72">
        <f t="shared" ca="1" si="349"/>
        <v>0.85588445380116274</v>
      </c>
      <c r="DP281" s="72">
        <f t="shared" ca="1" si="350"/>
        <v>0.85588445380116274</v>
      </c>
      <c r="DQ281" s="72">
        <f t="shared" ca="1" si="351"/>
        <v>0.85588445380116274</v>
      </c>
      <c r="DR281" s="72">
        <f t="shared" ca="1" si="352"/>
        <v>0.85588445380116274</v>
      </c>
      <c r="DS281" s="72">
        <f t="shared" ca="1" si="353"/>
        <v>0.85588445380116274</v>
      </c>
      <c r="DT281" s="72">
        <f t="shared" ca="1" si="354"/>
        <v>0.85588445380116274</v>
      </c>
      <c r="DU281" s="72">
        <f t="shared" ca="1" si="355"/>
        <v>0.85588445380116274</v>
      </c>
      <c r="DV281" s="72">
        <f t="shared" ca="1" si="356"/>
        <v>0.85588445380116274</v>
      </c>
      <c r="DW281" s="72">
        <f t="shared" ca="1" si="357"/>
        <v>0.85588445380116274</v>
      </c>
      <c r="DX281" s="72">
        <f t="shared" ca="1" si="358"/>
        <v>0.85588445380116274</v>
      </c>
      <c r="DY281" s="72">
        <f t="shared" ca="1" si="359"/>
        <v>0.85588445380116274</v>
      </c>
      <c r="DZ281" s="72">
        <f t="shared" ca="1" si="360"/>
        <v>0.85588445380116274</v>
      </c>
      <c r="EA281" s="72">
        <f t="shared" ca="1" si="361"/>
        <v>0.85588445380116274</v>
      </c>
      <c r="EB281" s="72">
        <f t="shared" ca="1" si="362"/>
        <v>0.85588445380116274</v>
      </c>
      <c r="EC281" s="72">
        <f t="shared" ca="1" si="363"/>
        <v>0.85588445380116274</v>
      </c>
      <c r="ED281" s="53"/>
      <c r="EE281" s="53"/>
      <c r="EF281" s="41"/>
      <c r="EG281" s="43"/>
      <c r="EH281" s="54"/>
    </row>
    <row r="282" spans="1:138" x14ac:dyDescent="0.2">
      <c r="A282" s="6">
        <v>19</v>
      </c>
      <c r="B282">
        <v>10</v>
      </c>
      <c r="C282" s="5">
        <f t="shared" ca="1" si="287"/>
        <v>0.51598848977892686</v>
      </c>
      <c r="D282" s="5">
        <f t="shared" ca="1" si="288"/>
        <v>0.10447175865550781</v>
      </c>
      <c r="E282" s="30">
        <f t="shared" ca="1" si="289"/>
        <v>55099533.628776468</v>
      </c>
      <c r="F282" s="29">
        <f t="shared" ca="1" si="368"/>
        <v>20621048.050138224</v>
      </c>
      <c r="G282" s="29">
        <f t="shared" ca="1" si="368"/>
        <v>18279909.904594824</v>
      </c>
      <c r="H282" s="29">
        <f t="shared" ca="1" si="368"/>
        <v>4112782.7223256063</v>
      </c>
      <c r="I282" s="29">
        <f t="shared" ca="1" si="368"/>
        <v>1629494.2477927462</v>
      </c>
      <c r="J282" s="29">
        <f t="shared" ca="1" si="368"/>
        <v>1296072.7472899901</v>
      </c>
      <c r="K282" s="29">
        <f t="shared" ca="1" si="368"/>
        <v>790319.34787227411</v>
      </c>
      <c r="L282" s="29">
        <f t="shared" ca="1" si="368"/>
        <v>342852.47517637414</v>
      </c>
      <c r="M282" s="29">
        <f t="shared" ca="1" si="368"/>
        <v>422293.84473080887</v>
      </c>
      <c r="N282" s="29">
        <f t="shared" ca="1" si="368"/>
        <v>97258.596450903351</v>
      </c>
      <c r="O282" s="29">
        <f t="shared" ca="1" si="368"/>
        <v>60142.815523926896</v>
      </c>
      <c r="P282" s="29">
        <f t="shared" ca="1" si="369"/>
        <v>21104.504868859382</v>
      </c>
      <c r="Q282" s="29">
        <f t="shared" ca="1" si="369"/>
        <v>5581.2789336467504</v>
      </c>
      <c r="R282" s="29">
        <f t="shared" ca="1" si="369"/>
        <v>2356.8617352330671</v>
      </c>
      <c r="S282" s="29">
        <f t="shared" ca="1" si="369"/>
        <v>544.74982650525385</v>
      </c>
      <c r="T282" s="29">
        <f t="shared" ca="1" si="369"/>
        <v>121.69957668406717</v>
      </c>
      <c r="U282" s="29">
        <f t="shared" ca="1" si="369"/>
        <v>71.363765776023641</v>
      </c>
      <c r="V282" s="29">
        <f t="shared" ca="1" si="369"/>
        <v>40.697365384030455</v>
      </c>
      <c r="W282" s="31">
        <f t="shared" ca="1" si="290"/>
        <v>8781037.9532347154</v>
      </c>
      <c r="X282" s="31">
        <f t="shared" ca="1" si="291"/>
        <v>102781529.53674427</v>
      </c>
      <c r="Y282" s="38">
        <f t="array" aca="1" ref="Y282" ca="1">SUM($E$54:$V$54*E282:V282)/1000000</f>
        <v>651.74680689548939</v>
      </c>
      <c r="Z282" s="39">
        <f t="array" aca="1" ref="Z282" ca="1">SUM(($E$54:$V$54*E282:V282))/SUM(E282:V282)</f>
        <v>6.3410888107331642</v>
      </c>
      <c r="AE282" s="10"/>
      <c r="AF282" s="46"/>
      <c r="AG282" s="53">
        <f t="shared" ca="1" si="296"/>
        <v>873228.77053583402</v>
      </c>
      <c r="AH282" s="53">
        <f t="shared" ca="1" si="297"/>
        <v>774089.81409110071</v>
      </c>
      <c r="AI282" s="53">
        <f t="shared" ca="1" si="298"/>
        <v>656533.68453207798</v>
      </c>
      <c r="AJ282" s="53">
        <f t="shared" ca="1" si="299"/>
        <v>260120.19954758554</v>
      </c>
      <c r="AK282" s="53">
        <f t="shared" ca="1" si="300"/>
        <v>206895.30025032611</v>
      </c>
      <c r="AL282" s="53">
        <f t="shared" ca="1" si="301"/>
        <v>126160.63343170563</v>
      </c>
      <c r="AM282" s="53">
        <f t="shared" ca="1" si="302"/>
        <v>54730.38912476426</v>
      </c>
      <c r="AN282" s="53">
        <f t="shared" ca="1" si="303"/>
        <v>67411.811553118445</v>
      </c>
      <c r="AO282" s="53">
        <f t="shared" ca="1" si="304"/>
        <v>15525.630453004713</v>
      </c>
      <c r="AP282" s="53">
        <f t="shared" ca="1" si="305"/>
        <v>9600.7464872175951</v>
      </c>
      <c r="AQ282" s="53">
        <f t="shared" ca="1" si="306"/>
        <v>3368.964342940671</v>
      </c>
      <c r="AR282" s="53">
        <f t="shared" ca="1" si="307"/>
        <v>890.95336906987427</v>
      </c>
      <c r="AS282" s="53">
        <f t="shared" ca="1" si="308"/>
        <v>376.23167170140846</v>
      </c>
      <c r="AT282" s="53">
        <f t="shared" ca="1" si="309"/>
        <v>86.959762985356647</v>
      </c>
      <c r="AU282" s="53">
        <f t="shared" ca="1" si="310"/>
        <v>19.427204615663424</v>
      </c>
      <c r="AV282" s="53">
        <f t="shared" ca="1" si="311"/>
        <v>11.391974546256549</v>
      </c>
      <c r="AW282" s="53">
        <f t="shared" ca="1" si="312"/>
        <v>6.4966211565918037</v>
      </c>
      <c r="AX282" s="53">
        <f t="shared" ca="1" si="292"/>
        <v>1401738.8203268161</v>
      </c>
      <c r="AY282" s="53">
        <f t="shared" ca="1" si="293"/>
        <v>3049057.4049537499</v>
      </c>
      <c r="AZ282" s="41">
        <f t="array" aca="1" ref="AZ282" ca="1">SUM($E$54:$V$54*AF282:AW282)/1000000</f>
        <v>48.75558581918969</v>
      </c>
      <c r="BA282" s="43">
        <f t="array" aca="1" ref="BA282" ca="1">IF(AZ282=0,"",SUM(($E$54:$V$54*AF282:AW282))/SUM(AF282:AW282))</f>
        <v>15.990379761291916</v>
      </c>
      <c r="BB282" s="54">
        <f t="array" aca="1" ref="BB282" ca="1">SUM(AG282:AW282*AG$54:AW$54*AG$55:AW$55)/1000000</f>
        <v>90.464738761660314</v>
      </c>
      <c r="BG282" s="10"/>
      <c r="BH282" s="46"/>
      <c r="BI282" s="53">
        <f t="shared" si="313"/>
        <v>0</v>
      </c>
      <c r="BJ282" s="53">
        <f t="shared" si="314"/>
        <v>0</v>
      </c>
      <c r="BK282" s="53">
        <f t="shared" ca="1" si="315"/>
        <v>3242635.4139185492</v>
      </c>
      <c r="BL282" s="53">
        <f t="shared" ca="1" si="316"/>
        <v>1284739.8249333065</v>
      </c>
      <c r="BM282" s="53">
        <f t="shared" ca="1" si="317"/>
        <v>1021860.7869955216</v>
      </c>
      <c r="BN282" s="53">
        <f t="shared" ca="1" si="318"/>
        <v>623110.35586789763</v>
      </c>
      <c r="BO282" s="53">
        <f t="shared" ca="1" si="319"/>
        <v>270314.6878442184</v>
      </c>
      <c r="BP282" s="53">
        <f t="shared" ca="1" si="320"/>
        <v>332948.53350036324</v>
      </c>
      <c r="BQ282" s="53">
        <f t="shared" ca="1" si="321"/>
        <v>76681.456437694142</v>
      </c>
      <c r="BR282" s="53">
        <f t="shared" ca="1" si="322"/>
        <v>47418.314235763792</v>
      </c>
      <c r="BS282" s="53">
        <f t="shared" ca="1" si="323"/>
        <v>16639.394663252038</v>
      </c>
      <c r="BT282" s="53">
        <f t="shared" ca="1" si="324"/>
        <v>4400.439786657832</v>
      </c>
      <c r="BU282" s="53">
        <f t="shared" ca="1" si="325"/>
        <v>1858.2171352963633</v>
      </c>
      <c r="BV282" s="53">
        <f t="shared" ca="1" si="326"/>
        <v>429.49632849874519</v>
      </c>
      <c r="BW282" s="53">
        <f t="shared" ca="1" si="327"/>
        <v>95.951423612163794</v>
      </c>
      <c r="BX282" s="53">
        <f t="shared" ca="1" si="328"/>
        <v>56.265232033719521</v>
      </c>
      <c r="BY282" s="53">
        <f t="shared" ca="1" si="329"/>
        <v>32.08696572543915</v>
      </c>
      <c r="BZ282" s="53">
        <f t="shared" ca="1" si="294"/>
        <v>6923221.2252683919</v>
      </c>
      <c r="CA282" s="53">
        <f t="shared" ca="1" si="295"/>
        <v>6923221.2252683919</v>
      </c>
      <c r="CB282" s="41">
        <f t="array" aca="1" ref="CB282" ca="1">SUM($E$54:$V$54*BH282:BY282)/1000000</f>
        <v>165.05599296387413</v>
      </c>
      <c r="CC282" s="43">
        <f t="array" aca="1" ref="CC282" ca="1">IF(CB282=0,"",SUM(($E$54:$V$54*BH282:BY282))/SUM(BH282:BY282))</f>
        <v>23.840924274014576</v>
      </c>
      <c r="CD282" s="54">
        <f t="array" aca="1" ref="CD282" ca="1">SUM(BI282:BY282*BI$54:BY$54*BI$55:BY$55)/1000000</f>
        <v>783.03576052620508</v>
      </c>
      <c r="CI282" s="10"/>
      <c r="CJ282" s="71"/>
      <c r="CK282" s="149" t="str">
        <f t="shared" ca="1" si="330"/>
        <v/>
      </c>
      <c r="CL282" s="149" t="str">
        <f t="shared" ca="1" si="331"/>
        <v/>
      </c>
      <c r="CM282" s="149" t="str">
        <f t="shared" ca="1" si="332"/>
        <v/>
      </c>
      <c r="CN282" s="149">
        <f t="shared" ca="1" si="333"/>
        <v>1.1002789286473644</v>
      </c>
      <c r="CO282" s="149">
        <f t="shared" ca="1" si="334"/>
        <v>1.0288291295210295</v>
      </c>
      <c r="CP282" s="149">
        <f t="shared" ca="1" si="335"/>
        <v>1.0342458442561249</v>
      </c>
      <c r="CQ282" s="149">
        <f t="shared" ca="1" si="336"/>
        <v>0.98497838835357654</v>
      </c>
      <c r="CR282" s="149">
        <f t="shared" ca="1" si="337"/>
        <v>1.0228722593402884</v>
      </c>
      <c r="CS282" s="149">
        <f t="shared" ca="1" si="338"/>
        <v>1.1006120926187997</v>
      </c>
      <c r="CT282" s="149">
        <f t="shared" ca="1" si="339"/>
        <v>1.0619927822628064</v>
      </c>
      <c r="CU282" s="149">
        <f t="shared" ca="1" si="340"/>
        <v>0.98629485370036074</v>
      </c>
      <c r="CV282" s="149">
        <f t="shared" ca="1" si="341"/>
        <v>1.2117215207435412</v>
      </c>
      <c r="CW282" s="149">
        <f t="shared" ca="1" si="342"/>
        <v>1.096318559336696</v>
      </c>
      <c r="CX282" s="149" t="str">
        <f t="shared" ca="1" si="343"/>
        <v/>
      </c>
      <c r="CY282" s="149" t="str">
        <f t="shared" ca="1" si="344"/>
        <v/>
      </c>
      <c r="CZ282" s="149" t="str">
        <f t="shared" ca="1" si="345"/>
        <v/>
      </c>
      <c r="DA282" s="149" t="str">
        <f t="shared" ca="1" si="346"/>
        <v/>
      </c>
      <c r="DB282" s="53"/>
      <c r="DC282" s="53"/>
      <c r="DD282" s="41"/>
      <c r="DE282" s="43"/>
      <c r="DF282" s="54"/>
      <c r="DK282" s="10"/>
      <c r="DL282" s="46"/>
      <c r="DM282" s="72">
        <f t="shared" ca="1" si="347"/>
        <v>0.10447175865550787</v>
      </c>
      <c r="DN282" s="72">
        <f t="shared" ca="1" si="348"/>
        <v>0.10447175865550787</v>
      </c>
      <c r="DO282" s="72">
        <f t="shared" ca="1" si="349"/>
        <v>0.6204602484344347</v>
      </c>
      <c r="DP282" s="72">
        <f t="shared" ca="1" si="350"/>
        <v>0.6204602484344347</v>
      </c>
      <c r="DQ282" s="72">
        <f t="shared" ca="1" si="351"/>
        <v>0.6204602484344347</v>
      </c>
      <c r="DR282" s="72">
        <f t="shared" ca="1" si="352"/>
        <v>0.6204602484344347</v>
      </c>
      <c r="DS282" s="72">
        <f t="shared" ca="1" si="353"/>
        <v>0.6204602484344347</v>
      </c>
      <c r="DT282" s="72">
        <f t="shared" ca="1" si="354"/>
        <v>0.6204602484344347</v>
      </c>
      <c r="DU282" s="72">
        <f t="shared" ca="1" si="355"/>
        <v>0.62046024843443459</v>
      </c>
      <c r="DV282" s="72">
        <f t="shared" ca="1" si="356"/>
        <v>0.6204602484344347</v>
      </c>
      <c r="DW282" s="72">
        <f t="shared" ca="1" si="357"/>
        <v>0.6204602484344347</v>
      </c>
      <c r="DX282" s="72">
        <f t="shared" ca="1" si="358"/>
        <v>0.6204602484344347</v>
      </c>
      <c r="DY282" s="72">
        <f t="shared" ca="1" si="359"/>
        <v>0.6204602484344347</v>
      </c>
      <c r="DZ282" s="72">
        <f t="shared" ca="1" si="360"/>
        <v>0.62046024843443481</v>
      </c>
      <c r="EA282" s="72">
        <f t="shared" ca="1" si="361"/>
        <v>0.6204602484344347</v>
      </c>
      <c r="EB282" s="72">
        <f t="shared" ca="1" si="362"/>
        <v>0.62046024843443481</v>
      </c>
      <c r="EC282" s="72">
        <f t="shared" ca="1" si="363"/>
        <v>0.62046024843443481</v>
      </c>
      <c r="ED282" s="53"/>
      <c r="EE282" s="53"/>
      <c r="EF282" s="41"/>
      <c r="EG282" s="43"/>
      <c r="EH282" s="54"/>
    </row>
    <row r="283" spans="1:138" x14ac:dyDescent="0.2">
      <c r="A283" s="6">
        <v>19</v>
      </c>
      <c r="B283">
        <v>11</v>
      </c>
      <c r="C283" s="5">
        <f t="shared" ca="1" si="287"/>
        <v>0.36907003916610037</v>
      </c>
      <c r="D283" s="5">
        <f t="shared" ca="1" si="288"/>
        <v>8.4404257752138209E-2</v>
      </c>
      <c r="E283" s="30">
        <f t="shared" ca="1" si="289"/>
        <v>57909725.920289971</v>
      </c>
      <c r="F283" s="29">
        <f t="shared" ca="1" si="368"/>
        <v>42509900.182924785</v>
      </c>
      <c r="G283" s="29">
        <f t="shared" ca="1" si="368"/>
        <v>15909366.859338647</v>
      </c>
      <c r="H283" s="29">
        <f t="shared" ca="1" si="368"/>
        <v>9750595.3088418972</v>
      </c>
      <c r="I283" s="29">
        <f t="shared" ca="1" si="368"/>
        <v>2193778.8603932909</v>
      </c>
      <c r="J283" s="29">
        <f t="shared" ca="1" si="368"/>
        <v>869180.37622926547</v>
      </c>
      <c r="K283" s="29">
        <f t="shared" ca="1" si="368"/>
        <v>691331.68137043493</v>
      </c>
      <c r="L283" s="29">
        <f t="shared" ca="1" si="368"/>
        <v>421560.29028969054</v>
      </c>
      <c r="M283" s="29">
        <f t="shared" ca="1" si="368"/>
        <v>182879.22388716415</v>
      </c>
      <c r="N283" s="29">
        <f t="shared" ca="1" si="368"/>
        <v>225253.64746737797</v>
      </c>
      <c r="O283" s="29">
        <f t="shared" ca="1" si="368"/>
        <v>51878.221459962122</v>
      </c>
      <c r="P283" s="29">
        <f t="shared" ca="1" si="369"/>
        <v>32080.478403273806</v>
      </c>
      <c r="Q283" s="29">
        <f t="shared" ca="1" si="369"/>
        <v>11257.248380529829</v>
      </c>
      <c r="R283" s="29">
        <f t="shared" ca="1" si="369"/>
        <v>2977.0820792762738</v>
      </c>
      <c r="S283" s="29">
        <f t="shared" ca="1" si="369"/>
        <v>1257.1618295217133</v>
      </c>
      <c r="T283" s="29">
        <f t="shared" ca="1" si="369"/>
        <v>290.57228019922769</v>
      </c>
      <c r="U283" s="29">
        <f t="shared" ca="1" si="369"/>
        <v>64.91516247601615</v>
      </c>
      <c r="V283" s="29">
        <f t="shared" ca="1" si="369"/>
        <v>38.065789351734303</v>
      </c>
      <c r="W283" s="31">
        <f t="shared" ca="1" si="290"/>
        <v>14434423.133863714</v>
      </c>
      <c r="X283" s="31">
        <f t="shared" ca="1" si="291"/>
        <v>130763416.09641708</v>
      </c>
      <c r="Y283" s="38">
        <f t="array" aca="1" ref="Y283" ca="1">SUM($E$54:$V$54*E283:V283)/1000000</f>
        <v>867.93392521938233</v>
      </c>
      <c r="Z283" s="39">
        <f t="array" aca="1" ref="Z283" ca="1">SUM(($E$54:$V$54*E283:V283))/SUM(E283:V283)</f>
        <v>6.6374369156845825</v>
      </c>
      <c r="AE283" s="10"/>
      <c r="AF283" s="46"/>
      <c r="AG283" s="53">
        <f t="shared" ca="1" si="296"/>
        <v>1690790.9704171193</v>
      </c>
      <c r="AH283" s="53">
        <f t="shared" ca="1" si="297"/>
        <v>632779.98101788084</v>
      </c>
      <c r="AI283" s="53">
        <f t="shared" ca="1" si="298"/>
        <v>1145489.1172465265</v>
      </c>
      <c r="AJ283" s="53">
        <f t="shared" ca="1" si="299"/>
        <v>257722.70621745978</v>
      </c>
      <c r="AK283" s="53">
        <f t="shared" ca="1" si="300"/>
        <v>102110.34612338143</v>
      </c>
      <c r="AL283" s="53">
        <f t="shared" ca="1" si="301"/>
        <v>81216.87879912986</v>
      </c>
      <c r="AM283" s="53">
        <f t="shared" ca="1" si="302"/>
        <v>49524.435123693125</v>
      </c>
      <c r="AN283" s="53">
        <f t="shared" ca="1" si="303"/>
        <v>21484.448292431367</v>
      </c>
      <c r="AO283" s="53">
        <f t="shared" ca="1" si="304"/>
        <v>26462.548554341902</v>
      </c>
      <c r="AP283" s="53">
        <f t="shared" ca="1" si="305"/>
        <v>6094.5958910430872</v>
      </c>
      <c r="AQ283" s="53">
        <f t="shared" ca="1" si="306"/>
        <v>3768.7790050817944</v>
      </c>
      <c r="AR283" s="53">
        <f t="shared" ca="1" si="307"/>
        <v>1322.4890482681292</v>
      </c>
      <c r="AS283" s="53">
        <f t="shared" ca="1" si="308"/>
        <v>349.74429918840235</v>
      </c>
      <c r="AT283" s="53">
        <f t="shared" ca="1" si="309"/>
        <v>147.68997673700972</v>
      </c>
      <c r="AU283" s="53">
        <f t="shared" ca="1" si="310"/>
        <v>34.136109047608187</v>
      </c>
      <c r="AV283" s="53">
        <f t="shared" ca="1" si="311"/>
        <v>7.6261612553170854</v>
      </c>
      <c r="AW283" s="53">
        <f t="shared" ca="1" si="312"/>
        <v>4.4719266937753064</v>
      </c>
      <c r="AX283" s="53">
        <f t="shared" ca="1" si="292"/>
        <v>1695740.0127742798</v>
      </c>
      <c r="AY283" s="53">
        <f t="shared" ca="1" si="293"/>
        <v>4019310.9642092795</v>
      </c>
      <c r="AZ283" s="41">
        <f t="array" aca="1" ref="AZ283" ca="1">SUM($E$54:$V$54*AF283:AW283)/1000000</f>
        <v>55.512468550055786</v>
      </c>
      <c r="BA283" s="43">
        <f t="array" aca="1" ref="BA283" ca="1">IF(AZ283=0,"",SUM(($E$54:$V$54*AF283:AW283))/SUM(AF283:AW283))</f>
        <v>13.811439086046624</v>
      </c>
      <c r="BB283" s="54">
        <f t="array" aca="1" ref="BB283" ca="1">SUM(AG283:AW283*AG$54:AW$54*AG$55:AW$55)/1000000</f>
        <v>94.573627928947104</v>
      </c>
      <c r="BG283" s="10"/>
      <c r="BH283" s="46"/>
      <c r="BI283" s="53">
        <f t="shared" si="313"/>
        <v>0</v>
      </c>
      <c r="BJ283" s="53">
        <f t="shared" si="314"/>
        <v>0</v>
      </c>
      <c r="BK283" s="53">
        <f t="shared" ca="1" si="315"/>
        <v>5008819.7518188274</v>
      </c>
      <c r="BL283" s="53">
        <f t="shared" ca="1" si="316"/>
        <v>1126930.4631170889</v>
      </c>
      <c r="BM283" s="53">
        <f t="shared" ca="1" si="317"/>
        <v>446492.51645205956</v>
      </c>
      <c r="BN283" s="53">
        <f t="shared" ca="1" si="318"/>
        <v>355132.75559352851</v>
      </c>
      <c r="BO283" s="53">
        <f t="shared" ca="1" si="319"/>
        <v>216552.88130671799</v>
      </c>
      <c r="BP283" s="53">
        <f t="shared" ca="1" si="320"/>
        <v>93943.912119158835</v>
      </c>
      <c r="BQ283" s="53">
        <f t="shared" ca="1" si="321"/>
        <v>115711.388163216</v>
      </c>
      <c r="BR283" s="53">
        <f t="shared" ca="1" si="322"/>
        <v>26649.517501998816</v>
      </c>
      <c r="BS283" s="53">
        <f t="shared" ca="1" si="323"/>
        <v>16479.540867459116</v>
      </c>
      <c r="BT283" s="53">
        <f t="shared" ca="1" si="324"/>
        <v>5782.7780000670919</v>
      </c>
      <c r="BU283" s="53">
        <f t="shared" ca="1" si="325"/>
        <v>1529.3084216040509</v>
      </c>
      <c r="BV283" s="53">
        <f t="shared" ca="1" si="326"/>
        <v>645.79615946433421</v>
      </c>
      <c r="BW283" s="53">
        <f t="shared" ca="1" si="327"/>
        <v>149.2651607715828</v>
      </c>
      <c r="BX283" s="53">
        <f t="shared" ca="1" si="328"/>
        <v>33.34651246448017</v>
      </c>
      <c r="BY283" s="53">
        <f t="shared" ca="1" si="329"/>
        <v>19.554157621601391</v>
      </c>
      <c r="BZ283" s="53">
        <f t="shared" ca="1" si="294"/>
        <v>7414872.7753520478</v>
      </c>
      <c r="CA283" s="53">
        <f t="shared" ca="1" si="295"/>
        <v>7414872.7753520478</v>
      </c>
      <c r="CB283" s="41">
        <f t="array" aca="1" ref="CB283" ca="1">SUM($E$54:$V$54*BH283:BY283)/1000000</f>
        <v>160.93928984924594</v>
      </c>
      <c r="CC283" s="43">
        <f t="array" aca="1" ref="CC283" ca="1">IF(CB283=0,"",SUM(($E$54:$V$54*BH283:BY283))/SUM(BH283:BY283))</f>
        <v>21.704929366317383</v>
      </c>
      <c r="CD283" s="54">
        <f t="array" aca="1" ref="CD283" ca="1">SUM(BI283:BY283*BI$54:BY$54*BI$55:BY$55)/1000000</f>
        <v>742.79555099796005</v>
      </c>
      <c r="CI283" s="10"/>
      <c r="CJ283" s="71"/>
      <c r="CK283" s="149" t="str">
        <f t="shared" ca="1" si="330"/>
        <v/>
      </c>
      <c r="CL283" s="149" t="str">
        <f t="shared" ca="1" si="331"/>
        <v/>
      </c>
      <c r="CM283" s="149" t="str">
        <f t="shared" ca="1" si="332"/>
        <v/>
      </c>
      <c r="CN283" s="149">
        <f t="shared" ca="1" si="333"/>
        <v>0.83809589064224199</v>
      </c>
      <c r="CO283" s="149">
        <f t="shared" ca="1" si="334"/>
        <v>0.9071009068301914</v>
      </c>
      <c r="CP283" s="149">
        <f t="shared" ca="1" si="335"/>
        <v>0.88024305831216187</v>
      </c>
      <c r="CQ283" s="149">
        <f t="shared" ca="1" si="336"/>
        <v>0.76734315750919269</v>
      </c>
      <c r="CR283" s="149">
        <f t="shared" ca="1" si="337"/>
        <v>0.85359443772854127</v>
      </c>
      <c r="CS283" s="149">
        <f t="shared" ca="1" si="338"/>
        <v>0.86869868276923712</v>
      </c>
      <c r="CT283" s="149">
        <f t="shared" ca="1" si="339"/>
        <v>0.74984233087422281</v>
      </c>
      <c r="CU283" s="149">
        <f t="shared" ca="1" si="340"/>
        <v>0.92928910226151462</v>
      </c>
      <c r="CV283" s="149">
        <f t="shared" ca="1" si="341"/>
        <v>0.87897698093934151</v>
      </c>
      <c r="CW283" s="149">
        <f t="shared" ca="1" si="342"/>
        <v>0.97486280293745253</v>
      </c>
      <c r="CX283" s="149" t="str">
        <f t="shared" ca="1" si="343"/>
        <v/>
      </c>
      <c r="CY283" s="149" t="str">
        <f t="shared" ca="1" si="344"/>
        <v/>
      </c>
      <c r="CZ283" s="149" t="str">
        <f t="shared" ca="1" si="345"/>
        <v/>
      </c>
      <c r="DA283" s="149" t="str">
        <f t="shared" ca="1" si="346"/>
        <v/>
      </c>
      <c r="DB283" s="53"/>
      <c r="DC283" s="53"/>
      <c r="DD283" s="41"/>
      <c r="DE283" s="43"/>
      <c r="DF283" s="54"/>
      <c r="DK283" s="10"/>
      <c r="DL283" s="46"/>
      <c r="DM283" s="72">
        <f t="shared" ca="1" si="347"/>
        <v>8.4404257752138251E-2</v>
      </c>
      <c r="DN283" s="72">
        <f t="shared" ca="1" si="348"/>
        <v>8.4404257752138251E-2</v>
      </c>
      <c r="DO283" s="72">
        <f t="shared" ca="1" si="349"/>
        <v>0.4534742969182386</v>
      </c>
      <c r="DP283" s="72">
        <f t="shared" ca="1" si="350"/>
        <v>0.4534742969182386</v>
      </c>
      <c r="DQ283" s="72">
        <f t="shared" ca="1" si="351"/>
        <v>0.4534742969182386</v>
      </c>
      <c r="DR283" s="72">
        <f t="shared" ca="1" si="352"/>
        <v>0.4534742969182386</v>
      </c>
      <c r="DS283" s="72">
        <f t="shared" ca="1" si="353"/>
        <v>0.4534742969182386</v>
      </c>
      <c r="DT283" s="72">
        <f t="shared" ca="1" si="354"/>
        <v>0.4534742969182386</v>
      </c>
      <c r="DU283" s="72">
        <f t="shared" ca="1" si="355"/>
        <v>0.4534742969182386</v>
      </c>
      <c r="DV283" s="72">
        <f t="shared" ca="1" si="356"/>
        <v>0.4534742969182386</v>
      </c>
      <c r="DW283" s="72">
        <f t="shared" ca="1" si="357"/>
        <v>0.4534742969182386</v>
      </c>
      <c r="DX283" s="72">
        <f t="shared" ca="1" si="358"/>
        <v>0.4534742969182386</v>
      </c>
      <c r="DY283" s="72">
        <f t="shared" ca="1" si="359"/>
        <v>0.4534742969182386</v>
      </c>
      <c r="DZ283" s="72">
        <f t="shared" ca="1" si="360"/>
        <v>0.4534742969182386</v>
      </c>
      <c r="EA283" s="72">
        <f t="shared" ca="1" si="361"/>
        <v>0.4534742969182386</v>
      </c>
      <c r="EB283" s="72">
        <f t="shared" ca="1" si="362"/>
        <v>0.4534742969182386</v>
      </c>
      <c r="EC283" s="72">
        <f t="shared" ca="1" si="363"/>
        <v>0.4534742969182386</v>
      </c>
      <c r="ED283" s="53"/>
      <c r="EE283" s="53"/>
      <c r="EF283" s="41"/>
      <c r="EG283" s="43"/>
      <c r="EH283" s="54"/>
    </row>
    <row r="284" spans="1:138" s="56" customFormat="1" x14ac:dyDescent="0.2">
      <c r="A284" s="59">
        <v>19</v>
      </c>
      <c r="B284" s="56">
        <v>12</v>
      </c>
      <c r="C284" s="60">
        <f t="shared" ca="1" si="287"/>
        <v>0.63360407030104937</v>
      </c>
      <c r="D284" s="60">
        <f t="shared" ca="1" si="288"/>
        <v>0.14056424919555938</v>
      </c>
      <c r="E284" s="61">
        <f t="shared" ca="1" si="289"/>
        <v>88302962.893056989</v>
      </c>
      <c r="F284" s="62">
        <f t="shared" ca="1" si="368"/>
        <v>42238034.186708793</v>
      </c>
      <c r="G284" s="62">
        <f t="shared" ca="1" si="368"/>
        <v>31005752.292307939</v>
      </c>
      <c r="H284" s="62">
        <f t="shared" ca="1" si="368"/>
        <v>6157924.1180195175</v>
      </c>
      <c r="I284" s="62">
        <f t="shared" ca="1" si="368"/>
        <v>3774092.7434909558</v>
      </c>
      <c r="J284" s="62">
        <f t="shared" ca="1" si="368"/>
        <v>849130.19314074656</v>
      </c>
      <c r="K284" s="62">
        <f t="shared" ca="1" si="368"/>
        <v>336427.39205235534</v>
      </c>
      <c r="L284" s="62">
        <f t="shared" ca="1" si="368"/>
        <v>267588.77785026806</v>
      </c>
      <c r="M284" s="62">
        <f t="shared" ca="1" si="368"/>
        <v>163170.30726149888</v>
      </c>
      <c r="N284" s="62">
        <f t="shared" ca="1" si="368"/>
        <v>70785.744864410866</v>
      </c>
      <c r="O284" s="62">
        <f t="shared" ca="1" si="368"/>
        <v>87187.30799755374</v>
      </c>
      <c r="P284" s="62">
        <f t="shared" ca="1" si="369"/>
        <v>20080.129772149747</v>
      </c>
      <c r="Q284" s="62">
        <f t="shared" ca="1" si="369"/>
        <v>12417.159867123471</v>
      </c>
      <c r="R284" s="62">
        <f t="shared" ca="1" si="369"/>
        <v>4357.2621033821879</v>
      </c>
      <c r="S284" s="62">
        <f t="shared" ca="1" si="369"/>
        <v>1152.3177320245131</v>
      </c>
      <c r="T284" s="62">
        <f t="shared" ca="1" si="369"/>
        <v>486.60058057062832</v>
      </c>
      <c r="U284" s="62">
        <f t="shared" ca="1" si="369"/>
        <v>112.46972101950331</v>
      </c>
      <c r="V284" s="62">
        <f t="shared" ca="1" si="369"/>
        <v>25.126244694116806</v>
      </c>
      <c r="W284" s="57">
        <f t="shared" ca="1" si="290"/>
        <v>11744937.650698274</v>
      </c>
      <c r="X284" s="57">
        <f t="shared" ca="1" si="291"/>
        <v>173291687.02277201</v>
      </c>
      <c r="Y284" s="42">
        <f t="array" aca="1" ref="Y284" ca="1">SUM($E$54:$V$54*E284:V284)/1000000</f>
        <v>1050.4853479297869</v>
      </c>
      <c r="Z284" s="44">
        <f t="array" aca="1" ref="Z284" ca="1">SUM(($E$54:$V$54*E284:V284))/SUM(E284:V284)</f>
        <v>6.0619488792428005</v>
      </c>
      <c r="AE284" s="11"/>
      <c r="AG284" s="57">
        <f t="shared" ca="1" si="296"/>
        <v>2320852.4103747895</v>
      </c>
      <c r="AH284" s="57">
        <f t="shared" ca="1" si="297"/>
        <v>1703672.444247664</v>
      </c>
      <c r="AI284" s="57">
        <f t="shared" ca="1" si="298"/>
        <v>1444110.806641717</v>
      </c>
      <c r="AJ284" s="57">
        <f t="shared" ca="1" si="299"/>
        <v>885072.30873384734</v>
      </c>
      <c r="AK284" s="57">
        <f t="shared" ca="1" si="300"/>
        <v>199131.73086561149</v>
      </c>
      <c r="AL284" s="57">
        <f t="shared" ca="1" si="301"/>
        <v>78896.463029061997</v>
      </c>
      <c r="AM284" s="57">
        <f t="shared" ca="1" si="302"/>
        <v>62752.940507799387</v>
      </c>
      <c r="AN284" s="57">
        <f t="shared" ca="1" si="303"/>
        <v>38265.493293406173</v>
      </c>
      <c r="AO284" s="57">
        <f t="shared" ca="1" si="304"/>
        <v>16600.149198940679</v>
      </c>
      <c r="AP284" s="57">
        <f t="shared" ca="1" si="305"/>
        <v>20446.522442982154</v>
      </c>
      <c r="AQ284" s="57">
        <f t="shared" ca="1" si="306"/>
        <v>4709.0434774723572</v>
      </c>
      <c r="AR284" s="57">
        <f t="shared" ca="1" si="307"/>
        <v>2911.9804674822722</v>
      </c>
      <c r="AS284" s="57">
        <f t="shared" ca="1" si="308"/>
        <v>1021.8328726155786</v>
      </c>
      <c r="AT284" s="57">
        <f t="shared" ca="1" si="309"/>
        <v>270.23302944445265</v>
      </c>
      <c r="AU284" s="57">
        <f t="shared" ca="1" si="310"/>
        <v>114.11396819001054</v>
      </c>
      <c r="AV284" s="57">
        <f t="shared" ca="1" si="311"/>
        <v>26.375566900697727</v>
      </c>
      <c r="AW284" s="57">
        <f t="shared" ca="1" si="312"/>
        <v>5.8924210168357876</v>
      </c>
      <c r="AX284" s="57">
        <f t="shared" ca="1" si="292"/>
        <v>2754335.8865164882</v>
      </c>
      <c r="AY284" s="57">
        <f t="shared" ca="1" si="293"/>
        <v>6778860.7411389416</v>
      </c>
      <c r="AZ284" s="42">
        <f t="array" aca="1" ref="AZ284" ca="1">SUM($E$54:$V$54*AF284:AW284)/1000000</f>
        <v>97.65881291297265</v>
      </c>
      <c r="BA284" s="44">
        <f t="array" aca="1" ref="BA284" ca="1">IF(AZ284=0,"",SUM(($E$54:$V$54*AF284:AW284))/SUM(AF284:AW284))</f>
        <v>14.406375443045999</v>
      </c>
      <c r="BB284" s="55">
        <f t="array" aca="1" ref="BB284" ca="1">SUM(AG284:AW284*AG$54:AW$54*AG$55:AW$55)/1000000</f>
        <v>167.47414307273806</v>
      </c>
      <c r="BG284" s="11"/>
      <c r="BI284" s="57">
        <f t="shared" si="313"/>
        <v>0</v>
      </c>
      <c r="BJ284" s="57">
        <f t="shared" si="314"/>
        <v>0</v>
      </c>
      <c r="BK284" s="57">
        <f t="shared" ca="1" si="315"/>
        <v>6509439.5644011991</v>
      </c>
      <c r="BL284" s="57">
        <f t="shared" ca="1" si="316"/>
        <v>3989530.9122614991</v>
      </c>
      <c r="BM284" s="57">
        <f t="shared" ca="1" si="317"/>
        <v>897601.45929432008</v>
      </c>
      <c r="BN284" s="57">
        <f t="shared" ca="1" si="318"/>
        <v>355631.822413271</v>
      </c>
      <c r="BO284" s="57">
        <f t="shared" ca="1" si="319"/>
        <v>282863.66381671239</v>
      </c>
      <c r="BP284" s="57">
        <f t="shared" ca="1" si="320"/>
        <v>172484.62849930406</v>
      </c>
      <c r="BQ284" s="57">
        <f t="shared" ca="1" si="321"/>
        <v>74826.438160819307</v>
      </c>
      <c r="BR284" s="57">
        <f t="shared" ca="1" si="322"/>
        <v>92164.258817700247</v>
      </c>
      <c r="BS284" s="57">
        <f t="shared" ca="1" si="323"/>
        <v>21226.372506710988</v>
      </c>
      <c r="BT284" s="57">
        <f t="shared" ca="1" si="324"/>
        <v>13125.973975552011</v>
      </c>
      <c r="BU284" s="57">
        <f t="shared" ca="1" si="325"/>
        <v>4605.9895810057633</v>
      </c>
      <c r="BV284" s="57">
        <f t="shared" ca="1" si="326"/>
        <v>1218.0959836208312</v>
      </c>
      <c r="BW284" s="57">
        <f t="shared" ca="1" si="327"/>
        <v>514.37741201750259</v>
      </c>
      <c r="BX284" s="57">
        <f t="shared" ca="1" si="328"/>
        <v>118.88987875949654</v>
      </c>
      <c r="BY284" s="57">
        <f t="shared" ca="1" si="329"/>
        <v>26.560536989746524</v>
      </c>
      <c r="BZ284" s="57">
        <f t="shared" ca="1" si="294"/>
        <v>12415379.007539485</v>
      </c>
      <c r="CA284" s="57">
        <f t="shared" ca="1" si="295"/>
        <v>12415379.007539485</v>
      </c>
      <c r="CB284" s="42">
        <f t="array" aca="1" ref="CB284" ca="1">SUM($E$54:$V$54*BH284:BY284)/1000000</f>
        <v>276.69684806517205</v>
      </c>
      <c r="CC284" s="44">
        <f t="array" aca="1" ref="CC284" ca="1">IF(CB284=0,"",SUM(($E$54:$V$54*BH284:BY284))/SUM(BH284:BY284))</f>
        <v>22.286621125069356</v>
      </c>
      <c r="CD284" s="55">
        <f t="array" aca="1" ref="CD284" ca="1">SUM(BI284:BY284*BI$54:BY$54*BI$55:BY$55)/1000000</f>
        <v>1283.0964186453843</v>
      </c>
      <c r="CI284" s="11"/>
      <c r="CJ284" s="72"/>
      <c r="CK284" s="149" t="str">
        <f t="shared" ca="1" si="330"/>
        <v/>
      </c>
      <c r="CL284" s="149" t="str">
        <f t="shared" ca="1" si="331"/>
        <v/>
      </c>
      <c r="CM284" s="149" t="str">
        <f t="shared" ca="1" si="332"/>
        <v/>
      </c>
      <c r="CN284" s="149">
        <f t="shared" ca="1" si="333"/>
        <v>5.6078109981059006E-2</v>
      </c>
      <c r="CO284" s="149">
        <f t="shared" ca="1" si="334"/>
        <v>5.1888294715885588E-2</v>
      </c>
      <c r="CP284" s="149">
        <f t="shared" ca="1" si="335"/>
        <v>5.4681029735263724E-2</v>
      </c>
      <c r="CQ284" s="149">
        <f t="shared" ca="1" si="336"/>
        <v>5.5835926005074726E-2</v>
      </c>
      <c r="CR284" s="149">
        <f t="shared" ca="1" si="337"/>
        <v>4.6421536099735872E-2</v>
      </c>
      <c r="CS284" s="149">
        <f t="shared" ca="1" si="338"/>
        <v>5.2633413733889217E-2</v>
      </c>
      <c r="CT284" s="149">
        <f t="shared" ca="1" si="339"/>
        <v>6.1067110383456746E-2</v>
      </c>
      <c r="CU284" s="149">
        <f t="shared" ca="1" si="340"/>
        <v>5.0104259940139929E-2</v>
      </c>
      <c r="CV284" s="149">
        <f t="shared" ca="1" si="341"/>
        <v>5.5689266714296561E-2</v>
      </c>
      <c r="CW284" s="149">
        <f t="shared" ca="1" si="342"/>
        <v>5.0373659186915436E-2</v>
      </c>
      <c r="CX284" s="149">
        <f t="shared" ca="1" si="343"/>
        <v>5.7644779480818038E-2</v>
      </c>
      <c r="CY284" s="149" t="str">
        <f t="shared" ca="1" si="344"/>
        <v/>
      </c>
      <c r="CZ284" s="149" t="str">
        <f t="shared" ca="1" si="345"/>
        <v/>
      </c>
      <c r="DA284" s="149" t="str">
        <f t="shared" ca="1" si="346"/>
        <v/>
      </c>
      <c r="DB284" s="57"/>
      <c r="DC284" s="72">
        <f ca="1">AVERAGE(CJ273:DA284)</f>
        <v>0.61882089085219916</v>
      </c>
      <c r="DD284" s="74">
        <f ca="1">STDEV(CJ273:DA284)</f>
        <v>0.30868220691047488</v>
      </c>
      <c r="DE284" s="44"/>
      <c r="DF284" s="55"/>
      <c r="DK284" s="11"/>
      <c r="DM284" s="72">
        <f t="shared" ca="1" si="347"/>
        <v>0.1405642491955594</v>
      </c>
      <c r="DN284" s="72">
        <f t="shared" ca="1" si="348"/>
        <v>0.1405642491955594</v>
      </c>
      <c r="DO284" s="72">
        <f t="shared" ca="1" si="349"/>
        <v>0.77416831949660869</v>
      </c>
      <c r="DP284" s="72">
        <f t="shared" ca="1" si="350"/>
        <v>0.77416831949660869</v>
      </c>
      <c r="DQ284" s="72">
        <f t="shared" ca="1" si="351"/>
        <v>0.77416831949660869</v>
      </c>
      <c r="DR284" s="72">
        <f t="shared" ca="1" si="352"/>
        <v>0.77416831949660869</v>
      </c>
      <c r="DS284" s="72">
        <f t="shared" ca="1" si="353"/>
        <v>0.77416831949660847</v>
      </c>
      <c r="DT284" s="72">
        <f t="shared" ca="1" si="354"/>
        <v>0.77416831949660869</v>
      </c>
      <c r="DU284" s="72">
        <f t="shared" ca="1" si="355"/>
        <v>0.7741683194966088</v>
      </c>
      <c r="DV284" s="72">
        <f t="shared" ca="1" si="356"/>
        <v>0.77416831949660869</v>
      </c>
      <c r="DW284" s="72">
        <f t="shared" ca="1" si="357"/>
        <v>0.77416831949660869</v>
      </c>
      <c r="DX284" s="72">
        <f t="shared" ca="1" si="358"/>
        <v>0.77416831949660869</v>
      </c>
      <c r="DY284" s="72">
        <f t="shared" ca="1" si="359"/>
        <v>0.77416831949660869</v>
      </c>
      <c r="DZ284" s="72">
        <f t="shared" ca="1" si="360"/>
        <v>0.77416831949660847</v>
      </c>
      <c r="EA284" s="72">
        <f t="shared" ca="1" si="361"/>
        <v>0.77416831949660869</v>
      </c>
      <c r="EB284" s="72">
        <f t="shared" ca="1" si="362"/>
        <v>0.77416831949660869</v>
      </c>
      <c r="EC284" s="72">
        <f t="shared" ca="1" si="363"/>
        <v>0.77416831949660869</v>
      </c>
      <c r="ED284" s="57"/>
      <c r="EE284" s="72">
        <f ca="1">AVERAGE(DL273:EC284)</f>
        <v>0.60579217731220614</v>
      </c>
      <c r="EF284" s="74">
        <f ca="1">STDEV(DL273:EC284)</f>
        <v>0.20842022868830024</v>
      </c>
      <c r="EG284" s="44"/>
      <c r="EH284" s="55"/>
    </row>
    <row r="285" spans="1:138" x14ac:dyDescent="0.2">
      <c r="A285" s="7">
        <v>20</v>
      </c>
      <c r="B285">
        <v>1</v>
      </c>
      <c r="C285" s="5">
        <f t="shared" ca="1" si="287"/>
        <v>0.90655023978331561</v>
      </c>
      <c r="D285" s="5">
        <f t="shared" ca="1" si="288"/>
        <v>0.11494016909349714</v>
      </c>
      <c r="E285" s="30">
        <f t="shared" ca="1" si="289"/>
        <v>90195152.607622504</v>
      </c>
      <c r="F285" s="29">
        <f t="shared" ca="1" si="368"/>
        <v>66077843.421119817</v>
      </c>
      <c r="G285" s="29">
        <f t="shared" ca="1" si="368"/>
        <v>31607073.171320483</v>
      </c>
      <c r="H285" s="29">
        <f t="shared" ca="1" si="368"/>
        <v>9371585.9126275461</v>
      </c>
      <c r="I285" s="29">
        <f t="shared" ca="1" si="368"/>
        <v>1861251.8855018392</v>
      </c>
      <c r="J285" s="29">
        <f t="shared" ca="1" si="368"/>
        <v>1140731.3731466618</v>
      </c>
      <c r="K285" s="29">
        <f t="shared" ca="1" si="368"/>
        <v>256652.26507014033</v>
      </c>
      <c r="L285" s="29">
        <f t="shared" ca="1" si="368"/>
        <v>101686.23480753457</v>
      </c>
      <c r="M285" s="29">
        <f t="shared" ca="1" si="368"/>
        <v>80879.547679961455</v>
      </c>
      <c r="N285" s="29">
        <f t="shared" ca="1" si="368"/>
        <v>49318.737325729518</v>
      </c>
      <c r="O285" s="29">
        <f t="shared" ca="1" si="368"/>
        <v>21395.213479491478</v>
      </c>
      <c r="P285" s="29">
        <f t="shared" ca="1" si="369"/>
        <v>26352.637397303202</v>
      </c>
      <c r="Q285" s="29">
        <f t="shared" ca="1" si="369"/>
        <v>6069.2822261595911</v>
      </c>
      <c r="R285" s="29">
        <f t="shared" ca="1" si="369"/>
        <v>3753.1255293698432</v>
      </c>
      <c r="S285" s="29">
        <f t="shared" ca="1" si="369"/>
        <v>1316.9961419001854</v>
      </c>
      <c r="T285" s="29">
        <f t="shared" ca="1" si="369"/>
        <v>348.29164996557535</v>
      </c>
      <c r="U285" s="29">
        <f t="shared" ca="1" si="369"/>
        <v>147.07655221393895</v>
      </c>
      <c r="V285" s="29">
        <f t="shared" ca="1" si="369"/>
        <v>33.994326058168696</v>
      </c>
      <c r="W285" s="31">
        <f t="shared" ca="1" si="290"/>
        <v>12921522.573461873</v>
      </c>
      <c r="X285" s="31">
        <f t="shared" ca="1" si="291"/>
        <v>200801591.77352464</v>
      </c>
      <c r="Y285" s="38">
        <f t="array" aca="1" ref="Y285" ca="1">SUM($E$54:$V$54*E285:V285)/1000000</f>
        <v>1220.3675328354</v>
      </c>
      <c r="Z285" s="39">
        <f t="array" aca="1" ref="Z285" ca="1">SUM(($E$54:$V$54*E285:V285))/SUM(E285:V285)</f>
        <v>6.0774793768158926</v>
      </c>
      <c r="AE285" s="10"/>
      <c r="AF285" s="46"/>
      <c r="AG285" s="53">
        <f t="shared" ca="1" si="296"/>
        <v>2135043.4330900214</v>
      </c>
      <c r="AH285" s="53">
        <f t="shared" ca="1" si="297"/>
        <v>1021257.2099781153</v>
      </c>
      <c r="AI285" s="53">
        <f t="shared" ca="1" si="298"/>
        <v>2078273.8611432796</v>
      </c>
      <c r="AJ285" s="53">
        <f t="shared" ca="1" si="299"/>
        <v>412757.36878536246</v>
      </c>
      <c r="AK285" s="53">
        <f t="shared" ca="1" si="300"/>
        <v>252972.35894752535</v>
      </c>
      <c r="AL285" s="53">
        <f t="shared" ca="1" si="301"/>
        <v>56916.054429995544</v>
      </c>
      <c r="AM285" s="53">
        <f t="shared" ca="1" si="302"/>
        <v>22550.275461255958</v>
      </c>
      <c r="AN285" s="53">
        <f t="shared" ca="1" si="303"/>
        <v>17936.115766475163</v>
      </c>
      <c r="AO285" s="53">
        <f t="shared" ca="1" si="304"/>
        <v>10937.086167085818</v>
      </c>
      <c r="AP285" s="53">
        <f t="shared" ca="1" si="305"/>
        <v>4744.6732434148535</v>
      </c>
      <c r="AQ285" s="53">
        <f t="shared" ca="1" si="306"/>
        <v>5844.0479536346256</v>
      </c>
      <c r="AR285" s="53">
        <f t="shared" ca="1" si="307"/>
        <v>1345.9440829041537</v>
      </c>
      <c r="AS285" s="53">
        <f t="shared" ca="1" si="308"/>
        <v>832.30551989806781</v>
      </c>
      <c r="AT285" s="53">
        <f t="shared" ca="1" si="309"/>
        <v>292.06141654740435</v>
      </c>
      <c r="AU285" s="53">
        <f t="shared" ca="1" si="310"/>
        <v>77.238307254121153</v>
      </c>
      <c r="AV285" s="53">
        <f t="shared" ca="1" si="311"/>
        <v>32.616182245252823</v>
      </c>
      <c r="AW285" s="53">
        <f t="shared" ca="1" si="312"/>
        <v>7.5386940836426239</v>
      </c>
      <c r="AX285" s="53">
        <f t="shared" ca="1" si="292"/>
        <v>2865519.5461009615</v>
      </c>
      <c r="AY285" s="53">
        <f t="shared" ca="1" si="293"/>
        <v>6021820.1891691005</v>
      </c>
      <c r="AZ285" s="41">
        <f t="array" aca="1" ref="AZ285" ca="1">SUM($E$54:$V$54*AF285:AW285)/1000000</f>
        <v>86.474118744371879</v>
      </c>
      <c r="BA285" s="43">
        <f t="array" aca="1" ref="BA285" ca="1">IF(AZ285=0,"",SUM(($E$54:$V$54*AF285:AW285))/SUM(AF285:AW285))</f>
        <v>14.360129666426273</v>
      </c>
      <c r="BB285" s="54">
        <f t="array" aca="1" ref="BB285" ca="1">SUM(AG285:AW285*AG$54:AW$54*AG$55:AW$55)/1000000</f>
        <v>146.14664766861804</v>
      </c>
      <c r="BG285" s="10"/>
      <c r="BH285" s="46"/>
      <c r="BI285" s="53">
        <f t="shared" si="313"/>
        <v>0</v>
      </c>
      <c r="BJ285" s="53">
        <f t="shared" si="314"/>
        <v>0</v>
      </c>
      <c r="BK285" s="53">
        <f t="shared" ca="1" si="315"/>
        <v>16391655.60668581</v>
      </c>
      <c r="BL285" s="53">
        <f t="shared" ca="1" si="316"/>
        <v>3255478.8686653385</v>
      </c>
      <c r="BM285" s="53">
        <f t="shared" ca="1" si="317"/>
        <v>1995230.6880276273</v>
      </c>
      <c r="BN285" s="53">
        <f t="shared" ca="1" si="318"/>
        <v>448905.40181006119</v>
      </c>
      <c r="BO285" s="53">
        <f t="shared" ca="1" si="319"/>
        <v>177857.38256529142</v>
      </c>
      <c r="BP285" s="53">
        <f t="shared" ca="1" si="320"/>
        <v>141464.81754044411</v>
      </c>
      <c r="BQ285" s="53">
        <f t="shared" ca="1" si="321"/>
        <v>86262.428231136</v>
      </c>
      <c r="BR285" s="53">
        <f t="shared" ca="1" si="322"/>
        <v>37421.944829508408</v>
      </c>
      <c r="BS285" s="53">
        <f t="shared" ca="1" si="323"/>
        <v>46092.87697639555</v>
      </c>
      <c r="BT285" s="53">
        <f t="shared" ca="1" si="324"/>
        <v>10615.661528209181</v>
      </c>
      <c r="BU285" s="53">
        <f t="shared" ca="1" si="325"/>
        <v>6564.5176493764066</v>
      </c>
      <c r="BV285" s="53">
        <f t="shared" ca="1" si="326"/>
        <v>2303.5319096070807</v>
      </c>
      <c r="BW285" s="53">
        <f t="shared" ca="1" si="327"/>
        <v>609.19003785981397</v>
      </c>
      <c r="BX285" s="53">
        <f t="shared" ca="1" si="328"/>
        <v>257.24868919583935</v>
      </c>
      <c r="BY285" s="53">
        <f t="shared" ca="1" si="329"/>
        <v>59.458803506892842</v>
      </c>
      <c r="BZ285" s="53">
        <f t="shared" ca="1" si="294"/>
        <v>22600779.623949368</v>
      </c>
      <c r="CA285" s="53">
        <f t="shared" ca="1" si="295"/>
        <v>22600779.623949368</v>
      </c>
      <c r="CB285" s="41">
        <f t="array" aca="1" ref="CB285" ca="1">SUM($E$54:$V$54*BH285:BY285)/1000000</f>
        <v>473.48716995933222</v>
      </c>
      <c r="CC285" s="43">
        <f t="array" aca="1" ref="CC285" ca="1">IF(CB285=0,"",SUM(($E$54:$V$54*BH285:BY285))/SUM(BH285:BY285))</f>
        <v>20.950037026934773</v>
      </c>
      <c r="CD285" s="54">
        <f t="array" aca="1" ref="CD285" ca="1">SUM(BI285:BY285*BI$54:BY$54*BI$55:BY$55)/1000000</f>
        <v>2157.1291011346379</v>
      </c>
      <c r="CI285" s="10"/>
      <c r="CJ285" s="71"/>
      <c r="CK285" s="149" t="str">
        <f t="shared" ca="1" si="330"/>
        <v/>
      </c>
      <c r="CL285" s="149" t="str">
        <f t="shared" ca="1" si="331"/>
        <v/>
      </c>
      <c r="CM285" s="149" t="str">
        <f t="shared" ca="1" si="332"/>
        <v/>
      </c>
      <c r="CN285" s="149">
        <f t="shared" ca="1" si="333"/>
        <v>0.57879231235233486</v>
      </c>
      <c r="CO285" s="149">
        <f t="shared" ca="1" si="334"/>
        <v>0.56688029377521387</v>
      </c>
      <c r="CP285" s="149">
        <f t="shared" ca="1" si="335"/>
        <v>0.61211724164839898</v>
      </c>
      <c r="CQ285" s="149">
        <f t="shared" ca="1" si="336"/>
        <v>0.52439219437405848</v>
      </c>
      <c r="CR285" s="149">
        <f t="shared" ca="1" si="337"/>
        <v>0.460626537729181</v>
      </c>
      <c r="CS285" s="149">
        <f t="shared" ca="1" si="338"/>
        <v>0.55321974731688606</v>
      </c>
      <c r="CT285" s="149">
        <f t="shared" ca="1" si="339"/>
        <v>0.48495487435865597</v>
      </c>
      <c r="CU285" s="149">
        <f t="shared" ca="1" si="340"/>
        <v>0.57014466662962038</v>
      </c>
      <c r="CV285" s="149">
        <f t="shared" ca="1" si="341"/>
        <v>0.534832970552237</v>
      </c>
      <c r="CW285" s="149">
        <f t="shared" ca="1" si="342"/>
        <v>0.59683957245133301</v>
      </c>
      <c r="CX285" s="149">
        <f t="shared" ca="1" si="343"/>
        <v>0.45119390351963318</v>
      </c>
      <c r="CY285" s="149" t="str">
        <f t="shared" ca="1" si="344"/>
        <v/>
      </c>
      <c r="CZ285" s="149" t="str">
        <f t="shared" ca="1" si="345"/>
        <v/>
      </c>
      <c r="DA285" s="149" t="str">
        <f t="shared" ca="1" si="346"/>
        <v/>
      </c>
      <c r="DB285" s="53"/>
      <c r="DC285" s="53"/>
      <c r="DD285" s="41"/>
      <c r="DE285" s="43"/>
      <c r="DF285" s="54"/>
      <c r="DK285" s="10"/>
      <c r="DL285" s="46"/>
      <c r="DM285" s="72">
        <f t="shared" ca="1" si="347"/>
        <v>0.11494016909349711</v>
      </c>
      <c r="DN285" s="72">
        <f t="shared" ca="1" si="348"/>
        <v>0.11494016909349711</v>
      </c>
      <c r="DO285" s="72">
        <f t="shared" ca="1" si="349"/>
        <v>1.0214904088768129</v>
      </c>
      <c r="DP285" s="72">
        <f t="shared" ca="1" si="350"/>
        <v>1.0214904088768126</v>
      </c>
      <c r="DQ285" s="72">
        <f t="shared" ca="1" si="351"/>
        <v>1.0214904088768126</v>
      </c>
      <c r="DR285" s="72">
        <f t="shared" ca="1" si="352"/>
        <v>1.0214904088768126</v>
      </c>
      <c r="DS285" s="72">
        <f t="shared" ca="1" si="353"/>
        <v>1.0214904088768126</v>
      </c>
      <c r="DT285" s="72">
        <f t="shared" ca="1" si="354"/>
        <v>1.0214904088768126</v>
      </c>
      <c r="DU285" s="72">
        <f t="shared" ca="1" si="355"/>
        <v>1.0214904088768126</v>
      </c>
      <c r="DV285" s="72">
        <f t="shared" ca="1" si="356"/>
        <v>1.0214904088768126</v>
      </c>
      <c r="DW285" s="72">
        <f t="shared" ca="1" si="357"/>
        <v>1.0214904088768126</v>
      </c>
      <c r="DX285" s="72">
        <f t="shared" ca="1" si="358"/>
        <v>1.0214904088768126</v>
      </c>
      <c r="DY285" s="72">
        <f t="shared" ca="1" si="359"/>
        <v>1.0214904088768126</v>
      </c>
      <c r="DZ285" s="72">
        <f t="shared" ca="1" si="360"/>
        <v>1.0214904088768126</v>
      </c>
      <c r="EA285" s="72">
        <f t="shared" ca="1" si="361"/>
        <v>1.0214904088768126</v>
      </c>
      <c r="EB285" s="72">
        <f t="shared" ca="1" si="362"/>
        <v>1.0214904088768126</v>
      </c>
      <c r="EC285" s="72">
        <f t="shared" ca="1" si="363"/>
        <v>1.0214904088768126</v>
      </c>
      <c r="ED285" s="53"/>
      <c r="EE285" s="53"/>
      <c r="EF285" s="41"/>
      <c r="EG285" s="43"/>
      <c r="EH285" s="54"/>
    </row>
    <row r="286" spans="1:138" x14ac:dyDescent="0.2">
      <c r="A286" s="7">
        <v>20</v>
      </c>
      <c r="B286">
        <v>2</v>
      </c>
      <c r="C286" s="5">
        <f t="shared" ca="1" si="287"/>
        <v>0.6965402525885811</v>
      </c>
      <c r="D286" s="5">
        <f t="shared" ca="1" si="288"/>
        <v>0.14716779484550216</v>
      </c>
      <c r="E286" s="30">
        <f t="shared" ca="1" si="289"/>
        <v>88390592.88364011</v>
      </c>
      <c r="F286" s="29">
        <f t="shared" ca="1" si="368"/>
        <v>65353297.00483337</v>
      </c>
      <c r="G286" s="29">
        <f t="shared" ca="1" si="368"/>
        <v>47878459.115488701</v>
      </c>
      <c r="H286" s="29">
        <f t="shared" ca="1" si="368"/>
        <v>11412085.011680033</v>
      </c>
      <c r="I286" s="29">
        <f t="shared" ca="1" si="368"/>
        <v>3383715.2383413939</v>
      </c>
      <c r="J286" s="29">
        <f t="shared" ca="1" si="368"/>
        <v>672025.67698581191</v>
      </c>
      <c r="K286" s="29">
        <f t="shared" ca="1" si="368"/>
        <v>411873.73899752734</v>
      </c>
      <c r="L286" s="29">
        <f t="shared" ca="1" si="368"/>
        <v>92667.152429612761</v>
      </c>
      <c r="M286" s="29">
        <f t="shared" ca="1" si="368"/>
        <v>36714.945096346615</v>
      </c>
      <c r="N286" s="29">
        <f t="shared" ca="1" si="368"/>
        <v>29202.459488323046</v>
      </c>
      <c r="O286" s="29">
        <f t="shared" ca="1" si="368"/>
        <v>17807.078180862401</v>
      </c>
      <c r="P286" s="29">
        <f t="shared" ca="1" si="369"/>
        <v>7724.9795875610516</v>
      </c>
      <c r="Q286" s="29">
        <f t="shared" ca="1" si="369"/>
        <v>9514.9125839619246</v>
      </c>
      <c r="R286" s="29">
        <f t="shared" ca="1" si="369"/>
        <v>2191.3817944921157</v>
      </c>
      <c r="S286" s="29">
        <f t="shared" ca="1" si="369"/>
        <v>1355.107680123293</v>
      </c>
      <c r="T286" s="29">
        <f t="shared" ca="1" si="369"/>
        <v>475.51609255162248</v>
      </c>
      <c r="U286" s="29">
        <f t="shared" ca="1" si="369"/>
        <v>125.75457071653288</v>
      </c>
      <c r="V286" s="29">
        <f t="shared" ca="1" si="369"/>
        <v>53.10362360958036</v>
      </c>
      <c r="W286" s="31">
        <f t="shared" ca="1" si="290"/>
        <v>16077532.057132928</v>
      </c>
      <c r="X286" s="31">
        <f t="shared" ca="1" si="291"/>
        <v>217699881.06109503</v>
      </c>
      <c r="Y286" s="38">
        <f t="array" aca="1" ref="Y286" ca="1">SUM($E$54:$V$54*E286:V286)/1000000</f>
        <v>1482.9469862059336</v>
      </c>
      <c r="Z286" s="39">
        <f t="array" aca="1" ref="Z286" ca="1">SUM(($E$54:$V$54*E286:V286))/SUM(E286:V286)</f>
        <v>6.8118869839426379</v>
      </c>
      <c r="AE286" s="10"/>
      <c r="AF286" s="46"/>
      <c r="AG286" s="53">
        <f t="shared" ca="1" si="296"/>
        <v>3588782.0049536033</v>
      </c>
      <c r="AH286" s="53">
        <f t="shared" ca="1" si="297"/>
        <v>2629176.4971836829</v>
      </c>
      <c r="AI286" s="53">
        <f t="shared" ca="1" si="298"/>
        <v>2917471.6758852554</v>
      </c>
      <c r="AJ286" s="53">
        <f t="shared" ca="1" si="299"/>
        <v>865038.54089928907</v>
      </c>
      <c r="AK286" s="53">
        <f t="shared" ca="1" si="300"/>
        <v>171801.72388017352</v>
      </c>
      <c r="AL286" s="53">
        <f t="shared" ca="1" si="301"/>
        <v>105294.51597463556</v>
      </c>
      <c r="AM286" s="53">
        <f t="shared" ca="1" si="302"/>
        <v>23690.131314447382</v>
      </c>
      <c r="AN286" s="53">
        <f t="shared" ca="1" si="303"/>
        <v>9386.0860912483313</v>
      </c>
      <c r="AO286" s="53">
        <f t="shared" ca="1" si="304"/>
        <v>7465.5374838315174</v>
      </c>
      <c r="AP286" s="53">
        <f t="shared" ca="1" si="305"/>
        <v>4552.3360691555463</v>
      </c>
      <c r="AQ286" s="53">
        <f t="shared" ca="1" si="306"/>
        <v>1974.8721745793659</v>
      </c>
      <c r="AR286" s="53">
        <f t="shared" ca="1" si="307"/>
        <v>2432.464175812031</v>
      </c>
      <c r="AS286" s="53">
        <f t="shared" ca="1" si="308"/>
        <v>560.22140651230234</v>
      </c>
      <c r="AT286" s="53">
        <f t="shared" ca="1" si="309"/>
        <v>346.42997055209207</v>
      </c>
      <c r="AU286" s="53">
        <f t="shared" ca="1" si="310"/>
        <v>121.56452830723858</v>
      </c>
      <c r="AV286" s="53">
        <f t="shared" ca="1" si="311"/>
        <v>32.1488490318022</v>
      </c>
      <c r="AW286" s="53">
        <f t="shared" ca="1" si="312"/>
        <v>13.575811747744284</v>
      </c>
      <c r="AX286" s="53">
        <f t="shared" ca="1" si="292"/>
        <v>4110181.8245145795</v>
      </c>
      <c r="AY286" s="53">
        <f t="shared" ca="1" si="293"/>
        <v>10328140.326651864</v>
      </c>
      <c r="AZ286" s="41">
        <f t="array" aca="1" ref="AZ286" ca="1">SUM($E$54:$V$54*AF286:AW286)/1000000</f>
        <v>141.41587046011728</v>
      </c>
      <c r="BA286" s="43">
        <f t="array" aca="1" ref="BA286" ca="1">IF(AZ286=0,"",SUM(($E$54:$V$54*AF286:AW286))/SUM(AF286:AW286))</f>
        <v>13.692287864756475</v>
      </c>
      <c r="BB286" s="54">
        <f t="array" aca="1" ref="BB286" ca="1">SUM(AG286:AW286*AG$54:AW$54*AG$55:AW$55)/1000000</f>
        <v>229.55404010088193</v>
      </c>
      <c r="BG286" s="10"/>
      <c r="BH286" s="46"/>
      <c r="BI286" s="53">
        <f t="shared" si="313"/>
        <v>0</v>
      </c>
      <c r="BJ286" s="53">
        <f t="shared" si="314"/>
        <v>0</v>
      </c>
      <c r="BK286" s="53">
        <f t="shared" ca="1" si="315"/>
        <v>13808295.899075599</v>
      </c>
      <c r="BL286" s="53">
        <f t="shared" ca="1" si="316"/>
        <v>4094198.4923358625</v>
      </c>
      <c r="BM286" s="53">
        <f t="shared" ca="1" si="317"/>
        <v>813131.81509770418</v>
      </c>
      <c r="BN286" s="53">
        <f t="shared" ca="1" si="318"/>
        <v>498355.42368600325</v>
      </c>
      <c r="BO286" s="53">
        <f t="shared" ca="1" si="319"/>
        <v>112124.59945428171</v>
      </c>
      <c r="BP286" s="53">
        <f t="shared" ca="1" si="320"/>
        <v>44424.031655021376</v>
      </c>
      <c r="BQ286" s="53">
        <f t="shared" ca="1" si="321"/>
        <v>35334.13930783276</v>
      </c>
      <c r="BR286" s="53">
        <f t="shared" ca="1" si="322"/>
        <v>21546.05441228858</v>
      </c>
      <c r="BS286" s="53">
        <f t="shared" ca="1" si="323"/>
        <v>9347.0039743122034</v>
      </c>
      <c r="BT286" s="53">
        <f t="shared" ca="1" si="324"/>
        <v>11512.771616993276</v>
      </c>
      <c r="BU286" s="53">
        <f t="shared" ca="1" si="325"/>
        <v>2651.5091865530881</v>
      </c>
      <c r="BV286" s="53">
        <f t="shared" ca="1" si="326"/>
        <v>1639.6414680666373</v>
      </c>
      <c r="BW286" s="53">
        <f t="shared" ca="1" si="327"/>
        <v>575.36084808383293</v>
      </c>
      <c r="BX286" s="53">
        <f t="shared" ca="1" si="328"/>
        <v>152.15942760134422</v>
      </c>
      <c r="BY286" s="53">
        <f t="shared" ca="1" si="329"/>
        <v>64.253863107726204</v>
      </c>
      <c r="BZ286" s="53">
        <f t="shared" ca="1" si="294"/>
        <v>19453353.155409306</v>
      </c>
      <c r="CA286" s="53">
        <f t="shared" ca="1" si="295"/>
        <v>19453353.155409306</v>
      </c>
      <c r="CB286" s="41">
        <f t="array" aca="1" ref="CB286" ca="1">SUM($E$54:$V$54*BH286:BY286)/1000000</f>
        <v>404.1539890930099</v>
      </c>
      <c r="CC286" s="43">
        <f t="array" aca="1" ref="CC286" ca="1">IF(CB286=0,"",SUM(($E$54:$V$54*BH286:BY286))/SUM(BH286:BY286))</f>
        <v>20.775543725767843</v>
      </c>
      <c r="CD286" s="54">
        <f t="array" aca="1" ref="CD286" ca="1">SUM(BI286:BY286*BI$54:BY$54*BI$55:BY$55)/1000000</f>
        <v>1834.2120329602135</v>
      </c>
      <c r="CI286" s="10"/>
      <c r="CJ286" s="71"/>
      <c r="CK286" s="149" t="str">
        <f t="shared" ca="1" si="330"/>
        <v/>
      </c>
      <c r="CL286" s="149" t="str">
        <f t="shared" ca="1" si="331"/>
        <v/>
      </c>
      <c r="CM286" s="149" t="str">
        <f t="shared" ca="1" si="332"/>
        <v/>
      </c>
      <c r="CN286" s="149">
        <f t="shared" ca="1" si="333"/>
        <v>1.2061591339903259</v>
      </c>
      <c r="CO286" s="149">
        <f t="shared" ca="1" si="334"/>
        <v>1.0319644582465228</v>
      </c>
      <c r="CP286" s="149">
        <f t="shared" ca="1" si="335"/>
        <v>1.1145081608013194</v>
      </c>
      <c r="CQ286" s="149">
        <f t="shared" ca="1" si="336"/>
        <v>1.0580576995358166</v>
      </c>
      <c r="CR286" s="149">
        <f t="shared" ca="1" si="337"/>
        <v>1.1510882092687968</v>
      </c>
      <c r="CS286" s="149">
        <f t="shared" ca="1" si="338"/>
        <v>1.0769931838724351</v>
      </c>
      <c r="CT286" s="149">
        <f t="shared" ca="1" si="339"/>
        <v>1.2586221935050439</v>
      </c>
      <c r="CU286" s="149">
        <f t="shared" ca="1" si="340"/>
        <v>1.1677751680926864</v>
      </c>
      <c r="CV286" s="149">
        <f t="shared" ca="1" si="341"/>
        <v>1.1054969492240454</v>
      </c>
      <c r="CW286" s="149">
        <f t="shared" ca="1" si="342"/>
        <v>1.3737707962117791</v>
      </c>
      <c r="CX286" s="149">
        <f t="shared" ca="1" si="343"/>
        <v>1.2996635417604268</v>
      </c>
      <c r="CY286" s="149" t="str">
        <f t="shared" ca="1" si="344"/>
        <v/>
      </c>
      <c r="CZ286" s="149" t="str">
        <f t="shared" ca="1" si="345"/>
        <v/>
      </c>
      <c r="DA286" s="149" t="str">
        <f t="shared" ca="1" si="346"/>
        <v/>
      </c>
      <c r="DB286" s="53"/>
      <c r="DC286" s="53"/>
      <c r="DD286" s="41"/>
      <c r="DE286" s="43"/>
      <c r="DF286" s="54"/>
      <c r="DK286" s="10"/>
      <c r="DL286" s="46"/>
      <c r="DM286" s="72">
        <f t="shared" ca="1" si="347"/>
        <v>0.14716779484550216</v>
      </c>
      <c r="DN286" s="72">
        <f t="shared" ca="1" si="348"/>
        <v>0.14716779484550216</v>
      </c>
      <c r="DO286" s="72">
        <f t="shared" ca="1" si="349"/>
        <v>0.84370804743408323</v>
      </c>
      <c r="DP286" s="72">
        <f t="shared" ca="1" si="350"/>
        <v>0.84370804743408323</v>
      </c>
      <c r="DQ286" s="72">
        <f t="shared" ca="1" si="351"/>
        <v>0.84370804743408323</v>
      </c>
      <c r="DR286" s="72">
        <f t="shared" ca="1" si="352"/>
        <v>0.84370804743408323</v>
      </c>
      <c r="DS286" s="72">
        <f t="shared" ca="1" si="353"/>
        <v>0.84370804743408323</v>
      </c>
      <c r="DT286" s="72">
        <f t="shared" ca="1" si="354"/>
        <v>0.84370804743408323</v>
      </c>
      <c r="DU286" s="72">
        <f t="shared" ca="1" si="355"/>
        <v>0.84370804743408323</v>
      </c>
      <c r="DV286" s="72">
        <f t="shared" ca="1" si="356"/>
        <v>0.84370804743408323</v>
      </c>
      <c r="DW286" s="72">
        <f t="shared" ca="1" si="357"/>
        <v>0.84370804743408323</v>
      </c>
      <c r="DX286" s="72">
        <f t="shared" ca="1" si="358"/>
        <v>0.84370804743408301</v>
      </c>
      <c r="DY286" s="72">
        <f t="shared" ca="1" si="359"/>
        <v>0.84370804743408345</v>
      </c>
      <c r="DZ286" s="72">
        <f t="shared" ca="1" si="360"/>
        <v>0.84370804743408323</v>
      </c>
      <c r="EA286" s="72">
        <f t="shared" ca="1" si="361"/>
        <v>0.84370804743408323</v>
      </c>
      <c r="EB286" s="72">
        <f t="shared" ca="1" si="362"/>
        <v>0.84370804743408323</v>
      </c>
      <c r="EC286" s="72">
        <f t="shared" ca="1" si="363"/>
        <v>0.84370804743408323</v>
      </c>
      <c r="ED286" s="53"/>
      <c r="EE286" s="53"/>
      <c r="EF286" s="41"/>
      <c r="EG286" s="43"/>
      <c r="EH286" s="54"/>
    </row>
    <row r="287" spans="1:138" x14ac:dyDescent="0.2">
      <c r="A287" s="7">
        <v>20</v>
      </c>
      <c r="B287">
        <v>3</v>
      </c>
      <c r="C287" s="5">
        <f t="shared" ca="1" si="287"/>
        <v>0.64582192017702034</v>
      </c>
      <c r="D287" s="5">
        <f t="shared" ca="1" si="288"/>
        <v>9.2617858798206387E-2</v>
      </c>
      <c r="E287" s="30">
        <f t="shared" ca="1" si="289"/>
        <v>94797987.861857042</v>
      </c>
      <c r="F287" s="29">
        <f t="shared" ca="1" si="368"/>
        <v>67636494.026190251</v>
      </c>
      <c r="G287" s="29">
        <f t="shared" ca="1" si="368"/>
        <v>50008352.00051453</v>
      </c>
      <c r="H287" s="29">
        <f t="shared" ca="1" si="368"/>
        <v>19206061.243512731</v>
      </c>
      <c r="I287" s="29">
        <f t="shared" ca="1" si="368"/>
        <v>4577866.7003841652</v>
      </c>
      <c r="J287" s="29">
        <f t="shared" ca="1" si="368"/>
        <v>1357350.3261964521</v>
      </c>
      <c r="K287" s="29">
        <f t="shared" ca="1" si="368"/>
        <v>269577.72968986799</v>
      </c>
      <c r="L287" s="29">
        <f t="shared" ca="1" si="368"/>
        <v>165219.8588241961</v>
      </c>
      <c r="M287" s="29">
        <f t="shared" ca="1" si="368"/>
        <v>37172.687628314161</v>
      </c>
      <c r="N287" s="29">
        <f t="shared" ca="1" si="368"/>
        <v>14727.906810278369</v>
      </c>
      <c r="O287" s="29">
        <f t="shared" ca="1" si="368"/>
        <v>11714.333246211178</v>
      </c>
      <c r="P287" s="29">
        <f t="shared" ca="1" si="369"/>
        <v>7143.1671032834929</v>
      </c>
      <c r="Q287" s="29">
        <f t="shared" ca="1" si="369"/>
        <v>3098.8138257688138</v>
      </c>
      <c r="R287" s="29">
        <f t="shared" ca="1" si="369"/>
        <v>3816.8311426531468</v>
      </c>
      <c r="S287" s="29">
        <f t="shared" ca="1" si="369"/>
        <v>879.05529397705652</v>
      </c>
      <c r="T287" s="29">
        <f t="shared" ca="1" si="369"/>
        <v>543.59061625654772</v>
      </c>
      <c r="U287" s="29">
        <f t="shared" ca="1" si="369"/>
        <v>190.74948034131424</v>
      </c>
      <c r="V287" s="29">
        <f t="shared" ca="1" si="369"/>
        <v>50.445441049126181</v>
      </c>
      <c r="W287" s="31">
        <f t="shared" ca="1" si="290"/>
        <v>25655413.439195544</v>
      </c>
      <c r="X287" s="31">
        <f t="shared" ca="1" si="291"/>
        <v>238098247.32775736</v>
      </c>
      <c r="Y287" s="38">
        <f t="array" aca="1" ref="Y287" ca="1">SUM($E$54:$V$54*E287:V287)/1000000</f>
        <v>1725.2162991772873</v>
      </c>
      <c r="Z287" s="39">
        <f t="array" aca="1" ref="Z287" ca="1">SUM(($E$54:$V$54*E287:V287))/SUM(E287:V287)</f>
        <v>7.2458168782839358</v>
      </c>
      <c r="AE287" s="10"/>
      <c r="AF287" s="46"/>
      <c r="AG287" s="53">
        <f t="shared" ca="1" si="296"/>
        <v>2104353.5016832668</v>
      </c>
      <c r="AH287" s="53">
        <f t="shared" ca="1" si="297"/>
        <v>1555894.5235236897</v>
      </c>
      <c r="AI287" s="53">
        <f t="shared" ca="1" si="298"/>
        <v>2907226.2437398024</v>
      </c>
      <c r="AJ287" s="53">
        <f t="shared" ca="1" si="299"/>
        <v>692952.8154136627</v>
      </c>
      <c r="AK287" s="53">
        <f t="shared" ca="1" si="300"/>
        <v>205462.45480707282</v>
      </c>
      <c r="AL287" s="53">
        <f t="shared" ca="1" si="301"/>
        <v>40806.047660964236</v>
      </c>
      <c r="AM287" s="53">
        <f t="shared" ca="1" si="302"/>
        <v>25009.370920491601</v>
      </c>
      <c r="AN287" s="53">
        <f t="shared" ca="1" si="303"/>
        <v>5626.8389261686652</v>
      </c>
      <c r="AO287" s="53">
        <f t="shared" ca="1" si="304"/>
        <v>2229.3668988824002</v>
      </c>
      <c r="AP287" s="53">
        <f t="shared" ca="1" si="305"/>
        <v>1773.2015226600422</v>
      </c>
      <c r="AQ287" s="53">
        <f t="shared" ca="1" si="306"/>
        <v>1081.2629722868885</v>
      </c>
      <c r="AR287" s="53">
        <f t="shared" ca="1" si="307"/>
        <v>469.06821573224988</v>
      </c>
      <c r="AS287" s="53">
        <f t="shared" ca="1" si="308"/>
        <v>577.75467469118132</v>
      </c>
      <c r="AT287" s="53">
        <f t="shared" ca="1" si="309"/>
        <v>133.06281740675593</v>
      </c>
      <c r="AU287" s="53">
        <f t="shared" ca="1" si="310"/>
        <v>82.283446116028713</v>
      </c>
      <c r="AV287" s="53">
        <f t="shared" ca="1" si="311"/>
        <v>28.873796047865376</v>
      </c>
      <c r="AW287" s="53">
        <f t="shared" ca="1" si="312"/>
        <v>7.6359388963515409</v>
      </c>
      <c r="AX287" s="53">
        <f t="shared" ca="1" si="292"/>
        <v>3883466.2817508816</v>
      </c>
      <c r="AY287" s="53">
        <f t="shared" ca="1" si="293"/>
        <v>7543714.3069578409</v>
      </c>
      <c r="AZ287" s="41">
        <f t="array" aca="1" ref="AZ287" ca="1">SUM($E$54:$V$54*AF287:AW287)/1000000</f>
        <v>112.57900811294392</v>
      </c>
      <c r="BA287" s="43">
        <f t="array" aca="1" ref="BA287" ca="1">IF(AZ287=0,"",SUM(($E$54:$V$54*AF287:AW287))/SUM(AF287:AW287))</f>
        <v>14.923551387558277</v>
      </c>
      <c r="BB287" s="54">
        <f t="array" aca="1" ref="BB287" ca="1">SUM(AG287:AW287*AG$54:AW$54*AG$55:AW$55)/1000000</f>
        <v>189.26046285618358</v>
      </c>
      <c r="BG287" s="10"/>
      <c r="BH287" s="46"/>
      <c r="BI287" s="53">
        <f t="shared" si="313"/>
        <v>0</v>
      </c>
      <c r="BJ287" s="53">
        <f t="shared" si="314"/>
        <v>0</v>
      </c>
      <c r="BK287" s="53">
        <f t="shared" ca="1" si="315"/>
        <v>20272012.97334921</v>
      </c>
      <c r="BL287" s="53">
        <f t="shared" ca="1" si="316"/>
        <v>4831941.9564382182</v>
      </c>
      <c r="BM287" s="53">
        <f t="shared" ca="1" si="317"/>
        <v>1432684.3527757921</v>
      </c>
      <c r="BN287" s="53">
        <f t="shared" ca="1" si="318"/>
        <v>284539.50887222722</v>
      </c>
      <c r="BO287" s="53">
        <f t="shared" ca="1" si="319"/>
        <v>174389.69287210522</v>
      </c>
      <c r="BP287" s="53">
        <f t="shared" ca="1" si="320"/>
        <v>39235.80146397667</v>
      </c>
      <c r="BQ287" s="53">
        <f t="shared" ca="1" si="321"/>
        <v>15545.317394480762</v>
      </c>
      <c r="BR287" s="53">
        <f t="shared" ca="1" si="322"/>
        <v>12364.488092088151</v>
      </c>
      <c r="BS287" s="53">
        <f t="shared" ca="1" si="323"/>
        <v>7539.6185793938257</v>
      </c>
      <c r="BT287" s="53">
        <f t="shared" ca="1" si="324"/>
        <v>3270.8004666598599</v>
      </c>
      <c r="BU287" s="53">
        <f t="shared" ca="1" si="325"/>
        <v>4028.6683177730115</v>
      </c>
      <c r="BV287" s="53">
        <f t="shared" ca="1" si="326"/>
        <v>927.84356447959203</v>
      </c>
      <c r="BW287" s="53">
        <f t="shared" ca="1" si="327"/>
        <v>573.76032936819695</v>
      </c>
      <c r="BX287" s="53">
        <f t="shared" ca="1" si="328"/>
        <v>201.33622876188969</v>
      </c>
      <c r="BY287" s="53">
        <f t="shared" ca="1" si="329"/>
        <v>53.245203294331084</v>
      </c>
      <c r="BZ287" s="53">
        <f t="shared" ca="1" si="294"/>
        <v>27079309.363947831</v>
      </c>
      <c r="CA287" s="53">
        <f t="shared" ca="1" si="295"/>
        <v>27079309.363947831</v>
      </c>
      <c r="CB287" s="41">
        <f t="array" aca="1" ref="CB287" ca="1">SUM($E$54:$V$54*BH287:BY287)/1000000</f>
        <v>554.68173381646295</v>
      </c>
      <c r="CC287" s="43">
        <f t="array" aca="1" ref="CC287" ca="1">IF(CB287=0,"",SUM(($E$54:$V$54*BH287:BY287))/SUM(BH287:BY287))</f>
        <v>20.483599724110437</v>
      </c>
      <c r="CD287" s="54">
        <f t="array" aca="1" ref="CD287" ca="1">SUM(BI287:BY287*BI$54:BY$54*BI$55:BY$55)/1000000</f>
        <v>2505.99338687824</v>
      </c>
      <c r="CI287" s="10"/>
      <c r="CJ287" s="71"/>
      <c r="CK287" s="149" t="str">
        <f t="shared" ca="1" si="330"/>
        <v/>
      </c>
      <c r="CL287" s="149" t="str">
        <f t="shared" ca="1" si="331"/>
        <v/>
      </c>
      <c r="CM287" s="149" t="str">
        <f t="shared" ca="1" si="332"/>
        <v/>
      </c>
      <c r="CN287" s="149">
        <f t="shared" ca="1" si="333"/>
        <v>0.86684362837281359</v>
      </c>
      <c r="CO287" s="149">
        <f t="shared" ca="1" si="334"/>
        <v>0.87762688432248581</v>
      </c>
      <c r="CP287" s="149">
        <f t="shared" ca="1" si="335"/>
        <v>0.78683232442839701</v>
      </c>
      <c r="CQ287" s="149">
        <f t="shared" ca="1" si="336"/>
        <v>0.81222352958351263</v>
      </c>
      <c r="CR287" s="149">
        <f t="shared" ca="1" si="337"/>
        <v>0.81790294205572789</v>
      </c>
      <c r="CS287" s="149">
        <f t="shared" ca="1" si="338"/>
        <v>0.78175237745094095</v>
      </c>
      <c r="CT287" s="149">
        <f t="shared" ca="1" si="339"/>
        <v>0.80145508530126253</v>
      </c>
      <c r="CU287" s="149">
        <f t="shared" ca="1" si="340"/>
        <v>0.90590449750869007</v>
      </c>
      <c r="CV287" s="149">
        <f t="shared" ca="1" si="341"/>
        <v>1.052325772807813</v>
      </c>
      <c r="CW287" s="149">
        <f t="shared" ca="1" si="342"/>
        <v>0.93049453279637839</v>
      </c>
      <c r="CX287" s="149" t="str">
        <f t="shared" ca="1" si="343"/>
        <v/>
      </c>
      <c r="CY287" s="149" t="str">
        <f t="shared" ca="1" si="344"/>
        <v/>
      </c>
      <c r="CZ287" s="149" t="str">
        <f t="shared" ca="1" si="345"/>
        <v/>
      </c>
      <c r="DA287" s="149" t="str">
        <f t="shared" ca="1" si="346"/>
        <v/>
      </c>
      <c r="DB287" s="53"/>
      <c r="DC287" s="53"/>
      <c r="DD287" s="41"/>
      <c r="DE287" s="43"/>
      <c r="DF287" s="54"/>
      <c r="DK287" s="10"/>
      <c r="DL287" s="46"/>
      <c r="DM287" s="72">
        <f t="shared" ca="1" si="347"/>
        <v>9.2617858798206248E-2</v>
      </c>
      <c r="DN287" s="72">
        <f t="shared" ca="1" si="348"/>
        <v>9.2617858798206415E-2</v>
      </c>
      <c r="DO287" s="72">
        <f t="shared" ca="1" si="349"/>
        <v>0.73843977897522672</v>
      </c>
      <c r="DP287" s="72">
        <f t="shared" ca="1" si="350"/>
        <v>0.73843977897522672</v>
      </c>
      <c r="DQ287" s="72">
        <f t="shared" ca="1" si="351"/>
        <v>0.73843977897522683</v>
      </c>
      <c r="DR287" s="72">
        <f t="shared" ca="1" si="352"/>
        <v>0.73843977897522661</v>
      </c>
      <c r="DS287" s="72">
        <f t="shared" ca="1" si="353"/>
        <v>0.73843977897522672</v>
      </c>
      <c r="DT287" s="72">
        <f t="shared" ca="1" si="354"/>
        <v>0.73843977897522672</v>
      </c>
      <c r="DU287" s="72">
        <f t="shared" ca="1" si="355"/>
        <v>0.73843977897522672</v>
      </c>
      <c r="DV287" s="72">
        <f t="shared" ca="1" si="356"/>
        <v>0.73843977897522672</v>
      </c>
      <c r="DW287" s="72">
        <f t="shared" ca="1" si="357"/>
        <v>0.73843977897522672</v>
      </c>
      <c r="DX287" s="72">
        <f t="shared" ca="1" si="358"/>
        <v>0.73843977897522672</v>
      </c>
      <c r="DY287" s="72">
        <f t="shared" ca="1" si="359"/>
        <v>0.73843977897522672</v>
      </c>
      <c r="DZ287" s="72">
        <f t="shared" ca="1" si="360"/>
        <v>0.73843977897522672</v>
      </c>
      <c r="EA287" s="72">
        <f t="shared" ca="1" si="361"/>
        <v>0.73843977897522661</v>
      </c>
      <c r="EB287" s="72">
        <f t="shared" ca="1" si="362"/>
        <v>0.73843977897522672</v>
      </c>
      <c r="EC287" s="72">
        <f t="shared" ca="1" si="363"/>
        <v>0.73843977897522672</v>
      </c>
      <c r="ED287" s="53"/>
      <c r="EE287" s="53"/>
      <c r="EF287" s="41"/>
      <c r="EG287" s="43"/>
      <c r="EH287" s="54"/>
    </row>
    <row r="288" spans="1:138" x14ac:dyDescent="0.2">
      <c r="A288" s="7">
        <v>20</v>
      </c>
      <c r="B288">
        <v>4</v>
      </c>
      <c r="C288" s="5">
        <f t="shared" ca="1" si="287"/>
        <v>0.8179417203855146</v>
      </c>
      <c r="D288" s="5">
        <f t="shared" ca="1" si="288"/>
        <v>0.13181579859279918</v>
      </c>
      <c r="E288" s="30">
        <f t="shared" ca="1" si="289"/>
        <v>45727685.462475687</v>
      </c>
      <c r="F288" s="29">
        <f t="shared" ref="F288:O296" ca="1" si="370">E287*EXP(-M-(F$52*$C288)-(F$51*$D288))</f>
        <v>69751043.79253462</v>
      </c>
      <c r="G288" s="29">
        <f t="shared" ca="1" si="370"/>
        <v>49765993.595445551</v>
      </c>
      <c r="H288" s="29">
        <f t="shared" ca="1" si="370"/>
        <v>16239272.103410954</v>
      </c>
      <c r="I288" s="29">
        <f t="shared" ca="1" si="370"/>
        <v>6236807.2950088326</v>
      </c>
      <c r="J288" s="29">
        <f t="shared" ca="1" si="370"/>
        <v>1486576.1423195396</v>
      </c>
      <c r="K288" s="29">
        <f t="shared" ca="1" si="370"/>
        <v>440773.9988418537</v>
      </c>
      <c r="L288" s="29">
        <f t="shared" ca="1" si="370"/>
        <v>87540.299376561932</v>
      </c>
      <c r="M288" s="29">
        <f t="shared" ca="1" si="370"/>
        <v>53652.042848875688</v>
      </c>
      <c r="N288" s="29">
        <f t="shared" ca="1" si="370"/>
        <v>12071.13142230883</v>
      </c>
      <c r="O288" s="29">
        <f t="shared" ca="1" si="370"/>
        <v>4782.6108367524075</v>
      </c>
      <c r="P288" s="29">
        <f t="shared" ref="P288:V296" ca="1" si="371">O287*EXP(-M-(P$52*$C288)-(P$51*$D288))</f>
        <v>3804.0094801224277</v>
      </c>
      <c r="Q288" s="29">
        <f t="shared" ca="1" si="371"/>
        <v>2319.6092178594677</v>
      </c>
      <c r="R288" s="29">
        <f t="shared" ca="1" si="371"/>
        <v>1006.2815290124719</v>
      </c>
      <c r="S288" s="29">
        <f t="shared" ca="1" si="371"/>
        <v>1239.4441532022424</v>
      </c>
      <c r="T288" s="29">
        <f t="shared" ca="1" si="371"/>
        <v>285.45667957005367</v>
      </c>
      <c r="U288" s="29">
        <f t="shared" ca="1" si="371"/>
        <v>176.5208325633306</v>
      </c>
      <c r="V288" s="29">
        <f t="shared" ca="1" si="371"/>
        <v>61.942307453262387</v>
      </c>
      <c r="W288" s="31">
        <f t="shared" ca="1" si="290"/>
        <v>24570368.888265461</v>
      </c>
      <c r="X288" s="31">
        <f t="shared" ca="1" si="291"/>
        <v>189815091.73872128</v>
      </c>
      <c r="Y288" s="38">
        <f t="array" aca="1" ref="Y288" ca="1">SUM($E$54:$V$54*E288:V288)/1000000</f>
        <v>1654.2054356665894</v>
      </c>
      <c r="Z288" s="39">
        <f t="array" aca="1" ref="Z288" ca="1">SUM(($E$54:$V$54*E288:V288))/SUM(E288:V288)</f>
        <v>8.7148256785798051</v>
      </c>
      <c r="AE288" s="10"/>
      <c r="AF288" s="46"/>
      <c r="AG288" s="53">
        <f t="shared" ca="1" si="296"/>
        <v>2935373.0729499282</v>
      </c>
      <c r="AH288" s="53">
        <f t="shared" ca="1" si="297"/>
        <v>2094330.7742199609</v>
      </c>
      <c r="AI288" s="53">
        <f t="shared" ca="1" si="298"/>
        <v>3957562.5495032347</v>
      </c>
      <c r="AJ288" s="53">
        <f t="shared" ca="1" si="299"/>
        <v>1519929.8849122135</v>
      </c>
      <c r="AK288" s="53">
        <f t="shared" ca="1" si="300"/>
        <v>362283.36038491956</v>
      </c>
      <c r="AL288" s="53">
        <f t="shared" ca="1" si="301"/>
        <v>107418.03324084362</v>
      </c>
      <c r="AM288" s="53">
        <f t="shared" ca="1" si="302"/>
        <v>21333.850937334446</v>
      </c>
      <c r="AN288" s="53">
        <f t="shared" ca="1" si="303"/>
        <v>13075.174437064481</v>
      </c>
      <c r="AO288" s="53">
        <f t="shared" ca="1" si="304"/>
        <v>2941.7733345958836</v>
      </c>
      <c r="AP288" s="53">
        <f t="shared" ca="1" si="305"/>
        <v>1165.5375570930953</v>
      </c>
      <c r="AQ288" s="53">
        <f t="shared" ca="1" si="306"/>
        <v>927.04927663141189</v>
      </c>
      <c r="AR288" s="53">
        <f t="shared" ca="1" si="307"/>
        <v>565.29618517537619</v>
      </c>
      <c r="AS288" s="53">
        <f t="shared" ca="1" si="308"/>
        <v>245.23402700051622</v>
      </c>
      <c r="AT288" s="53">
        <f t="shared" ca="1" si="309"/>
        <v>302.05650423725854</v>
      </c>
      <c r="AU288" s="53">
        <f t="shared" ca="1" si="310"/>
        <v>69.566705784472987</v>
      </c>
      <c r="AV288" s="53">
        <f t="shared" ca="1" si="311"/>
        <v>43.018691460501699</v>
      </c>
      <c r="AW288" s="53">
        <f t="shared" ca="1" si="312"/>
        <v>15.095538435824114</v>
      </c>
      <c r="AX288" s="53">
        <f t="shared" ca="1" si="292"/>
        <v>5987877.4812360257</v>
      </c>
      <c r="AY288" s="53">
        <f t="shared" ca="1" si="293"/>
        <v>11017581.328405911</v>
      </c>
      <c r="AZ288" s="41">
        <f t="array" aca="1" ref="AZ288" ca="1">SUM($E$54:$V$54*AF288:AW288)/1000000</f>
        <v>170.78257319552719</v>
      </c>
      <c r="BA288" s="43">
        <f t="array" aca="1" ref="BA288" ca="1">IF(AZ288=0,"",SUM(($E$54:$V$54*AF288:AW288))/SUM(AF288:AW288))</f>
        <v>15.500913322528387</v>
      </c>
      <c r="BB288" s="54">
        <f t="array" aca="1" ref="BB288" ca="1">SUM(AG288:AW288*AG$54:AW$54*AG$55:AW$55)/1000000</f>
        <v>294.9192075346827</v>
      </c>
      <c r="BG288" s="10"/>
      <c r="BH288" s="46"/>
      <c r="BI288" s="53">
        <f t="shared" si="313"/>
        <v>0</v>
      </c>
      <c r="BJ288" s="53">
        <f t="shared" si="314"/>
        <v>0</v>
      </c>
      <c r="BK288" s="53">
        <f t="shared" ca="1" si="315"/>
        <v>24557416.901700526</v>
      </c>
      <c r="BL288" s="53">
        <f t="shared" ca="1" si="316"/>
        <v>9431449.6304873675</v>
      </c>
      <c r="BM288" s="53">
        <f t="shared" ca="1" si="317"/>
        <v>2248036.1096600313</v>
      </c>
      <c r="BN288" s="53">
        <f t="shared" ca="1" si="318"/>
        <v>666549.01648673636</v>
      </c>
      <c r="BO288" s="53">
        <f t="shared" ca="1" si="319"/>
        <v>132380.54106121926</v>
      </c>
      <c r="BP288" s="53">
        <f t="shared" ca="1" si="320"/>
        <v>81133.906463147243</v>
      </c>
      <c r="BQ288" s="53">
        <f t="shared" ca="1" si="321"/>
        <v>18254.254558034703</v>
      </c>
      <c r="BR288" s="53">
        <f t="shared" ca="1" si="322"/>
        <v>7232.3788559494824</v>
      </c>
      <c r="BS288" s="53">
        <f t="shared" ca="1" si="323"/>
        <v>5752.514404987769</v>
      </c>
      <c r="BT288" s="53">
        <f t="shared" ca="1" si="324"/>
        <v>3507.7687133549284</v>
      </c>
      <c r="BU288" s="53">
        <f t="shared" ca="1" si="325"/>
        <v>1521.7230717655996</v>
      </c>
      <c r="BV288" s="53">
        <f t="shared" ca="1" si="326"/>
        <v>1874.3171863084576</v>
      </c>
      <c r="BW288" s="53">
        <f t="shared" ca="1" si="327"/>
        <v>431.67443977396783</v>
      </c>
      <c r="BX288" s="53">
        <f t="shared" ca="1" si="328"/>
        <v>266.93903824559152</v>
      </c>
      <c r="BY288" s="53">
        <f t="shared" ca="1" si="329"/>
        <v>93.670643505232619</v>
      </c>
      <c r="BZ288" s="53">
        <f t="shared" ca="1" si="294"/>
        <v>37155901.346770965</v>
      </c>
      <c r="CA288" s="53">
        <f t="shared" ca="1" si="295"/>
        <v>37155901.346770965</v>
      </c>
      <c r="CB288" s="41">
        <f t="array" aca="1" ref="CB288" ca="1">SUM($E$54:$V$54*BH288:BY288)/1000000</f>
        <v>779.8113127268922</v>
      </c>
      <c r="CC288" s="43">
        <f t="array" aca="1" ref="CC288" ca="1">IF(CB288=0,"",SUM(($E$54:$V$54*BH288:BY288))/SUM(BH288:BY288))</f>
        <v>20.987549338368069</v>
      </c>
      <c r="CD288" s="54">
        <f t="array" aca="1" ref="CD288" ca="1">SUM(BI288:BY288*BI$54:BY$54*BI$55:BY$55)/1000000</f>
        <v>3546.4692547419595</v>
      </c>
      <c r="CI288" s="10"/>
      <c r="CJ288" s="71"/>
      <c r="CK288" s="149" t="str">
        <f t="shared" ca="1" si="330"/>
        <v/>
      </c>
      <c r="CL288" s="149" t="str">
        <f t="shared" ca="1" si="331"/>
        <v/>
      </c>
      <c r="CM288" s="149" t="str">
        <f t="shared" ca="1" si="332"/>
        <v/>
      </c>
      <c r="CN288" s="149">
        <f t="shared" ca="1" si="333"/>
        <v>0.64687075508083325</v>
      </c>
      <c r="CO288" s="149">
        <f t="shared" ca="1" si="334"/>
        <v>0.63648840924121641</v>
      </c>
      <c r="CP288" s="149">
        <f t="shared" ca="1" si="335"/>
        <v>0.67541895908172622</v>
      </c>
      <c r="CQ288" s="149">
        <f t="shared" ca="1" si="336"/>
        <v>0.69914694979848213</v>
      </c>
      <c r="CR288" s="149">
        <f t="shared" ca="1" si="337"/>
        <v>0.59747827310297663</v>
      </c>
      <c r="CS288" s="149">
        <f t="shared" ca="1" si="338"/>
        <v>0.58023592176333771</v>
      </c>
      <c r="CT288" s="149">
        <f t="shared" ca="1" si="339"/>
        <v>0.44484584988442738</v>
      </c>
      <c r="CU288" s="149">
        <f t="shared" ca="1" si="340"/>
        <v>0.53916245607287849</v>
      </c>
      <c r="CV288" s="149">
        <f t="shared" ca="1" si="341"/>
        <v>0.58312107368631172</v>
      </c>
      <c r="CW288" s="149">
        <f t="shared" ca="1" si="342"/>
        <v>0.456672133969376</v>
      </c>
      <c r="CX288" s="149">
        <f t="shared" ca="1" si="343"/>
        <v>0.58888018167219991</v>
      </c>
      <c r="CY288" s="149" t="str">
        <f t="shared" ca="1" si="344"/>
        <v/>
      </c>
      <c r="CZ288" s="149" t="str">
        <f t="shared" ca="1" si="345"/>
        <v/>
      </c>
      <c r="DA288" s="149" t="str">
        <f t="shared" ca="1" si="346"/>
        <v/>
      </c>
      <c r="DB288" s="53"/>
      <c r="DC288" s="53"/>
      <c r="DD288" s="41"/>
      <c r="DE288" s="43"/>
      <c r="DF288" s="54"/>
      <c r="DK288" s="10"/>
      <c r="DL288" s="46"/>
      <c r="DM288" s="72">
        <f t="shared" ca="1" si="347"/>
        <v>0.13181579859279921</v>
      </c>
      <c r="DN288" s="72">
        <f t="shared" ca="1" si="348"/>
        <v>0.1318157985927991</v>
      </c>
      <c r="DO288" s="72">
        <f t="shared" ca="1" si="349"/>
        <v>0.94975751897831384</v>
      </c>
      <c r="DP288" s="72">
        <f t="shared" ca="1" si="350"/>
        <v>0.94975751897831384</v>
      </c>
      <c r="DQ288" s="72">
        <f t="shared" ca="1" si="351"/>
        <v>0.94975751897831384</v>
      </c>
      <c r="DR288" s="72">
        <f t="shared" ca="1" si="352"/>
        <v>0.94975751897831384</v>
      </c>
      <c r="DS288" s="72">
        <f t="shared" ca="1" si="353"/>
        <v>0.94975751897831384</v>
      </c>
      <c r="DT288" s="72">
        <f t="shared" ca="1" si="354"/>
        <v>0.94975751897831384</v>
      </c>
      <c r="DU288" s="72">
        <f t="shared" ca="1" si="355"/>
        <v>0.94975751897831384</v>
      </c>
      <c r="DV288" s="72">
        <f t="shared" ca="1" si="356"/>
        <v>0.94975751897831384</v>
      </c>
      <c r="DW288" s="72">
        <f t="shared" ca="1" si="357"/>
        <v>0.94975751897831384</v>
      </c>
      <c r="DX288" s="72">
        <f t="shared" ca="1" si="358"/>
        <v>0.94975751897831384</v>
      </c>
      <c r="DY288" s="72">
        <f t="shared" ca="1" si="359"/>
        <v>0.94975751897831384</v>
      </c>
      <c r="DZ288" s="72">
        <f t="shared" ca="1" si="360"/>
        <v>0.94975751897831384</v>
      </c>
      <c r="EA288" s="72">
        <f t="shared" ca="1" si="361"/>
        <v>0.94975751897831384</v>
      </c>
      <c r="EB288" s="72">
        <f t="shared" ca="1" si="362"/>
        <v>0.94975751897831384</v>
      </c>
      <c r="EC288" s="72">
        <f t="shared" ca="1" si="363"/>
        <v>0.94975751897831384</v>
      </c>
      <c r="ED288" s="53"/>
      <c r="EE288" s="53"/>
      <c r="EF288" s="41"/>
      <c r="EG288" s="43"/>
      <c r="EH288" s="54"/>
    </row>
    <row r="289" spans="1:138" x14ac:dyDescent="0.2">
      <c r="A289" s="7">
        <v>20</v>
      </c>
      <c r="B289">
        <v>5</v>
      </c>
      <c r="C289" s="5">
        <f t="shared" ca="1" si="287"/>
        <v>0.67275624699498826</v>
      </c>
      <c r="D289" s="5">
        <f t="shared" ca="1" si="288"/>
        <v>0.14946521714668118</v>
      </c>
      <c r="E289" s="30">
        <f t="shared" ca="1" si="289"/>
        <v>24728415.209238175</v>
      </c>
      <c r="F289" s="29">
        <f t="shared" ca="1" si="370"/>
        <v>33057177.250739276</v>
      </c>
      <c r="G289" s="29">
        <f t="shared" ca="1" si="370"/>
        <v>50423995.764360741</v>
      </c>
      <c r="H289" s="29">
        <f t="shared" ca="1" si="370"/>
        <v>18358825.767067067</v>
      </c>
      <c r="I289" s="29">
        <f t="shared" ca="1" si="370"/>
        <v>5990716.6639550189</v>
      </c>
      <c r="J289" s="29">
        <f t="shared" ca="1" si="370"/>
        <v>2300777.1009784234</v>
      </c>
      <c r="K289" s="29">
        <f t="shared" ca="1" si="370"/>
        <v>548402.44139766949</v>
      </c>
      <c r="L289" s="29">
        <f t="shared" ca="1" si="370"/>
        <v>162602.86317545924</v>
      </c>
      <c r="M289" s="29">
        <f t="shared" ca="1" si="370"/>
        <v>32293.881579373734</v>
      </c>
      <c r="N289" s="29">
        <f t="shared" ca="1" si="370"/>
        <v>19792.401106603622</v>
      </c>
      <c r="O289" s="29">
        <f t="shared" ca="1" si="370"/>
        <v>4453.0769423604479</v>
      </c>
      <c r="P289" s="29">
        <f t="shared" ca="1" si="371"/>
        <v>1764.3196231022259</v>
      </c>
      <c r="Q289" s="29">
        <f t="shared" ca="1" si="371"/>
        <v>1403.3106186838061</v>
      </c>
      <c r="R289" s="29">
        <f t="shared" ca="1" si="371"/>
        <v>855.7108660292472</v>
      </c>
      <c r="S289" s="29">
        <f t="shared" ca="1" si="371"/>
        <v>371.22030384717402</v>
      </c>
      <c r="T289" s="29">
        <f t="shared" ca="1" si="371"/>
        <v>457.23470210654858</v>
      </c>
      <c r="U289" s="29">
        <f t="shared" ca="1" si="371"/>
        <v>105.30583367578375</v>
      </c>
      <c r="V289" s="29">
        <f t="shared" ca="1" si="371"/>
        <v>65.119069773468496</v>
      </c>
      <c r="W289" s="31">
        <f t="shared" ca="1" si="290"/>
        <v>27422886.417219196</v>
      </c>
      <c r="X289" s="31">
        <f t="shared" ca="1" si="291"/>
        <v>135632474.64155737</v>
      </c>
      <c r="Y289" s="38">
        <f t="array" aca="1" ref="Y289" ca="1">SUM($E$54:$V$54*E289:V289)/1000000</f>
        <v>1462.1391736920498</v>
      </c>
      <c r="Z289" s="39">
        <f t="array" aca="1" ref="Z289" ca="1">SUM(($E$54:$V$54*E289:V289))/SUM(E289:V289)</f>
        <v>10.78015554575788</v>
      </c>
      <c r="AE289" s="10"/>
      <c r="AF289" s="46"/>
      <c r="AG289" s="53">
        <f t="shared" ca="1" si="296"/>
        <v>1899076.9145307411</v>
      </c>
      <c r="AH289" s="53">
        <f t="shared" ca="1" si="297"/>
        <v>2896770.2102378346</v>
      </c>
      <c r="AI289" s="53">
        <f t="shared" ca="1" si="298"/>
        <v>4707358.7244447442</v>
      </c>
      <c r="AJ289" s="53">
        <f t="shared" ca="1" si="299"/>
        <v>1536070.5914172616</v>
      </c>
      <c r="AK289" s="53">
        <f t="shared" ca="1" si="300"/>
        <v>589938.77368354809</v>
      </c>
      <c r="AL289" s="53">
        <f t="shared" ca="1" si="301"/>
        <v>140615.0398600646</v>
      </c>
      <c r="AM289" s="53">
        <f t="shared" ca="1" si="302"/>
        <v>41692.754008361349</v>
      </c>
      <c r="AN289" s="53">
        <f t="shared" ca="1" si="303"/>
        <v>8280.4252912269076</v>
      </c>
      <c r="AO289" s="53">
        <f t="shared" ca="1" si="304"/>
        <v>5074.9396071949777</v>
      </c>
      <c r="AP289" s="53">
        <f t="shared" ca="1" si="305"/>
        <v>1141.8067179899501</v>
      </c>
      <c r="AQ289" s="53">
        <f t="shared" ca="1" si="306"/>
        <v>452.38652383845493</v>
      </c>
      <c r="AR289" s="53">
        <f t="shared" ca="1" si="307"/>
        <v>359.82075148929835</v>
      </c>
      <c r="AS289" s="53">
        <f t="shared" ca="1" si="308"/>
        <v>219.41152783479265</v>
      </c>
      <c r="AT289" s="53">
        <f t="shared" ca="1" si="309"/>
        <v>95.184036178431029</v>
      </c>
      <c r="AU289" s="53">
        <f t="shared" ca="1" si="310"/>
        <v>117.23885783268199</v>
      </c>
      <c r="AV289" s="53">
        <f t="shared" ca="1" si="311"/>
        <v>27.001309407155009</v>
      </c>
      <c r="AW289" s="53">
        <f t="shared" ca="1" si="312"/>
        <v>16.697082107274358</v>
      </c>
      <c r="AX289" s="53">
        <f t="shared" ca="1" si="292"/>
        <v>7031460.7951190779</v>
      </c>
      <c r="AY289" s="53">
        <f t="shared" ca="1" si="293"/>
        <v>11827307.91988766</v>
      </c>
      <c r="AZ289" s="41">
        <f t="array" aca="1" ref="AZ289" ca="1">SUM($E$54:$V$54*AF289:AW289)/1000000</f>
        <v>196.83805821299899</v>
      </c>
      <c r="BA289" s="43">
        <f t="array" aca="1" ref="BA289" ca="1">IF(AZ289=0,"",SUM(($E$54:$V$54*AF289:AW289))/SUM(AF289:AW289))</f>
        <v>16.642676384709244</v>
      </c>
      <c r="BB289" s="54">
        <f t="array" aca="1" ref="BB289" ca="1">SUM(AG289:AW289*AG$54:AW$54*AG$55:AW$55)/1000000</f>
        <v>346.8658582811924</v>
      </c>
      <c r="BG289" s="10"/>
      <c r="BH289" s="46"/>
      <c r="BI289" s="53">
        <f t="shared" si="313"/>
        <v>0</v>
      </c>
      <c r="BJ289" s="53">
        <f t="shared" si="314"/>
        <v>0</v>
      </c>
      <c r="BK289" s="53">
        <f t="shared" ca="1" si="315"/>
        <v>21188240.643364165</v>
      </c>
      <c r="BL289" s="53">
        <f t="shared" ca="1" si="316"/>
        <v>6913990.4649996031</v>
      </c>
      <c r="BM289" s="53">
        <f t="shared" ca="1" si="317"/>
        <v>2655366.933636989</v>
      </c>
      <c r="BN289" s="53">
        <f t="shared" ca="1" si="318"/>
        <v>632920.8112310851</v>
      </c>
      <c r="BO289" s="53">
        <f t="shared" ca="1" si="319"/>
        <v>187662.79706417469</v>
      </c>
      <c r="BP289" s="53">
        <f t="shared" ca="1" si="320"/>
        <v>37270.931316289141</v>
      </c>
      <c r="BQ289" s="53">
        <f t="shared" ca="1" si="321"/>
        <v>22842.75491676509</v>
      </c>
      <c r="BR289" s="53">
        <f t="shared" ca="1" si="322"/>
        <v>5139.373675379833</v>
      </c>
      <c r="BS289" s="53">
        <f t="shared" ca="1" si="323"/>
        <v>2036.2320128969593</v>
      </c>
      <c r="BT289" s="53">
        <f t="shared" ca="1" si="324"/>
        <v>1619.5852318288476</v>
      </c>
      <c r="BU289" s="53">
        <f t="shared" ca="1" si="325"/>
        <v>987.59081765967335</v>
      </c>
      <c r="BV289" s="53">
        <f t="shared" ca="1" si="326"/>
        <v>428.43181962793096</v>
      </c>
      <c r="BW289" s="53">
        <f t="shared" ca="1" si="327"/>
        <v>527.70253509945451</v>
      </c>
      <c r="BX289" s="53">
        <f t="shared" ca="1" si="328"/>
        <v>121.53529715800791</v>
      </c>
      <c r="BY289" s="53">
        <f t="shared" ca="1" si="329"/>
        <v>75.155052852418734</v>
      </c>
      <c r="BZ289" s="53">
        <f t="shared" ca="1" si="294"/>
        <v>31649230.94297158</v>
      </c>
      <c r="CA289" s="53">
        <f t="shared" ca="1" si="295"/>
        <v>31649230.94297158</v>
      </c>
      <c r="CB289" s="41">
        <f t="array" aca="1" ref="CB289" ca="1">SUM($E$54:$V$54*BH289:BY289)/1000000</f>
        <v>666.55824020113528</v>
      </c>
      <c r="CC289" s="43">
        <f t="array" aca="1" ref="CC289" ca="1">IF(CB289=0,"",SUM(($E$54:$V$54*BH289:BY289))/SUM(BH289:BY289))</f>
        <v>21.060803701745538</v>
      </c>
      <c r="CD289" s="54">
        <f t="array" aca="1" ref="CD289" ca="1">SUM(BI289:BY289*BI$54:BY$54*BI$55:BY$55)/1000000</f>
        <v>3036.0689769088112</v>
      </c>
      <c r="CI289" s="10"/>
      <c r="CJ289" s="71"/>
      <c r="CK289" s="149" t="str">
        <f t="shared" ca="1" si="330"/>
        <v/>
      </c>
      <c r="CL289" s="149" t="str">
        <f t="shared" ca="1" si="331"/>
        <v/>
      </c>
      <c r="CM289" s="149" t="str">
        <f t="shared" ca="1" si="332"/>
        <v/>
      </c>
      <c r="CN289" s="149">
        <f t="shared" ca="1" si="333"/>
        <v>1.2440422479673539</v>
      </c>
      <c r="CO289" s="149">
        <f t="shared" ca="1" si="334"/>
        <v>0.98016466673461811</v>
      </c>
      <c r="CP289" s="149">
        <f t="shared" ca="1" si="335"/>
        <v>1.0254064154300306</v>
      </c>
      <c r="CQ289" s="149">
        <f t="shared" ca="1" si="336"/>
        <v>1.1149513452013442</v>
      </c>
      <c r="CR289" s="149">
        <f t="shared" ca="1" si="337"/>
        <v>1.0417855508455822</v>
      </c>
      <c r="CS289" s="149">
        <f t="shared" ca="1" si="338"/>
        <v>1.1052142100972469</v>
      </c>
      <c r="CT289" s="149">
        <f t="shared" ca="1" si="339"/>
        <v>1.2801329707757407</v>
      </c>
      <c r="CU289" s="149">
        <f t="shared" ca="1" si="340"/>
        <v>1.1243677920648329</v>
      </c>
      <c r="CV289" s="149">
        <f t="shared" ca="1" si="341"/>
        <v>1.0463232953955812</v>
      </c>
      <c r="CW289" s="149" t="str">
        <f t="shared" ca="1" si="342"/>
        <v/>
      </c>
      <c r="CX289" s="149" t="str">
        <f t="shared" ca="1" si="343"/>
        <v/>
      </c>
      <c r="CY289" s="149" t="str">
        <f t="shared" ca="1" si="344"/>
        <v/>
      </c>
      <c r="CZ289" s="149" t="str">
        <f t="shared" ca="1" si="345"/>
        <v/>
      </c>
      <c r="DA289" s="149" t="str">
        <f t="shared" ca="1" si="346"/>
        <v/>
      </c>
      <c r="DB289" s="53"/>
      <c r="DC289" s="53"/>
      <c r="DD289" s="41"/>
      <c r="DE289" s="43"/>
      <c r="DF289" s="54"/>
      <c r="DK289" s="10"/>
      <c r="DL289" s="46"/>
      <c r="DM289" s="72">
        <f t="shared" ca="1" si="347"/>
        <v>0.14946521714668118</v>
      </c>
      <c r="DN289" s="72">
        <f t="shared" ca="1" si="348"/>
        <v>0.14946521714668118</v>
      </c>
      <c r="DO289" s="72">
        <f t="shared" ca="1" si="349"/>
        <v>0.82222146414166941</v>
      </c>
      <c r="DP289" s="72">
        <f t="shared" ca="1" si="350"/>
        <v>0.82222146414166941</v>
      </c>
      <c r="DQ289" s="72">
        <f t="shared" ca="1" si="351"/>
        <v>0.82222146414166952</v>
      </c>
      <c r="DR289" s="72">
        <f t="shared" ca="1" si="352"/>
        <v>0.82222146414166941</v>
      </c>
      <c r="DS289" s="72">
        <f t="shared" ca="1" si="353"/>
        <v>0.82222146414166941</v>
      </c>
      <c r="DT289" s="72">
        <f t="shared" ca="1" si="354"/>
        <v>0.82222146414166941</v>
      </c>
      <c r="DU289" s="72">
        <f t="shared" ca="1" si="355"/>
        <v>0.82222146414166941</v>
      </c>
      <c r="DV289" s="72">
        <f t="shared" ca="1" si="356"/>
        <v>0.8222214641416693</v>
      </c>
      <c r="DW289" s="72">
        <f t="shared" ca="1" si="357"/>
        <v>0.82222146414166941</v>
      </c>
      <c r="DX289" s="72">
        <f t="shared" ca="1" si="358"/>
        <v>0.82222146414166941</v>
      </c>
      <c r="DY289" s="72">
        <f t="shared" ca="1" si="359"/>
        <v>0.82222146414166941</v>
      </c>
      <c r="DZ289" s="72">
        <f t="shared" ca="1" si="360"/>
        <v>0.82222146414166941</v>
      </c>
      <c r="EA289" s="72">
        <f t="shared" ca="1" si="361"/>
        <v>0.82222146414166941</v>
      </c>
      <c r="EB289" s="72">
        <f t="shared" ca="1" si="362"/>
        <v>0.82222146414166941</v>
      </c>
      <c r="EC289" s="72">
        <f t="shared" ca="1" si="363"/>
        <v>0.82222146414166941</v>
      </c>
      <c r="ED289" s="53"/>
      <c r="EE289" s="53"/>
      <c r="EF289" s="41"/>
      <c r="EG289" s="43"/>
      <c r="EH289" s="54"/>
    </row>
    <row r="290" spans="1:138" x14ac:dyDescent="0.2">
      <c r="A290" s="7">
        <v>20</v>
      </c>
      <c r="B290">
        <v>6</v>
      </c>
      <c r="C290" s="5">
        <f t="shared" ca="1" si="287"/>
        <v>0.84900720511962091</v>
      </c>
      <c r="D290" s="5">
        <f t="shared" ca="1" si="288"/>
        <v>0.14044894563615723</v>
      </c>
      <c r="E290" s="30">
        <f t="shared" ca="1" si="289"/>
        <v>15466457.212606436</v>
      </c>
      <c r="F290" s="29">
        <f t="shared" ca="1" si="370"/>
        <v>18038422.208960108</v>
      </c>
      <c r="G290" s="29">
        <f t="shared" ca="1" si="370"/>
        <v>24113931.897362251</v>
      </c>
      <c r="H290" s="29">
        <f t="shared" ca="1" si="370"/>
        <v>15736943.186949143</v>
      </c>
      <c r="I290" s="29">
        <f t="shared" ca="1" si="370"/>
        <v>5729649.0231667226</v>
      </c>
      <c r="J290" s="29">
        <f t="shared" ca="1" si="370"/>
        <v>1869656.8243090885</v>
      </c>
      <c r="K290" s="29">
        <f t="shared" ca="1" si="370"/>
        <v>718054.92553848634</v>
      </c>
      <c r="L290" s="29">
        <f t="shared" ca="1" si="370"/>
        <v>171152.20507691437</v>
      </c>
      <c r="M290" s="29">
        <f t="shared" ca="1" si="370"/>
        <v>50747.109209382732</v>
      </c>
      <c r="N290" s="29">
        <f t="shared" ca="1" si="370"/>
        <v>10078.673298236796</v>
      </c>
      <c r="O290" s="29">
        <f t="shared" ca="1" si="370"/>
        <v>6177.0569155901021</v>
      </c>
      <c r="P290" s="29">
        <f t="shared" ca="1" si="371"/>
        <v>1389.7712346424157</v>
      </c>
      <c r="Q290" s="29">
        <f t="shared" ca="1" si="371"/>
        <v>550.63065216270149</v>
      </c>
      <c r="R290" s="29">
        <f t="shared" ca="1" si="371"/>
        <v>437.96250465890625</v>
      </c>
      <c r="S290" s="29">
        <f t="shared" ca="1" si="371"/>
        <v>267.06081259579912</v>
      </c>
      <c r="T290" s="29">
        <f t="shared" ca="1" si="371"/>
        <v>115.85501590919066</v>
      </c>
      <c r="U290" s="29">
        <f t="shared" ca="1" si="371"/>
        <v>142.69945134411728</v>
      </c>
      <c r="V290" s="29">
        <f t="shared" ca="1" si="371"/>
        <v>32.865144792460377</v>
      </c>
      <c r="W290" s="31">
        <f t="shared" ca="1" si="290"/>
        <v>24295395.849279668</v>
      </c>
      <c r="X290" s="31">
        <f t="shared" ca="1" si="291"/>
        <v>81914207.168208465</v>
      </c>
      <c r="Y290" s="38">
        <f t="array" aca="1" ref="Y290" ca="1">SUM($E$54:$V$54*E290:V290)/1000000</f>
        <v>958.11266462811568</v>
      </c>
      <c r="Z290" s="39">
        <f t="array" aca="1" ref="Z290" ca="1">SUM(($E$54:$V$54*E290:V290))/SUM(E290:V290)</f>
        <v>11.69653833871161</v>
      </c>
      <c r="AE290" s="10"/>
      <c r="AF290" s="46"/>
      <c r="AG290" s="53">
        <f t="shared" ca="1" si="296"/>
        <v>806902.40039737639</v>
      </c>
      <c r="AH290" s="53">
        <f t="shared" ca="1" si="297"/>
        <v>1078674.6925867726</v>
      </c>
      <c r="AI290" s="53">
        <f t="shared" ca="1" si="298"/>
        <v>4183721.2664138908</v>
      </c>
      <c r="AJ290" s="53">
        <f t="shared" ca="1" si="299"/>
        <v>1523247.1886401591</v>
      </c>
      <c r="AK290" s="53">
        <f t="shared" ca="1" si="300"/>
        <v>497054.79163480649</v>
      </c>
      <c r="AL290" s="53">
        <f t="shared" ca="1" si="301"/>
        <v>190897.40788541338</v>
      </c>
      <c r="AM290" s="53">
        <f t="shared" ca="1" si="302"/>
        <v>45501.411021662105</v>
      </c>
      <c r="AN290" s="53">
        <f t="shared" ca="1" si="303"/>
        <v>13491.296085023407</v>
      </c>
      <c r="AO290" s="53">
        <f t="shared" ca="1" si="304"/>
        <v>2679.4504697735861</v>
      </c>
      <c r="AP290" s="53">
        <f t="shared" ca="1" si="305"/>
        <v>1642.1921382441869</v>
      </c>
      <c r="AQ290" s="53">
        <f t="shared" ca="1" si="306"/>
        <v>369.47553287513529</v>
      </c>
      <c r="AR290" s="53">
        <f t="shared" ca="1" si="307"/>
        <v>146.38708051655937</v>
      </c>
      <c r="AS290" s="53">
        <f t="shared" ca="1" si="308"/>
        <v>116.43386030350038</v>
      </c>
      <c r="AT290" s="53">
        <f t="shared" ca="1" si="309"/>
        <v>70.999049040821205</v>
      </c>
      <c r="AU290" s="53">
        <f t="shared" ca="1" si="310"/>
        <v>30.800460300445959</v>
      </c>
      <c r="AV290" s="53">
        <f t="shared" ca="1" si="311"/>
        <v>37.937147144884527</v>
      </c>
      <c r="AW290" s="53">
        <f t="shared" ca="1" si="312"/>
        <v>8.7373134387380667</v>
      </c>
      <c r="AX290" s="53">
        <f t="shared" ca="1" si="292"/>
        <v>6459015.7747325944</v>
      </c>
      <c r="AY290" s="53">
        <f t="shared" ca="1" si="293"/>
        <v>8344592.8677167436</v>
      </c>
      <c r="AZ290" s="41">
        <f t="array" aca="1" ref="AZ290" ca="1">SUM($E$54:$V$54*AF290:AW290)/1000000</f>
        <v>155.8833665062208</v>
      </c>
      <c r="BA290" s="43">
        <f t="array" aca="1" ref="BA290" ca="1">IF(AZ290=0,"",SUM(($E$54:$V$54*AF290:AW290))/SUM(AF290:AW290))</f>
        <v>18.680763576770374</v>
      </c>
      <c r="BB290" s="54">
        <f t="array" aca="1" ref="BB290" ca="1">SUM(AG290:AW290*AG$54:AW$54*AG$55:AW$55)/1000000</f>
        <v>289.79664303785091</v>
      </c>
      <c r="BG290" s="10"/>
      <c r="BH290" s="46"/>
      <c r="BI290" s="53">
        <f t="shared" si="313"/>
        <v>0</v>
      </c>
      <c r="BJ290" s="53">
        <f t="shared" si="314"/>
        <v>0</v>
      </c>
      <c r="BK290" s="53">
        <f t="shared" ca="1" si="315"/>
        <v>25290396.330915194</v>
      </c>
      <c r="BL290" s="53">
        <f t="shared" ca="1" si="316"/>
        <v>9207956.9018905275</v>
      </c>
      <c r="BM290" s="53">
        <f t="shared" ca="1" si="317"/>
        <v>3004672.6055915789</v>
      </c>
      <c r="BN290" s="53">
        <f t="shared" ca="1" si="318"/>
        <v>1153965.7631409864</v>
      </c>
      <c r="BO290" s="53">
        <f t="shared" ca="1" si="319"/>
        <v>275053.86833288748</v>
      </c>
      <c r="BP290" s="53">
        <f t="shared" ca="1" si="320"/>
        <v>81554.244004507709</v>
      </c>
      <c r="BQ290" s="53">
        <f t="shared" ca="1" si="321"/>
        <v>16197.15081729516</v>
      </c>
      <c r="BR290" s="53">
        <f t="shared" ca="1" si="322"/>
        <v>9926.9734724244117</v>
      </c>
      <c r="BS290" s="53">
        <f t="shared" ca="1" si="323"/>
        <v>2233.4620463369674</v>
      </c>
      <c r="BT290" s="53">
        <f t="shared" ca="1" si="324"/>
        <v>884.90294841337231</v>
      </c>
      <c r="BU290" s="53">
        <f t="shared" ca="1" si="325"/>
        <v>703.83715498761592</v>
      </c>
      <c r="BV290" s="53">
        <f t="shared" ca="1" si="326"/>
        <v>429.18587903432677</v>
      </c>
      <c r="BW290" s="53">
        <f t="shared" ca="1" si="327"/>
        <v>186.18731951055278</v>
      </c>
      <c r="BX290" s="53">
        <f t="shared" ca="1" si="328"/>
        <v>229.32825249631736</v>
      </c>
      <c r="BY290" s="53">
        <f t="shared" ca="1" si="329"/>
        <v>52.816644719384826</v>
      </c>
      <c r="BZ290" s="53">
        <f t="shared" ca="1" si="294"/>
        <v>39044443.558410905</v>
      </c>
      <c r="CA290" s="53">
        <f t="shared" ca="1" si="295"/>
        <v>39044443.558410905</v>
      </c>
      <c r="CB290" s="41">
        <f t="array" aca="1" ref="CB290" ca="1">SUM($E$54:$V$54*BH290:BY290)/1000000</f>
        <v>828.76580518661808</v>
      </c>
      <c r="CC290" s="43">
        <f t="array" aca="1" ref="CC290" ca="1">IF(CB290=0,"",SUM(($E$54:$V$54*BH290:BY290))/SUM(BH290:BY290))</f>
        <v>21.226216323118436</v>
      </c>
      <c r="CD290" s="54">
        <f t="array" aca="1" ref="CD290" ca="1">SUM(BI290:BY290*BI$54:BY$54*BI$55:BY$55)/1000000</f>
        <v>3783.9997281493725</v>
      </c>
      <c r="CI290" s="10"/>
      <c r="CJ290" s="71"/>
      <c r="CK290" s="149" t="str">
        <f t="shared" ca="1" si="330"/>
        <v/>
      </c>
      <c r="CL290" s="149" t="str">
        <f t="shared" ca="1" si="331"/>
        <v/>
      </c>
      <c r="CM290" s="149" t="str">
        <f t="shared" ca="1" si="332"/>
        <v/>
      </c>
      <c r="CN290" s="149">
        <f t="shared" ca="1" si="333"/>
        <v>0.70777818757040756</v>
      </c>
      <c r="CO290" s="149">
        <f t="shared" ca="1" si="334"/>
        <v>0.6637179097523318</v>
      </c>
      <c r="CP290" s="149">
        <f t="shared" ca="1" si="335"/>
        <v>0.56295237925245234</v>
      </c>
      <c r="CQ290" s="149">
        <f t="shared" ca="1" si="336"/>
        <v>0.77913336123285071</v>
      </c>
      <c r="CR290" s="149">
        <f t="shared" ca="1" si="337"/>
        <v>0.52889307866506385</v>
      </c>
      <c r="CS290" s="149">
        <f t="shared" ca="1" si="338"/>
        <v>0.86165416368021541</v>
      </c>
      <c r="CT290" s="149">
        <f t="shared" ca="1" si="339"/>
        <v>0.67187997756077544</v>
      </c>
      <c r="CU290" s="149">
        <f t="shared" ca="1" si="340"/>
        <v>0.6494928960693741</v>
      </c>
      <c r="CV290" s="149" t="str">
        <f t="shared" ca="1" si="341"/>
        <v/>
      </c>
      <c r="CW290" s="149" t="str">
        <f t="shared" ca="1" si="342"/>
        <v/>
      </c>
      <c r="CX290" s="149" t="str">
        <f t="shared" ca="1" si="343"/>
        <v/>
      </c>
      <c r="CY290" s="149" t="str">
        <f t="shared" ca="1" si="344"/>
        <v/>
      </c>
      <c r="CZ290" s="149" t="str">
        <f t="shared" ca="1" si="345"/>
        <v/>
      </c>
      <c r="DA290" s="149" t="str">
        <f t="shared" ca="1" si="346"/>
        <v/>
      </c>
      <c r="DB290" s="53"/>
      <c r="DC290" s="53"/>
      <c r="DD290" s="41"/>
      <c r="DE290" s="43"/>
      <c r="DF290" s="54"/>
      <c r="DK290" s="10"/>
      <c r="DL290" s="46"/>
      <c r="DM290" s="72">
        <f t="shared" ca="1" si="347"/>
        <v>0.14044894563615726</v>
      </c>
      <c r="DN290" s="72">
        <f t="shared" ca="1" si="348"/>
        <v>0.14044894563615726</v>
      </c>
      <c r="DO290" s="72">
        <f t="shared" ca="1" si="349"/>
        <v>0.9894561507557782</v>
      </c>
      <c r="DP290" s="72">
        <f t="shared" ca="1" si="350"/>
        <v>0.9894561507557782</v>
      </c>
      <c r="DQ290" s="72">
        <f t="shared" ca="1" si="351"/>
        <v>0.9894561507557782</v>
      </c>
      <c r="DR290" s="72">
        <f t="shared" ca="1" si="352"/>
        <v>0.9894561507557782</v>
      </c>
      <c r="DS290" s="72">
        <f t="shared" ca="1" si="353"/>
        <v>0.9894561507557782</v>
      </c>
      <c r="DT290" s="72">
        <f t="shared" ca="1" si="354"/>
        <v>0.9894561507557782</v>
      </c>
      <c r="DU290" s="72">
        <f t="shared" ca="1" si="355"/>
        <v>0.9894561507557782</v>
      </c>
      <c r="DV290" s="72">
        <f t="shared" ca="1" si="356"/>
        <v>0.9894561507557782</v>
      </c>
      <c r="DW290" s="72">
        <f t="shared" ca="1" si="357"/>
        <v>0.9894561507557782</v>
      </c>
      <c r="DX290" s="72">
        <f t="shared" ca="1" si="358"/>
        <v>0.9894561507557782</v>
      </c>
      <c r="DY290" s="72">
        <f t="shared" ca="1" si="359"/>
        <v>0.9894561507557782</v>
      </c>
      <c r="DZ290" s="72">
        <f t="shared" ca="1" si="360"/>
        <v>0.9894561507557782</v>
      </c>
      <c r="EA290" s="72">
        <f t="shared" ca="1" si="361"/>
        <v>0.9894561507557782</v>
      </c>
      <c r="EB290" s="72">
        <f t="shared" ca="1" si="362"/>
        <v>0.9894561507557782</v>
      </c>
      <c r="EC290" s="72">
        <f t="shared" ca="1" si="363"/>
        <v>0.9894561507557782</v>
      </c>
      <c r="ED290" s="53"/>
      <c r="EE290" s="53"/>
      <c r="EF290" s="41"/>
      <c r="EG290" s="43"/>
      <c r="EH290" s="54"/>
    </row>
    <row r="291" spans="1:138" x14ac:dyDescent="0.2">
      <c r="A291" s="7">
        <v>20</v>
      </c>
      <c r="B291">
        <v>7</v>
      </c>
      <c r="C291" s="5">
        <f t="shared" ca="1" si="287"/>
        <v>0.50547404550855768</v>
      </c>
      <c r="D291" s="5">
        <f t="shared" ca="1" si="288"/>
        <v>0.1388885066136703</v>
      </c>
      <c r="E291" s="30">
        <f t="shared" ca="1" si="289"/>
        <v>15692016.724668745</v>
      </c>
      <c r="F291" s="29">
        <f t="shared" ca="1" si="370"/>
        <v>11299801.074879237</v>
      </c>
      <c r="G291" s="29">
        <f t="shared" ca="1" si="370"/>
        <v>13178879.937662404</v>
      </c>
      <c r="H291" s="29">
        <f t="shared" ca="1" si="370"/>
        <v>10627311.120429374</v>
      </c>
      <c r="I291" s="29">
        <f t="shared" ca="1" si="370"/>
        <v>6935467.5149648208</v>
      </c>
      <c r="J291" s="29">
        <f t="shared" ca="1" si="370"/>
        <v>2525127.923526966</v>
      </c>
      <c r="K291" s="29">
        <f t="shared" ca="1" si="370"/>
        <v>823981.12613646802</v>
      </c>
      <c r="L291" s="29">
        <f t="shared" ca="1" si="370"/>
        <v>316455.77866498713</v>
      </c>
      <c r="M291" s="29">
        <f t="shared" ca="1" si="370"/>
        <v>75428.915534876476</v>
      </c>
      <c r="N291" s="29">
        <f t="shared" ca="1" si="370"/>
        <v>22364.885176171123</v>
      </c>
      <c r="O291" s="29">
        <f t="shared" ca="1" si="370"/>
        <v>4441.7972679620461</v>
      </c>
      <c r="P291" s="29">
        <f t="shared" ca="1" si="371"/>
        <v>2722.3061726302967</v>
      </c>
      <c r="Q291" s="29">
        <f t="shared" ca="1" si="371"/>
        <v>612.48955000921273</v>
      </c>
      <c r="R291" s="29">
        <f t="shared" ca="1" si="371"/>
        <v>242.66980921589391</v>
      </c>
      <c r="S291" s="29">
        <f t="shared" ca="1" si="371"/>
        <v>193.01554868378071</v>
      </c>
      <c r="T291" s="29">
        <f t="shared" ca="1" si="371"/>
        <v>117.69703736455756</v>
      </c>
      <c r="U291" s="29">
        <f t="shared" ca="1" si="371"/>
        <v>51.05875326221453</v>
      </c>
      <c r="V291" s="29">
        <f t="shared" ca="1" si="371"/>
        <v>62.889431412651312</v>
      </c>
      <c r="W291" s="31">
        <f t="shared" ca="1" si="290"/>
        <v>21334581.188004203</v>
      </c>
      <c r="X291" s="31">
        <f t="shared" ca="1" si="291"/>
        <v>61505278.925214574</v>
      </c>
      <c r="Y291" s="38">
        <f t="array" aca="1" ref="Y291" ca="1">SUM($E$54:$V$54*E291:V291)/1000000</f>
        <v>737.37803365700699</v>
      </c>
      <c r="Z291" s="39">
        <f t="array" aca="1" ref="Z291" ca="1">SUM(($E$54:$V$54*E291:V291))/SUM(E291:V291)</f>
        <v>11.988857648358913</v>
      </c>
      <c r="AE291" s="10"/>
      <c r="AF291" s="46"/>
      <c r="AG291" s="53">
        <f t="shared" ca="1" si="296"/>
        <v>706281.54416225583</v>
      </c>
      <c r="AH291" s="53">
        <f t="shared" ca="1" si="297"/>
        <v>823731.28615457949</v>
      </c>
      <c r="AI291" s="53">
        <f t="shared" ca="1" si="298"/>
        <v>2286090.1003121273</v>
      </c>
      <c r="AJ291" s="53">
        <f t="shared" ca="1" si="299"/>
        <v>1491920.5288455728</v>
      </c>
      <c r="AK291" s="53">
        <f t="shared" ca="1" si="300"/>
        <v>543191.95914944506</v>
      </c>
      <c r="AL291" s="53">
        <f t="shared" ca="1" si="301"/>
        <v>177250.39513367621</v>
      </c>
      <c r="AM291" s="53">
        <f t="shared" ca="1" si="302"/>
        <v>68074.267761096984</v>
      </c>
      <c r="AN291" s="53">
        <f t="shared" ca="1" si="303"/>
        <v>16225.863261881597</v>
      </c>
      <c r="AO291" s="53">
        <f t="shared" ca="1" si="304"/>
        <v>4811.0140012346346</v>
      </c>
      <c r="AP291" s="53">
        <f t="shared" ca="1" si="305"/>
        <v>955.49557614449748</v>
      </c>
      <c r="AQ291" s="53">
        <f t="shared" ca="1" si="306"/>
        <v>585.60788526319857</v>
      </c>
      <c r="AR291" s="53">
        <f t="shared" ca="1" si="307"/>
        <v>131.75546297209735</v>
      </c>
      <c r="AS291" s="53">
        <f t="shared" ca="1" si="308"/>
        <v>52.201826238683942</v>
      </c>
      <c r="AT291" s="53">
        <f t="shared" ca="1" si="309"/>
        <v>41.520468352908892</v>
      </c>
      <c r="AU291" s="53">
        <f t="shared" ca="1" si="310"/>
        <v>25.318354653035748</v>
      </c>
      <c r="AV291" s="53">
        <f t="shared" ca="1" si="311"/>
        <v>10.983484819847087</v>
      </c>
      <c r="AW291" s="53">
        <f t="shared" ca="1" si="312"/>
        <v>13.528436773657939</v>
      </c>
      <c r="AX291" s="53">
        <f t="shared" ca="1" si="292"/>
        <v>4589380.5399602521</v>
      </c>
      <c r="AY291" s="53">
        <f t="shared" ca="1" si="293"/>
        <v>6119393.3702770881</v>
      </c>
      <c r="AZ291" s="41">
        <f t="array" aca="1" ref="AZ291" ca="1">SUM($E$54:$V$54*AF291:AW291)/1000000</f>
        <v>117.29539735088974</v>
      </c>
      <c r="BA291" s="43">
        <f t="array" aca="1" ref="BA291" ca="1">IF(AZ291=0,"",SUM(($E$54:$V$54*AF291:AW291))/SUM(AF291:AW291))</f>
        <v>19.167814561589225</v>
      </c>
      <c r="BB291" s="54">
        <f t="array" aca="1" ref="BB291" ca="1">SUM(AG291:AW291*AG$54:AW$54*AG$55:AW$55)/1000000</f>
        <v>225.1302039550221</v>
      </c>
      <c r="BG291" s="10"/>
      <c r="BH291" s="46"/>
      <c r="BI291" s="53">
        <f t="shared" si="313"/>
        <v>0</v>
      </c>
      <c r="BJ291" s="53">
        <f t="shared" si="314"/>
        <v>0</v>
      </c>
      <c r="BK291" s="53">
        <f t="shared" ca="1" si="315"/>
        <v>8320049.2220433876</v>
      </c>
      <c r="BL291" s="53">
        <f t="shared" ca="1" si="316"/>
        <v>5429730.1027975231</v>
      </c>
      <c r="BM291" s="53">
        <f t="shared" ca="1" si="317"/>
        <v>1976905.3881666856</v>
      </c>
      <c r="BN291" s="53">
        <f t="shared" ca="1" si="318"/>
        <v>645089.19046431105</v>
      </c>
      <c r="BO291" s="53">
        <f t="shared" ca="1" si="319"/>
        <v>247751.06565115624</v>
      </c>
      <c r="BP291" s="53">
        <f t="shared" ca="1" si="320"/>
        <v>59052.782298724087</v>
      </c>
      <c r="BQ291" s="53">
        <f t="shared" ca="1" si="321"/>
        <v>17509.315705775083</v>
      </c>
      <c r="BR291" s="53">
        <f t="shared" ca="1" si="322"/>
        <v>3477.4527145196575</v>
      </c>
      <c r="BS291" s="53">
        <f t="shared" ca="1" si="323"/>
        <v>2131.2748913707815</v>
      </c>
      <c r="BT291" s="53">
        <f t="shared" ca="1" si="324"/>
        <v>479.51388138695643</v>
      </c>
      <c r="BU291" s="53">
        <f t="shared" ca="1" si="325"/>
        <v>189.98453461090926</v>
      </c>
      <c r="BV291" s="53">
        <f t="shared" ca="1" si="326"/>
        <v>151.11055350413832</v>
      </c>
      <c r="BW291" s="53">
        <f t="shared" ca="1" si="327"/>
        <v>92.144205911065313</v>
      </c>
      <c r="BX291" s="53">
        <f t="shared" ca="1" si="328"/>
        <v>39.973548863282893</v>
      </c>
      <c r="BY291" s="53">
        <f t="shared" ca="1" si="329"/>
        <v>49.235705906240561</v>
      </c>
      <c r="BZ291" s="53">
        <f t="shared" ca="1" si="294"/>
        <v>16702697.757163633</v>
      </c>
      <c r="CA291" s="53">
        <f t="shared" ca="1" si="295"/>
        <v>16702697.757163633</v>
      </c>
      <c r="CB291" s="41">
        <f t="array" aca="1" ref="CB291" ca="1">SUM($E$54:$V$54*BH291:BY291)/1000000</f>
        <v>372.61472203080518</v>
      </c>
      <c r="CC291" s="43">
        <f t="array" aca="1" ref="CC291" ca="1">IF(CB291=0,"",SUM(($E$54:$V$54*BH291:BY291))/SUM(BH291:BY291))</f>
        <v>22.308655011792581</v>
      </c>
      <c r="CD291" s="54">
        <f t="array" aca="1" ref="CD291" ca="1">SUM(BI291:BY291*BI$54:BY$54*BI$55:BY$55)/1000000</f>
        <v>1725.2307409467037</v>
      </c>
      <c r="CI291" s="10"/>
      <c r="CJ291" s="71"/>
      <c r="CK291" s="149" t="str">
        <f t="shared" ca="1" si="330"/>
        <v/>
      </c>
      <c r="CL291" s="149" t="str">
        <f t="shared" ca="1" si="331"/>
        <v/>
      </c>
      <c r="CM291" s="149" t="str">
        <f t="shared" ca="1" si="332"/>
        <v/>
      </c>
      <c r="CN291" s="149">
        <f t="shared" ca="1" si="333"/>
        <v>1.3425660961626733</v>
      </c>
      <c r="CO291" s="149">
        <f t="shared" ca="1" si="334"/>
        <v>1.4611719348485523</v>
      </c>
      <c r="CP291" s="149">
        <f t="shared" ca="1" si="335"/>
        <v>1.2558778788583516</v>
      </c>
      <c r="CQ291" s="149">
        <f t="shared" ca="1" si="336"/>
        <v>1.5282779460701559</v>
      </c>
      <c r="CR291" s="149">
        <f t="shared" ca="1" si="337"/>
        <v>1.3742594833847654</v>
      </c>
      <c r="CS291" s="149">
        <f t="shared" ca="1" si="338"/>
        <v>1.4406872615770383</v>
      </c>
      <c r="CT291" s="149">
        <f t="shared" ca="1" si="339"/>
        <v>1.4321809776923389</v>
      </c>
      <c r="CU291" s="149">
        <f t="shared" ca="1" si="340"/>
        <v>1.3177760233175184</v>
      </c>
      <c r="CV291" s="149" t="str">
        <f t="shared" ca="1" si="341"/>
        <v/>
      </c>
      <c r="CW291" s="149" t="str">
        <f t="shared" ca="1" si="342"/>
        <v/>
      </c>
      <c r="CX291" s="149" t="str">
        <f t="shared" ca="1" si="343"/>
        <v/>
      </c>
      <c r="CY291" s="149" t="str">
        <f t="shared" ca="1" si="344"/>
        <v/>
      </c>
      <c r="CZ291" s="149" t="str">
        <f t="shared" ca="1" si="345"/>
        <v/>
      </c>
      <c r="DA291" s="149" t="str">
        <f t="shared" ca="1" si="346"/>
        <v/>
      </c>
      <c r="DB291" s="53"/>
      <c r="DC291" s="53"/>
      <c r="DD291" s="41"/>
      <c r="DE291" s="43"/>
      <c r="DF291" s="54"/>
      <c r="DK291" s="10"/>
      <c r="DL291" s="46"/>
      <c r="DM291" s="72">
        <f t="shared" ca="1" si="347"/>
        <v>0.13888850661367033</v>
      </c>
      <c r="DN291" s="72">
        <f t="shared" ca="1" si="348"/>
        <v>0.13888850661367033</v>
      </c>
      <c r="DO291" s="72">
        <f t="shared" ca="1" si="349"/>
        <v>0.64436255212222804</v>
      </c>
      <c r="DP291" s="72">
        <f t="shared" ca="1" si="350"/>
        <v>0.64436255212222804</v>
      </c>
      <c r="DQ291" s="72">
        <f t="shared" ca="1" si="351"/>
        <v>0.64436255212222804</v>
      </c>
      <c r="DR291" s="72">
        <f t="shared" ca="1" si="352"/>
        <v>0.64436255212222804</v>
      </c>
      <c r="DS291" s="72">
        <f t="shared" ca="1" si="353"/>
        <v>0.64436255212222804</v>
      </c>
      <c r="DT291" s="72">
        <f t="shared" ca="1" si="354"/>
        <v>0.64436255212222804</v>
      </c>
      <c r="DU291" s="72">
        <f t="shared" ca="1" si="355"/>
        <v>0.64436255212222804</v>
      </c>
      <c r="DV291" s="72">
        <f t="shared" ca="1" si="356"/>
        <v>0.64436255212222815</v>
      </c>
      <c r="DW291" s="72">
        <f t="shared" ca="1" si="357"/>
        <v>0.64436255212222804</v>
      </c>
      <c r="DX291" s="72">
        <f t="shared" ca="1" si="358"/>
        <v>0.64436255212222782</v>
      </c>
      <c r="DY291" s="72">
        <f t="shared" ca="1" si="359"/>
        <v>0.64436255212222804</v>
      </c>
      <c r="DZ291" s="72">
        <f t="shared" ca="1" si="360"/>
        <v>0.64436255212222804</v>
      </c>
      <c r="EA291" s="72">
        <f t="shared" ca="1" si="361"/>
        <v>0.64436255212222804</v>
      </c>
      <c r="EB291" s="72">
        <f t="shared" ca="1" si="362"/>
        <v>0.64436255212222804</v>
      </c>
      <c r="EC291" s="72">
        <f t="shared" ca="1" si="363"/>
        <v>0.64436255212222804</v>
      </c>
      <c r="ED291" s="53"/>
      <c r="EE291" s="53"/>
      <c r="EF291" s="41"/>
      <c r="EG291" s="43"/>
      <c r="EH291" s="54"/>
    </row>
    <row r="292" spans="1:138" x14ac:dyDescent="0.2">
      <c r="A292" s="7">
        <v>20</v>
      </c>
      <c r="B292">
        <v>8</v>
      </c>
      <c r="C292" s="5">
        <f t="shared" ca="1" si="287"/>
        <v>0.56315597525373373</v>
      </c>
      <c r="D292" s="5">
        <f t="shared" ca="1" si="288"/>
        <v>8.2201303060311301E-2</v>
      </c>
      <c r="E292" s="30">
        <f t="shared" ca="1" si="289"/>
        <v>17618468.199798856</v>
      </c>
      <c r="F292" s="29">
        <f t="shared" ca="1" si="370"/>
        <v>12133264.23565826</v>
      </c>
      <c r="G292" s="29">
        <f t="shared" ca="1" si="370"/>
        <v>8737147.9815179221</v>
      </c>
      <c r="H292" s="29">
        <f t="shared" ca="1" si="370"/>
        <v>5802322.481116036</v>
      </c>
      <c r="I292" s="29">
        <f t="shared" ca="1" si="370"/>
        <v>4678932.240035207</v>
      </c>
      <c r="J292" s="29">
        <f t="shared" ca="1" si="370"/>
        <v>3053508.285186504</v>
      </c>
      <c r="K292" s="29">
        <f t="shared" ca="1" si="370"/>
        <v>1111748.9944273056</v>
      </c>
      <c r="L292" s="29">
        <f t="shared" ca="1" si="370"/>
        <v>362777.73489185941</v>
      </c>
      <c r="M292" s="29">
        <f t="shared" ca="1" si="370"/>
        <v>139327.35463956479</v>
      </c>
      <c r="N292" s="29">
        <f t="shared" ca="1" si="370"/>
        <v>33209.414943030926</v>
      </c>
      <c r="O292" s="29">
        <f t="shared" ca="1" si="370"/>
        <v>9846.6847455242878</v>
      </c>
      <c r="P292" s="29">
        <f t="shared" ca="1" si="371"/>
        <v>1955.6092980863284</v>
      </c>
      <c r="Q292" s="29">
        <f t="shared" ca="1" si="371"/>
        <v>1198.56151514007</v>
      </c>
      <c r="R292" s="29">
        <f t="shared" ca="1" si="371"/>
        <v>269.66342377176733</v>
      </c>
      <c r="S292" s="29">
        <f t="shared" ca="1" si="371"/>
        <v>106.84128667699756</v>
      </c>
      <c r="T292" s="29">
        <f t="shared" ca="1" si="371"/>
        <v>84.979790591482981</v>
      </c>
      <c r="U292" s="29">
        <f t="shared" ca="1" si="371"/>
        <v>51.818983790079074</v>
      </c>
      <c r="V292" s="29">
        <f t="shared" ca="1" si="371"/>
        <v>22.479858175538773</v>
      </c>
      <c r="W292" s="31">
        <f t="shared" ca="1" si="290"/>
        <v>15195363.144141261</v>
      </c>
      <c r="X292" s="31">
        <f t="shared" ca="1" si="291"/>
        <v>53684243.561116308</v>
      </c>
      <c r="Y292" s="38">
        <f t="array" aca="1" ref="Y292" ca="1">SUM($E$54:$V$54*E292:V292)/1000000</f>
        <v>572.10532912920269</v>
      </c>
      <c r="Z292" s="39">
        <f t="array" aca="1" ref="Z292" ca="1">SUM(($E$54:$V$54*E292:V292))/SUM(E292:V292)</f>
        <v>10.65685741623415</v>
      </c>
      <c r="AE292" s="10"/>
      <c r="AF292" s="46"/>
      <c r="AG292" s="53">
        <f t="shared" ca="1" si="296"/>
        <v>356593.52284530061</v>
      </c>
      <c r="AH292" s="53">
        <f t="shared" ca="1" si="297"/>
        <v>256782.53748020792</v>
      </c>
      <c r="AI292" s="53">
        <f t="shared" ca="1" si="298"/>
        <v>739144.57890046586</v>
      </c>
      <c r="AJ292" s="53">
        <f t="shared" ca="1" si="299"/>
        <v>596038.46761709754</v>
      </c>
      <c r="AK292" s="53">
        <f t="shared" ca="1" si="300"/>
        <v>388979.43073118321</v>
      </c>
      <c r="AL292" s="53">
        <f t="shared" ca="1" si="301"/>
        <v>141623.15951989806</v>
      </c>
      <c r="AM292" s="53">
        <f t="shared" ca="1" si="302"/>
        <v>46213.425221331796</v>
      </c>
      <c r="AN292" s="53">
        <f t="shared" ca="1" si="303"/>
        <v>17748.592776347879</v>
      </c>
      <c r="AO292" s="53">
        <f t="shared" ca="1" si="304"/>
        <v>4230.471350650625</v>
      </c>
      <c r="AP292" s="53">
        <f t="shared" ca="1" si="305"/>
        <v>1254.3466299026345</v>
      </c>
      <c r="AQ292" s="53">
        <f t="shared" ca="1" si="306"/>
        <v>249.12059194094073</v>
      </c>
      <c r="AR292" s="53">
        <f t="shared" ca="1" si="307"/>
        <v>152.68200781286339</v>
      </c>
      <c r="AS292" s="53">
        <f t="shared" ca="1" si="308"/>
        <v>34.351806273666988</v>
      </c>
      <c r="AT292" s="53">
        <f t="shared" ca="1" si="309"/>
        <v>13.610266941740848</v>
      </c>
      <c r="AU292" s="53">
        <f t="shared" ca="1" si="310"/>
        <v>10.825380998077508</v>
      </c>
      <c r="AV292" s="53">
        <f t="shared" ca="1" si="311"/>
        <v>6.6011017273209189</v>
      </c>
      <c r="AW292" s="53">
        <f t="shared" ca="1" si="312"/>
        <v>2.8636576748324503</v>
      </c>
      <c r="AX292" s="53">
        <f t="shared" ca="1" si="292"/>
        <v>1935702.5275602471</v>
      </c>
      <c r="AY292" s="53">
        <f t="shared" ca="1" si="293"/>
        <v>2549078.5878857556</v>
      </c>
      <c r="AZ292" s="41">
        <f t="array" aca="1" ref="AZ292" ca="1">SUM($E$54:$V$54*AF292:AW292)/1000000</f>
        <v>51.238115109798763</v>
      </c>
      <c r="BA292" s="43">
        <f t="array" aca="1" ref="BA292" ca="1">IF(AZ292=0,"",SUM(($E$54:$V$54*AF292:AW292))/SUM(AF292:AW292))</f>
        <v>20.100641601754784</v>
      </c>
      <c r="BB292" s="54">
        <f t="array" aca="1" ref="BB292" ca="1">SUM(AG292:AW292*AG$54:AW$54*AG$55:AW$55)/1000000</f>
        <v>103.16678174602367</v>
      </c>
      <c r="BG292" s="10"/>
      <c r="BH292" s="46"/>
      <c r="BI292" s="53">
        <f t="shared" si="313"/>
        <v>0</v>
      </c>
      <c r="BJ292" s="53">
        <f t="shared" si="314"/>
        <v>0</v>
      </c>
      <c r="BK292" s="53">
        <f t="shared" ca="1" si="315"/>
        <v>5063833.183748873</v>
      </c>
      <c r="BL292" s="53">
        <f t="shared" ca="1" si="316"/>
        <v>4083422.1846017577</v>
      </c>
      <c r="BM292" s="53">
        <f t="shared" ca="1" si="317"/>
        <v>2664873.7004368366</v>
      </c>
      <c r="BN292" s="53">
        <f t="shared" ca="1" si="318"/>
        <v>970251.38956040854</v>
      </c>
      <c r="BO292" s="53">
        <f t="shared" ca="1" si="319"/>
        <v>316605.27973917552</v>
      </c>
      <c r="BP292" s="53">
        <f t="shared" ca="1" si="320"/>
        <v>121594.49670782033</v>
      </c>
      <c r="BQ292" s="53">
        <f t="shared" ca="1" si="321"/>
        <v>28982.694076158969</v>
      </c>
      <c r="BR292" s="53">
        <f t="shared" ca="1" si="322"/>
        <v>8593.4501445891929</v>
      </c>
      <c r="BS292" s="53">
        <f t="shared" ca="1" si="323"/>
        <v>1706.7095616155141</v>
      </c>
      <c r="BT292" s="53">
        <f t="shared" ca="1" si="324"/>
        <v>1046.0148660960369</v>
      </c>
      <c r="BU292" s="53">
        <f t="shared" ca="1" si="325"/>
        <v>235.3420717622989</v>
      </c>
      <c r="BV292" s="53">
        <f t="shared" ca="1" si="326"/>
        <v>93.243085786804457</v>
      </c>
      <c r="BW292" s="53">
        <f t="shared" ca="1" si="327"/>
        <v>74.164006731044736</v>
      </c>
      <c r="BX292" s="53">
        <f t="shared" ca="1" si="328"/>
        <v>45.223734206147753</v>
      </c>
      <c r="BY292" s="53">
        <f t="shared" ca="1" si="329"/>
        <v>19.618739248937164</v>
      </c>
      <c r="BZ292" s="53">
        <f t="shared" ca="1" si="294"/>
        <v>13261376.695081064</v>
      </c>
      <c r="CA292" s="53">
        <f t="shared" ca="1" si="295"/>
        <v>13261376.695081064</v>
      </c>
      <c r="CB292" s="41">
        <f t="array" aca="1" ref="CB292" ca="1">SUM($E$54:$V$54*BH292:BY292)/1000000</f>
        <v>313.27918778594659</v>
      </c>
      <c r="CC292" s="43">
        <f t="array" aca="1" ref="CC292" ca="1">IF(CB292=0,"",SUM(($E$54:$V$54*BH292:BY292))/SUM(BH292:BY292))</f>
        <v>23.623428772832366</v>
      </c>
      <c r="CD292" s="54">
        <f t="array" aca="1" ref="CD292" ca="1">SUM(BI292:BY292*BI$54:BY$54*BI$55:BY$55)/1000000</f>
        <v>1475.2361349818034</v>
      </c>
      <c r="CI292" s="10"/>
      <c r="CJ292" s="71"/>
      <c r="CK292" s="149" t="str">
        <f t="shared" ca="1" si="330"/>
        <v/>
      </c>
      <c r="CL292" s="149" t="str">
        <f t="shared" ca="1" si="331"/>
        <v/>
      </c>
      <c r="CM292" s="149" t="str">
        <f t="shared" ca="1" si="332"/>
        <v/>
      </c>
      <c r="CN292" s="149">
        <f t="shared" ca="1" si="333"/>
        <v>0.52835553009145497</v>
      </c>
      <c r="CO292" s="149">
        <f t="shared" ca="1" si="334"/>
        <v>0.50843111488215997</v>
      </c>
      <c r="CP292" s="149">
        <f t="shared" ca="1" si="335"/>
        <v>0.54773764154212645</v>
      </c>
      <c r="CQ292" s="149">
        <f t="shared" ca="1" si="336"/>
        <v>0.50841843516737095</v>
      </c>
      <c r="CR292" s="149">
        <f t="shared" ca="1" si="337"/>
        <v>0.58957696780360902</v>
      </c>
      <c r="CS292" s="149">
        <f t="shared" ca="1" si="338"/>
        <v>0.5679467664441864</v>
      </c>
      <c r="CT292" s="149">
        <f t="shared" ca="1" si="339"/>
        <v>0.50638646679629018</v>
      </c>
      <c r="CU292" s="149">
        <f t="shared" ca="1" si="340"/>
        <v>0.43872277462152665</v>
      </c>
      <c r="CV292" s="149">
        <f t="shared" ca="1" si="341"/>
        <v>0.58439719993418171</v>
      </c>
      <c r="CW292" s="149" t="str">
        <f t="shared" ca="1" si="342"/>
        <v/>
      </c>
      <c r="CX292" s="149" t="str">
        <f t="shared" ca="1" si="343"/>
        <v/>
      </c>
      <c r="CY292" s="149" t="str">
        <f t="shared" ca="1" si="344"/>
        <v/>
      </c>
      <c r="CZ292" s="149" t="str">
        <f t="shared" ca="1" si="345"/>
        <v/>
      </c>
      <c r="DA292" s="149" t="str">
        <f t="shared" ca="1" si="346"/>
        <v/>
      </c>
      <c r="DB292" s="53"/>
      <c r="DC292" s="53"/>
      <c r="DD292" s="41"/>
      <c r="DE292" s="43"/>
      <c r="DF292" s="54"/>
      <c r="DK292" s="10"/>
      <c r="DL292" s="46"/>
      <c r="DM292" s="72">
        <f t="shared" ca="1" si="347"/>
        <v>8.2201303060311232E-2</v>
      </c>
      <c r="DN292" s="72">
        <f t="shared" ca="1" si="348"/>
        <v>8.2201303060311232E-2</v>
      </c>
      <c r="DO292" s="72">
        <f t="shared" ca="1" si="349"/>
        <v>0.64535727831404499</v>
      </c>
      <c r="DP292" s="72">
        <f t="shared" ca="1" si="350"/>
        <v>0.64535727831404499</v>
      </c>
      <c r="DQ292" s="72">
        <f t="shared" ca="1" si="351"/>
        <v>0.64535727831404499</v>
      </c>
      <c r="DR292" s="72">
        <f t="shared" ca="1" si="352"/>
        <v>0.64535727831404488</v>
      </c>
      <c r="DS292" s="72">
        <f t="shared" ca="1" si="353"/>
        <v>0.64535727831404499</v>
      </c>
      <c r="DT292" s="72">
        <f t="shared" ca="1" si="354"/>
        <v>0.64535727831404499</v>
      </c>
      <c r="DU292" s="72">
        <f t="shared" ca="1" si="355"/>
        <v>0.6453572783140451</v>
      </c>
      <c r="DV292" s="72">
        <f t="shared" ca="1" si="356"/>
        <v>0.6453572783140451</v>
      </c>
      <c r="DW292" s="72">
        <f t="shared" ca="1" si="357"/>
        <v>0.64535727831404499</v>
      </c>
      <c r="DX292" s="72">
        <f t="shared" ca="1" si="358"/>
        <v>0.64535727831404499</v>
      </c>
      <c r="DY292" s="72">
        <f t="shared" ca="1" si="359"/>
        <v>0.64535727831404499</v>
      </c>
      <c r="DZ292" s="72">
        <f t="shared" ca="1" si="360"/>
        <v>0.64535727831404499</v>
      </c>
      <c r="EA292" s="72">
        <f t="shared" ca="1" si="361"/>
        <v>0.6453572783140451</v>
      </c>
      <c r="EB292" s="72">
        <f t="shared" ca="1" si="362"/>
        <v>0.64535727831404499</v>
      </c>
      <c r="EC292" s="72">
        <f t="shared" ca="1" si="363"/>
        <v>0.64535727831404499</v>
      </c>
      <c r="ED292" s="53"/>
      <c r="EE292" s="53"/>
      <c r="EF292" s="41"/>
      <c r="EG292" s="43"/>
      <c r="EH292" s="54"/>
    </row>
    <row r="293" spans="1:138" x14ac:dyDescent="0.2">
      <c r="A293" s="7">
        <v>20</v>
      </c>
      <c r="B293">
        <v>9</v>
      </c>
      <c r="C293" s="5">
        <f t="shared" ca="1" si="287"/>
        <v>0.78960855232881189</v>
      </c>
      <c r="D293" s="5">
        <f t="shared" ca="1" si="288"/>
        <v>0.13260064278833358</v>
      </c>
      <c r="E293" s="30">
        <f t="shared" ca="1" si="289"/>
        <v>29456864.55747278</v>
      </c>
      <c r="F293" s="29">
        <f t="shared" ca="1" si="370"/>
        <v>12953254.102533199</v>
      </c>
      <c r="G293" s="29">
        <f t="shared" ca="1" si="370"/>
        <v>8920483.492398845</v>
      </c>
      <c r="H293" s="29">
        <f t="shared" ca="1" si="370"/>
        <v>2916471.8739385079</v>
      </c>
      <c r="I293" s="29">
        <f t="shared" ca="1" si="370"/>
        <v>1936823.1321585185</v>
      </c>
      <c r="J293" s="29">
        <f t="shared" ca="1" si="370"/>
        <v>1561833.9424939028</v>
      </c>
      <c r="K293" s="29">
        <f t="shared" ca="1" si="370"/>
        <v>1019265.2166842982</v>
      </c>
      <c r="L293" s="29">
        <f t="shared" ca="1" si="370"/>
        <v>371103.3257059874</v>
      </c>
      <c r="M293" s="29">
        <f t="shared" ca="1" si="370"/>
        <v>121095.70108476229</v>
      </c>
      <c r="N293" s="29">
        <f t="shared" ca="1" si="370"/>
        <v>46507.660387131451</v>
      </c>
      <c r="O293" s="29">
        <f t="shared" ca="1" si="370"/>
        <v>11085.347854492469</v>
      </c>
      <c r="P293" s="29">
        <f t="shared" ca="1" si="371"/>
        <v>3286.8367541225712</v>
      </c>
      <c r="Q293" s="29">
        <f t="shared" ca="1" si="371"/>
        <v>652.78504225248662</v>
      </c>
      <c r="R293" s="29">
        <f t="shared" ca="1" si="371"/>
        <v>400.08146313711001</v>
      </c>
      <c r="S293" s="29">
        <f t="shared" ca="1" si="371"/>
        <v>90.014017448710533</v>
      </c>
      <c r="T293" s="29">
        <f t="shared" ca="1" si="371"/>
        <v>35.663766738071153</v>
      </c>
      <c r="U293" s="29">
        <f t="shared" ca="1" si="371"/>
        <v>28.366369625135551</v>
      </c>
      <c r="V293" s="29">
        <f t="shared" ca="1" si="371"/>
        <v>17.297247234398473</v>
      </c>
      <c r="W293" s="31">
        <f t="shared" ca="1" si="290"/>
        <v>7988697.2449681591</v>
      </c>
      <c r="X293" s="31">
        <f t="shared" ca="1" si="291"/>
        <v>59319299.397372983</v>
      </c>
      <c r="Y293" s="38">
        <f t="array" aca="1" ref="Y293" ca="1">SUM($E$54:$V$54*E293:V293)/1000000</f>
        <v>432.62892377450009</v>
      </c>
      <c r="Z293" s="39">
        <f t="array" aca="1" ref="Z293" ca="1">SUM(($E$54:$V$54*E293:V293))/SUM(E293:V293)</f>
        <v>7.2932237597138494</v>
      </c>
      <c r="AE293" s="10"/>
      <c r="AF293" s="46"/>
      <c r="AG293" s="53">
        <f t="shared" ca="1" si="296"/>
        <v>563803.50328414317</v>
      </c>
      <c r="AH293" s="53">
        <f t="shared" ca="1" si="297"/>
        <v>388273.07826990471</v>
      </c>
      <c r="AI293" s="53">
        <f t="shared" ca="1" si="298"/>
        <v>703444.15336887562</v>
      </c>
      <c r="AJ293" s="53">
        <f t="shared" ca="1" si="299"/>
        <v>467155.8538250553</v>
      </c>
      <c r="AK293" s="53">
        <f t="shared" ca="1" si="300"/>
        <v>376709.600801575</v>
      </c>
      <c r="AL293" s="53">
        <f t="shared" ca="1" si="301"/>
        <v>245843.6729035115</v>
      </c>
      <c r="AM293" s="53">
        <f t="shared" ca="1" si="302"/>
        <v>89508.99444508976</v>
      </c>
      <c r="AN293" s="53">
        <f t="shared" ca="1" si="303"/>
        <v>29207.915113937113</v>
      </c>
      <c r="AO293" s="53">
        <f t="shared" ca="1" si="304"/>
        <v>11217.506357094624</v>
      </c>
      <c r="AP293" s="53">
        <f t="shared" ca="1" si="305"/>
        <v>2673.7522161571001</v>
      </c>
      <c r="AQ293" s="53">
        <f t="shared" ca="1" si="306"/>
        <v>792.77503699807835</v>
      </c>
      <c r="AR293" s="53">
        <f t="shared" ca="1" si="307"/>
        <v>157.44976849684099</v>
      </c>
      <c r="AS293" s="53">
        <f t="shared" ca="1" si="308"/>
        <v>96.498433134212107</v>
      </c>
      <c r="AT293" s="53">
        <f t="shared" ca="1" si="309"/>
        <v>21.711107472478385</v>
      </c>
      <c r="AU293" s="53">
        <f t="shared" ca="1" si="310"/>
        <v>8.6019921615525536</v>
      </c>
      <c r="AV293" s="53">
        <f t="shared" ca="1" si="311"/>
        <v>6.8418821533688448</v>
      </c>
      <c r="AW293" s="53">
        <f t="shared" ca="1" si="312"/>
        <v>4.1720434697633255</v>
      </c>
      <c r="AX293" s="53">
        <f t="shared" ca="1" si="292"/>
        <v>1926849.4992951823</v>
      </c>
      <c r="AY293" s="53">
        <f t="shared" ca="1" si="293"/>
        <v>2878926.0808492303</v>
      </c>
      <c r="AZ293" s="41">
        <f t="array" aca="1" ref="AZ293" ca="1">SUM($E$54:$V$54*AF293:AW293)/1000000</f>
        <v>55.460108070682914</v>
      </c>
      <c r="BA293" s="43">
        <f t="array" aca="1" ref="BA293" ca="1">IF(AZ293=0,"",SUM(($E$54:$V$54*AF293:AW293))/SUM(AF293:AW293))</f>
        <v>19.264165356521833</v>
      </c>
      <c r="BB293" s="54">
        <f t="array" aca="1" ref="BB293" ca="1">SUM(AG293:AW293*AG$54:AW$54*AG$55:AW$55)/1000000</f>
        <v>112.12271955063582</v>
      </c>
      <c r="BG293" s="10"/>
      <c r="BH293" s="46"/>
      <c r="BI293" s="53">
        <f t="shared" si="313"/>
        <v>0</v>
      </c>
      <c r="BJ293" s="53">
        <f t="shared" si="314"/>
        <v>0</v>
      </c>
      <c r="BK293" s="53">
        <f t="shared" ca="1" si="315"/>
        <v>4188859.932394186</v>
      </c>
      <c r="BL293" s="53">
        <f t="shared" ca="1" si="316"/>
        <v>2781813.4942192435</v>
      </c>
      <c r="BM293" s="53">
        <f t="shared" ca="1" si="317"/>
        <v>2243225.3440287746</v>
      </c>
      <c r="BN293" s="53">
        <f t="shared" ca="1" si="318"/>
        <v>1463946.6489646509</v>
      </c>
      <c r="BO293" s="53">
        <f t="shared" ca="1" si="319"/>
        <v>533006.9752151554</v>
      </c>
      <c r="BP293" s="53">
        <f t="shared" ca="1" si="320"/>
        <v>173926.90627053138</v>
      </c>
      <c r="BQ293" s="53">
        <f t="shared" ca="1" si="321"/>
        <v>66797.858359582722</v>
      </c>
      <c r="BR293" s="53">
        <f t="shared" ca="1" si="322"/>
        <v>15921.624302046812</v>
      </c>
      <c r="BS293" s="53">
        <f t="shared" ca="1" si="323"/>
        <v>4720.8062956807007</v>
      </c>
      <c r="BT293" s="53">
        <f t="shared" ca="1" si="324"/>
        <v>937.57979714888222</v>
      </c>
      <c r="BU293" s="53">
        <f t="shared" ca="1" si="325"/>
        <v>574.62759219601401</v>
      </c>
      <c r="BV293" s="53">
        <f t="shared" ca="1" si="326"/>
        <v>129.28501536877317</v>
      </c>
      <c r="BW293" s="53">
        <f t="shared" ca="1" si="327"/>
        <v>51.223029051748213</v>
      </c>
      <c r="BX293" s="53">
        <f t="shared" ca="1" si="328"/>
        <v>40.741949275084657</v>
      </c>
      <c r="BY293" s="53">
        <f t="shared" ca="1" si="329"/>
        <v>24.843629224869257</v>
      </c>
      <c r="BZ293" s="53">
        <f t="shared" ca="1" si="294"/>
        <v>11473977.891062116</v>
      </c>
      <c r="CA293" s="53">
        <f t="shared" ca="1" si="295"/>
        <v>11473977.891062116</v>
      </c>
      <c r="CB293" s="41">
        <f t="array" aca="1" ref="CB293" ca="1">SUM($E$54:$V$54*BH293:BY293)/1000000</f>
        <v>279.71372851046675</v>
      </c>
      <c r="CC293" s="43">
        <f t="array" aca="1" ref="CC293" ca="1">IF(CB293=0,"",SUM(($E$54:$V$54*BH293:BY293))/SUM(BH293:BY293))</f>
        <v>24.378095475358666</v>
      </c>
      <c r="CD293" s="54">
        <f t="array" aca="1" ref="CD293" ca="1">SUM(BI293:BY293*BI$54:BY$54*BI$55:BY$55)/1000000</f>
        <v>1331.4674170693988</v>
      </c>
      <c r="CI293" s="10"/>
      <c r="CJ293" s="71"/>
      <c r="CK293" s="149" t="str">
        <f t="shared" ca="1" si="330"/>
        <v/>
      </c>
      <c r="CL293" s="149" t="str">
        <f t="shared" ca="1" si="331"/>
        <v/>
      </c>
      <c r="CM293" s="149" t="str">
        <f t="shared" ca="1" si="332"/>
        <v/>
      </c>
      <c r="CN293" s="149">
        <f t="shared" ca="1" si="333"/>
        <v>0.45362310052774441</v>
      </c>
      <c r="CO293" s="149">
        <f t="shared" ca="1" si="334"/>
        <v>0.48180298817713291</v>
      </c>
      <c r="CP293" s="149">
        <f t="shared" ca="1" si="335"/>
        <v>0.39345069295087304</v>
      </c>
      <c r="CQ293" s="149">
        <f t="shared" ca="1" si="336"/>
        <v>0.39348642436347891</v>
      </c>
      <c r="CR293" s="149">
        <f t="shared" ca="1" si="337"/>
        <v>0.41822626405948171</v>
      </c>
      <c r="CS293" s="149">
        <f t="shared" ca="1" si="338"/>
        <v>0.4425836404117765</v>
      </c>
      <c r="CT293" s="149">
        <f t="shared" ca="1" si="339"/>
        <v>0.38310223831017959</v>
      </c>
      <c r="CU293" s="149">
        <f t="shared" ca="1" si="340"/>
        <v>0.42066477305416783</v>
      </c>
      <c r="CV293" s="149" t="str">
        <f t="shared" ca="1" si="341"/>
        <v/>
      </c>
      <c r="CW293" s="149" t="str">
        <f t="shared" ca="1" si="342"/>
        <v/>
      </c>
      <c r="CX293" s="149" t="str">
        <f t="shared" ca="1" si="343"/>
        <v/>
      </c>
      <c r="CY293" s="149" t="str">
        <f t="shared" ca="1" si="344"/>
        <v/>
      </c>
      <c r="CZ293" s="149" t="str">
        <f t="shared" ca="1" si="345"/>
        <v/>
      </c>
      <c r="DA293" s="149" t="str">
        <f t="shared" ca="1" si="346"/>
        <v/>
      </c>
      <c r="DB293" s="53"/>
      <c r="DC293" s="53"/>
      <c r="DD293" s="41"/>
      <c r="DE293" s="43"/>
      <c r="DF293" s="54"/>
      <c r="DK293" s="10"/>
      <c r="DL293" s="46"/>
      <c r="DM293" s="72">
        <f t="shared" ca="1" si="347"/>
        <v>0.13260064278833364</v>
      </c>
      <c r="DN293" s="72">
        <f t="shared" ca="1" si="348"/>
        <v>0.13260064278833381</v>
      </c>
      <c r="DO293" s="72">
        <f t="shared" ca="1" si="349"/>
        <v>0.92220919511714539</v>
      </c>
      <c r="DP293" s="72">
        <f t="shared" ca="1" si="350"/>
        <v>0.92220919511714539</v>
      </c>
      <c r="DQ293" s="72">
        <f t="shared" ca="1" si="351"/>
        <v>0.92220919511714539</v>
      </c>
      <c r="DR293" s="72">
        <f t="shared" ca="1" si="352"/>
        <v>0.92220919511714539</v>
      </c>
      <c r="DS293" s="72">
        <f t="shared" ca="1" si="353"/>
        <v>0.92220919511714539</v>
      </c>
      <c r="DT293" s="72">
        <f t="shared" ca="1" si="354"/>
        <v>0.92220919511714539</v>
      </c>
      <c r="DU293" s="72">
        <f t="shared" ca="1" si="355"/>
        <v>0.92220919511714539</v>
      </c>
      <c r="DV293" s="72">
        <f t="shared" ca="1" si="356"/>
        <v>0.92220919511714539</v>
      </c>
      <c r="DW293" s="72">
        <f t="shared" ca="1" si="357"/>
        <v>0.92220919511714539</v>
      </c>
      <c r="DX293" s="72">
        <f t="shared" ca="1" si="358"/>
        <v>0.92220919511714539</v>
      </c>
      <c r="DY293" s="72">
        <f t="shared" ca="1" si="359"/>
        <v>0.92220919511714539</v>
      </c>
      <c r="DZ293" s="72">
        <f t="shared" ca="1" si="360"/>
        <v>0.92220919511714539</v>
      </c>
      <c r="EA293" s="72">
        <f t="shared" ca="1" si="361"/>
        <v>0.92220919511714561</v>
      </c>
      <c r="EB293" s="72">
        <f t="shared" ca="1" si="362"/>
        <v>0.92220919511714539</v>
      </c>
      <c r="EC293" s="72">
        <f t="shared" ca="1" si="363"/>
        <v>0.92220919511714561</v>
      </c>
      <c r="ED293" s="53"/>
      <c r="EE293" s="53"/>
      <c r="EF293" s="41"/>
      <c r="EG293" s="43"/>
      <c r="EH293" s="54"/>
    </row>
    <row r="294" spans="1:138" x14ac:dyDescent="0.2">
      <c r="A294" s="7">
        <v>20</v>
      </c>
      <c r="B294">
        <v>10</v>
      </c>
      <c r="C294" s="5">
        <f t="shared" ca="1" si="287"/>
        <v>0.71081619263442075</v>
      </c>
      <c r="D294" s="5">
        <f t="shared" ca="1" si="288"/>
        <v>9.660837194662858E-2</v>
      </c>
      <c r="E294" s="30">
        <f t="shared" ca="1" si="289"/>
        <v>34166094.803778104</v>
      </c>
      <c r="F294" s="29">
        <f t="shared" ca="1" si="370"/>
        <v>22450628.355906706</v>
      </c>
      <c r="G294" s="29">
        <f t="shared" ca="1" si="370"/>
        <v>9872357.3681171965</v>
      </c>
      <c r="H294" s="29">
        <f t="shared" ca="1" si="370"/>
        <v>3339848.9577170755</v>
      </c>
      <c r="I294" s="29">
        <f t="shared" ca="1" si="370"/>
        <v>1091933.5882056896</v>
      </c>
      <c r="J294" s="29">
        <f t="shared" ca="1" si="370"/>
        <v>725150.90967142466</v>
      </c>
      <c r="K294" s="29">
        <f t="shared" ca="1" si="370"/>
        <v>584754.11892306269</v>
      </c>
      <c r="L294" s="29">
        <f t="shared" ca="1" si="370"/>
        <v>381615.17528517806</v>
      </c>
      <c r="M294" s="29">
        <f t="shared" ca="1" si="370"/>
        <v>138941.9145969612</v>
      </c>
      <c r="N294" s="29">
        <f t="shared" ca="1" si="370"/>
        <v>45338.501147004739</v>
      </c>
      <c r="O294" s="29">
        <f t="shared" ca="1" si="370"/>
        <v>17412.571998163145</v>
      </c>
      <c r="P294" s="29">
        <f t="shared" ca="1" si="371"/>
        <v>4150.3790135709087</v>
      </c>
      <c r="Q294" s="29">
        <f t="shared" ca="1" si="371"/>
        <v>1230.5990271487435</v>
      </c>
      <c r="R294" s="29">
        <f t="shared" ca="1" si="371"/>
        <v>244.40417885846867</v>
      </c>
      <c r="S294" s="29">
        <f t="shared" ca="1" si="371"/>
        <v>149.79139402017694</v>
      </c>
      <c r="T294" s="29">
        <f t="shared" ca="1" si="371"/>
        <v>33.701449323029685</v>
      </c>
      <c r="U294" s="29">
        <f t="shared" ca="1" si="371"/>
        <v>13.352593978780073</v>
      </c>
      <c r="V294" s="29">
        <f t="shared" ca="1" si="371"/>
        <v>10.620432189292636</v>
      </c>
      <c r="W294" s="31">
        <f t="shared" ca="1" si="290"/>
        <v>6330828.5856336504</v>
      </c>
      <c r="X294" s="31">
        <f t="shared" ca="1" si="291"/>
        <v>72819909.113435641</v>
      </c>
      <c r="Y294" s="38">
        <f t="array" aca="1" ref="Y294" ca="1">SUM($E$54:$V$54*E294:V294)/1000000</f>
        <v>463.7708159939429</v>
      </c>
      <c r="Z294" s="39">
        <f t="array" aca="1" ref="Z294" ca="1">SUM(($E$54:$V$54*E294:V294))/SUM(E294:V294)</f>
        <v>6.3687365397765223</v>
      </c>
      <c r="AE294" s="10"/>
      <c r="AF294" s="46"/>
      <c r="AG294" s="53">
        <f t="shared" ca="1" si="296"/>
        <v>688970.02101680334</v>
      </c>
      <c r="AH294" s="53">
        <f t="shared" ca="1" si="297"/>
        <v>302965.16229166352</v>
      </c>
      <c r="AI294" s="53">
        <f t="shared" ca="1" si="298"/>
        <v>548781.08331365779</v>
      </c>
      <c r="AJ294" s="53">
        <f t="shared" ca="1" si="299"/>
        <v>179419.04110887935</v>
      </c>
      <c r="AK294" s="53">
        <f t="shared" ca="1" si="300"/>
        <v>119151.82596981376</v>
      </c>
      <c r="AL294" s="53">
        <f t="shared" ca="1" si="301"/>
        <v>96082.78784980491</v>
      </c>
      <c r="AM294" s="53">
        <f t="shared" ca="1" si="302"/>
        <v>62704.389316180568</v>
      </c>
      <c r="AN294" s="53">
        <f t="shared" ca="1" si="303"/>
        <v>22829.98284518627</v>
      </c>
      <c r="AO294" s="53">
        <f t="shared" ca="1" si="304"/>
        <v>7449.7116756674832</v>
      </c>
      <c r="AP294" s="53">
        <f t="shared" ca="1" si="305"/>
        <v>2861.1144531999257</v>
      </c>
      <c r="AQ294" s="53">
        <f t="shared" ca="1" si="306"/>
        <v>681.96182523972016</v>
      </c>
      <c r="AR294" s="53">
        <f t="shared" ca="1" si="307"/>
        <v>202.20359537008417</v>
      </c>
      <c r="AS294" s="53">
        <f t="shared" ca="1" si="308"/>
        <v>40.15881907785883</v>
      </c>
      <c r="AT294" s="53">
        <f t="shared" ca="1" si="309"/>
        <v>24.612694921881911</v>
      </c>
      <c r="AU294" s="53">
        <f t="shared" ca="1" si="310"/>
        <v>5.5375911015372594</v>
      </c>
      <c r="AV294" s="53">
        <f t="shared" ca="1" si="311"/>
        <v>2.1940066995517977</v>
      </c>
      <c r="AW294" s="53">
        <f t="shared" ca="1" si="312"/>
        <v>1.7450766055250393</v>
      </c>
      <c r="AX294" s="53">
        <f t="shared" ca="1" si="292"/>
        <v>1040238.3501414062</v>
      </c>
      <c r="AY294" s="53">
        <f t="shared" ca="1" si="293"/>
        <v>2032173.5334498731</v>
      </c>
      <c r="AZ294" s="41">
        <f t="array" aca="1" ref="AZ294" ca="1">SUM($E$54:$V$54*AF294:AW294)/1000000</f>
        <v>32.34608842963177</v>
      </c>
      <c r="BA294" s="43">
        <f t="array" aca="1" ref="BA294" ca="1">IF(AZ294=0,"",SUM(($E$54:$V$54*AF294:AW294))/SUM(AF294:AW294))</f>
        <v>15.916991288987104</v>
      </c>
      <c r="BB294" s="54">
        <f t="array" aca="1" ref="BB294" ca="1">SUM(AG294:AW294*AG$54:AW$54*AG$55:AW$55)/1000000</f>
        <v>60.265214750120606</v>
      </c>
      <c r="BG294" s="10"/>
      <c r="BH294" s="46"/>
      <c r="BI294" s="53">
        <f t="shared" si="313"/>
        <v>0</v>
      </c>
      <c r="BJ294" s="53">
        <f t="shared" si="314"/>
        <v>0</v>
      </c>
      <c r="BK294" s="53">
        <f t="shared" ca="1" si="315"/>
        <v>4037770.9754420519</v>
      </c>
      <c r="BL294" s="53">
        <f t="shared" ca="1" si="316"/>
        <v>1320112.91689698</v>
      </c>
      <c r="BM294" s="53">
        <f t="shared" ca="1" si="317"/>
        <v>876684.34499747085</v>
      </c>
      <c r="BN294" s="53">
        <f t="shared" ca="1" si="318"/>
        <v>706949.09831241122</v>
      </c>
      <c r="BO294" s="53">
        <f t="shared" ca="1" si="319"/>
        <v>461360.58787759504</v>
      </c>
      <c r="BP294" s="53">
        <f t="shared" ca="1" si="320"/>
        <v>167976.34777335427</v>
      </c>
      <c r="BQ294" s="53">
        <f t="shared" ca="1" si="321"/>
        <v>54812.803309091978</v>
      </c>
      <c r="BR294" s="53">
        <f t="shared" ca="1" si="322"/>
        <v>21051.244745521835</v>
      </c>
      <c r="BS294" s="53">
        <f t="shared" ca="1" si="323"/>
        <v>5017.6759878193434</v>
      </c>
      <c r="BT294" s="53">
        <f t="shared" ca="1" si="324"/>
        <v>1487.755014413842</v>
      </c>
      <c r="BU294" s="53">
        <f t="shared" ca="1" si="325"/>
        <v>295.47686502147218</v>
      </c>
      <c r="BV294" s="53">
        <f t="shared" ca="1" si="326"/>
        <v>181.09302270935518</v>
      </c>
      <c r="BW294" s="53">
        <f t="shared" ca="1" si="327"/>
        <v>40.743978434245086</v>
      </c>
      <c r="BX294" s="53">
        <f t="shared" ca="1" si="328"/>
        <v>16.142860679314499</v>
      </c>
      <c r="BY294" s="53">
        <f t="shared" ca="1" si="329"/>
        <v>12.839764128102519</v>
      </c>
      <c r="BZ294" s="53">
        <f t="shared" ca="1" si="294"/>
        <v>7653770.0468476843</v>
      </c>
      <c r="CA294" s="53">
        <f t="shared" ca="1" si="295"/>
        <v>7653770.0468476843</v>
      </c>
      <c r="CB294" s="41">
        <f t="array" aca="1" ref="CB294" ca="1">SUM($E$54:$V$54*BH294:BY294)/1000000</f>
        <v>177.69578567407268</v>
      </c>
      <c r="CC294" s="43">
        <f t="array" aca="1" ref="CC294" ca="1">IF(CB294=0,"",SUM(($E$54:$V$54*BH294:BY294))/SUM(BH294:BY294))</f>
        <v>23.216765670567703</v>
      </c>
      <c r="CD294" s="54">
        <f t="array" aca="1" ref="CD294" ca="1">SUM(BI294:BY294*BI$54:BY$54*BI$55:BY$55)/1000000</f>
        <v>836.4262766652264</v>
      </c>
      <c r="CI294" s="10"/>
      <c r="CJ294" s="71"/>
      <c r="CK294" s="149" t="str">
        <f t="shared" ca="1" si="330"/>
        <v/>
      </c>
      <c r="CL294" s="149" t="str">
        <f t="shared" ca="1" si="331"/>
        <v/>
      </c>
      <c r="CM294" s="149" t="str">
        <f t="shared" ca="1" si="332"/>
        <v/>
      </c>
      <c r="CN294" s="149">
        <f t="shared" ca="1" si="333"/>
        <v>1.1574715441907393</v>
      </c>
      <c r="CO294" s="149">
        <f t="shared" ca="1" si="334"/>
        <v>0.78797624409770961</v>
      </c>
      <c r="CP294" s="149">
        <f t="shared" ca="1" si="335"/>
        <v>0.95238602259592386</v>
      </c>
      <c r="CQ294" s="149">
        <f t="shared" ca="1" si="336"/>
        <v>0.90425702372037076</v>
      </c>
      <c r="CR294" s="149">
        <f t="shared" ca="1" si="337"/>
        <v>1.074912572681364</v>
      </c>
      <c r="CS294" s="149">
        <f t="shared" ca="1" si="338"/>
        <v>1.1168748830191824</v>
      </c>
      <c r="CT294" s="149">
        <f t="shared" ca="1" si="339"/>
        <v>0.87647013773746973</v>
      </c>
      <c r="CU294" s="149">
        <f t="shared" ca="1" si="340"/>
        <v>1.1531801357169151</v>
      </c>
      <c r="CV294" s="149">
        <f t="shared" ca="1" si="341"/>
        <v>0.93711976399792085</v>
      </c>
      <c r="CW294" s="149" t="str">
        <f t="shared" ca="1" si="342"/>
        <v/>
      </c>
      <c r="CX294" s="149" t="str">
        <f t="shared" ca="1" si="343"/>
        <v/>
      </c>
      <c r="CY294" s="149" t="str">
        <f t="shared" ca="1" si="344"/>
        <v/>
      </c>
      <c r="CZ294" s="149" t="str">
        <f t="shared" ca="1" si="345"/>
        <v/>
      </c>
      <c r="DA294" s="149" t="str">
        <f t="shared" ca="1" si="346"/>
        <v/>
      </c>
      <c r="DB294" s="53"/>
      <c r="DC294" s="53"/>
      <c r="DD294" s="41"/>
      <c r="DE294" s="43"/>
      <c r="DF294" s="54"/>
      <c r="DK294" s="10"/>
      <c r="DL294" s="46"/>
      <c r="DM294" s="72">
        <f t="shared" ca="1" si="347"/>
        <v>9.6608371946628607E-2</v>
      </c>
      <c r="DN294" s="72">
        <f t="shared" ca="1" si="348"/>
        <v>9.6608371946628607E-2</v>
      </c>
      <c r="DO294" s="72">
        <f t="shared" ca="1" si="349"/>
        <v>0.80742456458104928</v>
      </c>
      <c r="DP294" s="72">
        <f t="shared" ca="1" si="350"/>
        <v>0.80742456458104928</v>
      </c>
      <c r="DQ294" s="72">
        <f t="shared" ca="1" si="351"/>
        <v>0.80742456458104928</v>
      </c>
      <c r="DR294" s="72">
        <f t="shared" ca="1" si="352"/>
        <v>0.80742456458104928</v>
      </c>
      <c r="DS294" s="72">
        <f t="shared" ca="1" si="353"/>
        <v>0.80742456458104928</v>
      </c>
      <c r="DT294" s="72">
        <f t="shared" ca="1" si="354"/>
        <v>0.80742456458104928</v>
      </c>
      <c r="DU294" s="72">
        <f t="shared" ca="1" si="355"/>
        <v>0.80742456458104928</v>
      </c>
      <c r="DV294" s="72">
        <f t="shared" ca="1" si="356"/>
        <v>0.80742456458104928</v>
      </c>
      <c r="DW294" s="72">
        <f t="shared" ca="1" si="357"/>
        <v>0.80742456458104928</v>
      </c>
      <c r="DX294" s="72">
        <f t="shared" ca="1" si="358"/>
        <v>0.80742456458104928</v>
      </c>
      <c r="DY294" s="72">
        <f t="shared" ca="1" si="359"/>
        <v>0.80742456458104928</v>
      </c>
      <c r="DZ294" s="72">
        <f t="shared" ca="1" si="360"/>
        <v>0.80742456458104928</v>
      </c>
      <c r="EA294" s="72">
        <f t="shared" ca="1" si="361"/>
        <v>0.80742456458104928</v>
      </c>
      <c r="EB294" s="72">
        <f t="shared" ca="1" si="362"/>
        <v>0.80742456458104928</v>
      </c>
      <c r="EC294" s="72">
        <f t="shared" ca="1" si="363"/>
        <v>0.80742456458104928</v>
      </c>
      <c r="ED294" s="53"/>
      <c r="EE294" s="53"/>
      <c r="EF294" s="41"/>
      <c r="EG294" s="43"/>
      <c r="EH294" s="54"/>
    </row>
    <row r="295" spans="1:138" x14ac:dyDescent="0.2">
      <c r="A295" s="7">
        <v>20</v>
      </c>
      <c r="B295">
        <v>11</v>
      </c>
      <c r="C295" s="5">
        <f t="shared" ca="1" si="287"/>
        <v>0.48363611909503296</v>
      </c>
      <c r="D295" s="5">
        <f t="shared" ca="1" si="288"/>
        <v>0.10157351390786443</v>
      </c>
      <c r="E295" s="30">
        <f t="shared" ca="1" si="289"/>
        <v>69617407.943854064</v>
      </c>
      <c r="F295" s="29">
        <f t="shared" ca="1" si="370"/>
        <v>25910810.0587053</v>
      </c>
      <c r="G295" s="29">
        <f t="shared" ca="1" si="370"/>
        <v>17026059.617564362</v>
      </c>
      <c r="H295" s="29">
        <f t="shared" ca="1" si="370"/>
        <v>4616002.3286482869</v>
      </c>
      <c r="I295" s="29">
        <f t="shared" ca="1" si="370"/>
        <v>1561607.8299539695</v>
      </c>
      <c r="J295" s="29">
        <f t="shared" ca="1" si="370"/>
        <v>510553.6396164734</v>
      </c>
      <c r="K295" s="29">
        <f t="shared" ca="1" si="370"/>
        <v>339057.64984509459</v>
      </c>
      <c r="L295" s="29">
        <f t="shared" ca="1" si="370"/>
        <v>273412.5471746691</v>
      </c>
      <c r="M295" s="29">
        <f t="shared" ca="1" si="370"/>
        <v>178431.19652989804</v>
      </c>
      <c r="N295" s="29">
        <f t="shared" ca="1" si="370"/>
        <v>64964.848557618658</v>
      </c>
      <c r="O295" s="29">
        <f t="shared" ca="1" si="370"/>
        <v>21198.850392903696</v>
      </c>
      <c r="P295" s="29">
        <f t="shared" ca="1" si="371"/>
        <v>8141.5684110922748</v>
      </c>
      <c r="Q295" s="29">
        <f t="shared" ca="1" si="371"/>
        <v>1940.5860704848085</v>
      </c>
      <c r="R295" s="29">
        <f t="shared" ca="1" si="371"/>
        <v>575.38921689524113</v>
      </c>
      <c r="S295" s="29">
        <f t="shared" ca="1" si="371"/>
        <v>114.27567060988824</v>
      </c>
      <c r="T295" s="29">
        <f t="shared" ca="1" si="371"/>
        <v>70.037722281165472</v>
      </c>
      <c r="U295" s="29">
        <f t="shared" ca="1" si="371"/>
        <v>15.757732702862638</v>
      </c>
      <c r="V295" s="29">
        <f t="shared" ca="1" si="371"/>
        <v>6.2432509887249683</v>
      </c>
      <c r="W295" s="31">
        <f t="shared" ca="1" si="290"/>
        <v>7576092.7487939671</v>
      </c>
      <c r="X295" s="31">
        <f t="shared" ca="1" si="291"/>
        <v>120130370.36891769</v>
      </c>
      <c r="Y295" s="38">
        <f t="array" aca="1" ref="Y295" ca="1">SUM($E$54:$V$54*E295:V295)/1000000</f>
        <v>648.5458613164227</v>
      </c>
      <c r="Z295" s="39">
        <f t="array" aca="1" ref="Z295" ca="1">SUM(($E$54:$V$54*E295:V295))/SUM(E295:V295)</f>
        <v>5.398683607856638</v>
      </c>
      <c r="AE295" s="10"/>
      <c r="AF295" s="46"/>
      <c r="AG295" s="53">
        <f t="shared" ca="1" si="296"/>
        <v>1103009.2798940337</v>
      </c>
      <c r="AH295" s="53">
        <f t="shared" ca="1" si="297"/>
        <v>724790.22136527277</v>
      </c>
      <c r="AI295" s="53">
        <f t="shared" ca="1" si="298"/>
        <v>702314.76756903145</v>
      </c>
      <c r="AJ295" s="53">
        <f t="shared" ca="1" si="299"/>
        <v>237595.25278429873</v>
      </c>
      <c r="AK295" s="53">
        <f t="shared" ca="1" si="300"/>
        <v>77679.631683324376</v>
      </c>
      <c r="AL295" s="53">
        <f t="shared" ca="1" si="301"/>
        <v>51586.887871694445</v>
      </c>
      <c r="AM295" s="53">
        <f t="shared" ca="1" si="302"/>
        <v>41599.127523764619</v>
      </c>
      <c r="AN295" s="53">
        <f t="shared" ca="1" si="303"/>
        <v>27147.920515598107</v>
      </c>
      <c r="AO295" s="53">
        <f t="shared" ca="1" si="304"/>
        <v>9884.2611563980627</v>
      </c>
      <c r="AP295" s="53">
        <f t="shared" ca="1" si="305"/>
        <v>3225.3592235042452</v>
      </c>
      <c r="AQ295" s="53">
        <f t="shared" ca="1" si="306"/>
        <v>1238.7220194401496</v>
      </c>
      <c r="AR295" s="53">
        <f t="shared" ca="1" si="307"/>
        <v>295.25597216051221</v>
      </c>
      <c r="AS295" s="53">
        <f t="shared" ca="1" si="308"/>
        <v>87.544224494324041</v>
      </c>
      <c r="AT295" s="53">
        <f t="shared" ca="1" si="309"/>
        <v>17.386796047540297</v>
      </c>
      <c r="AU295" s="53">
        <f t="shared" ca="1" si="310"/>
        <v>10.65608791825828</v>
      </c>
      <c r="AV295" s="53">
        <f t="shared" ca="1" si="311"/>
        <v>2.397504938838849</v>
      </c>
      <c r="AW295" s="53">
        <f t="shared" ca="1" si="312"/>
        <v>0.94989713064236903</v>
      </c>
      <c r="AX295" s="53">
        <f t="shared" ca="1" si="292"/>
        <v>1152686.1208297443</v>
      </c>
      <c r="AY295" s="53">
        <f t="shared" ca="1" si="293"/>
        <v>2980485.6220890498</v>
      </c>
      <c r="AZ295" s="41">
        <f t="array" aca="1" ref="AZ295" ca="1">SUM($E$54:$V$54*AF295:AW295)/1000000</f>
        <v>41.649413491356981</v>
      </c>
      <c r="BA295" s="43">
        <f t="array" aca="1" ref="BA295" ca="1">IF(AZ295=0,"",SUM(($E$54:$V$54*AF295:AW295))/SUM(AF295:AW295))</f>
        <v>13.974036037175891</v>
      </c>
      <c r="BB295" s="54">
        <f t="array" aca="1" ref="BB295" ca="1">SUM(AG295:AW295*AG$54:AW$54*AG$55:AW$55)/1000000</f>
        <v>70.660299539517865</v>
      </c>
      <c r="BG295" s="10"/>
      <c r="BH295" s="46"/>
      <c r="BI295" s="53">
        <f t="shared" si="313"/>
        <v>0</v>
      </c>
      <c r="BJ295" s="53">
        <f t="shared" si="314"/>
        <v>0</v>
      </c>
      <c r="BK295" s="53">
        <f t="shared" ca="1" si="315"/>
        <v>3344029.1223785016</v>
      </c>
      <c r="BL295" s="53">
        <f t="shared" ca="1" si="316"/>
        <v>1131295.3697381592</v>
      </c>
      <c r="BM295" s="53">
        <f t="shared" ca="1" si="317"/>
        <v>369866.84968024684</v>
      </c>
      <c r="BN295" s="53">
        <f t="shared" ca="1" si="318"/>
        <v>245627.83432980356</v>
      </c>
      <c r="BO295" s="53">
        <f t="shared" ca="1" si="319"/>
        <v>198071.71987357191</v>
      </c>
      <c r="BP295" s="53">
        <f t="shared" ca="1" si="320"/>
        <v>129263.17515778798</v>
      </c>
      <c r="BQ295" s="53">
        <f t="shared" ca="1" si="321"/>
        <v>47063.309340054395</v>
      </c>
      <c r="BR295" s="53">
        <f t="shared" ca="1" si="322"/>
        <v>15357.352104190471</v>
      </c>
      <c r="BS295" s="53">
        <f t="shared" ca="1" si="323"/>
        <v>5898.0996823937849</v>
      </c>
      <c r="BT295" s="53">
        <f t="shared" ca="1" si="324"/>
        <v>1405.8433839836375</v>
      </c>
      <c r="BU295" s="53">
        <f t="shared" ca="1" si="325"/>
        <v>416.83650938791646</v>
      </c>
      <c r="BV295" s="53">
        <f t="shared" ca="1" si="326"/>
        <v>82.786173682607824</v>
      </c>
      <c r="BW295" s="53">
        <f t="shared" ca="1" si="327"/>
        <v>50.738315602596025</v>
      </c>
      <c r="BX295" s="53">
        <f t="shared" ca="1" si="328"/>
        <v>11.415574193711322</v>
      </c>
      <c r="BY295" s="53">
        <f t="shared" ca="1" si="329"/>
        <v>4.5228775113569535</v>
      </c>
      <c r="BZ295" s="53">
        <f t="shared" ca="1" si="294"/>
        <v>5488444.975119072</v>
      </c>
      <c r="CA295" s="53">
        <f t="shared" ca="1" si="295"/>
        <v>5488444.975119072</v>
      </c>
      <c r="CB295" s="41">
        <f t="array" aca="1" ref="CB295" ca="1">SUM($E$54:$V$54*BH295:BY295)/1000000</f>
        <v>121.35531367077689</v>
      </c>
      <c r="CC295" s="43">
        <f t="array" aca="1" ref="CC295" ca="1">IF(CB295=0,"",SUM(($E$54:$V$54*BH295:BY295))/SUM(BH295:BY295))</f>
        <v>22.111055903980176</v>
      </c>
      <c r="CD295" s="54">
        <f t="array" aca="1" ref="CD295" ca="1">SUM(BI295:BY295*BI$54:BY$54*BI$55:BY$55)/1000000</f>
        <v>562.74988176444378</v>
      </c>
      <c r="CI295" s="10"/>
      <c r="CJ295" s="71"/>
      <c r="CK295" s="149" t="str">
        <f t="shared" ca="1" si="330"/>
        <v/>
      </c>
      <c r="CL295" s="149" t="str">
        <f t="shared" ca="1" si="331"/>
        <v/>
      </c>
      <c r="CM295" s="149" t="str">
        <f t="shared" ca="1" si="332"/>
        <v/>
      </c>
      <c r="CN295" s="149">
        <f t="shared" ca="1" si="333"/>
        <v>1.0685062574579778</v>
      </c>
      <c r="CO295" s="149">
        <f t="shared" ca="1" si="334"/>
        <v>1.4433930373298696</v>
      </c>
      <c r="CP295" s="149">
        <f t="shared" ca="1" si="335"/>
        <v>1.0876163850469551</v>
      </c>
      <c r="CQ295" s="149">
        <f t="shared" ca="1" si="336"/>
        <v>1.0720759134362943</v>
      </c>
      <c r="CR295" s="149">
        <f t="shared" ca="1" si="337"/>
        <v>0.9082585579936715</v>
      </c>
      <c r="CS295" s="149">
        <f t="shared" ca="1" si="338"/>
        <v>1.3149922490821289</v>
      </c>
      <c r="CT295" s="149">
        <f t="shared" ca="1" si="339"/>
        <v>1.0966820081645345</v>
      </c>
      <c r="CU295" s="149">
        <f t="shared" ca="1" si="340"/>
        <v>1.1186848118682238</v>
      </c>
      <c r="CV295" s="149">
        <f t="shared" ca="1" si="341"/>
        <v>1.1036812489006527</v>
      </c>
      <c r="CW295" s="149" t="str">
        <f t="shared" ca="1" si="342"/>
        <v/>
      </c>
      <c r="CX295" s="149" t="str">
        <f t="shared" ca="1" si="343"/>
        <v/>
      </c>
      <c r="CY295" s="149" t="str">
        <f t="shared" ca="1" si="344"/>
        <v/>
      </c>
      <c r="CZ295" s="149" t="str">
        <f t="shared" ca="1" si="345"/>
        <v/>
      </c>
      <c r="DA295" s="149" t="str">
        <f t="shared" ca="1" si="346"/>
        <v/>
      </c>
      <c r="DB295" s="53"/>
      <c r="DC295" s="53"/>
      <c r="DD295" s="41"/>
      <c r="DE295" s="43"/>
      <c r="DF295" s="54"/>
      <c r="DK295" s="10"/>
      <c r="DL295" s="46"/>
      <c r="DM295" s="72">
        <f t="shared" ca="1" si="347"/>
        <v>0.10157351390786443</v>
      </c>
      <c r="DN295" s="72">
        <f t="shared" ca="1" si="348"/>
        <v>0.10157351390786426</v>
      </c>
      <c r="DO295" s="72">
        <f t="shared" ca="1" si="349"/>
        <v>0.58520963300289741</v>
      </c>
      <c r="DP295" s="72">
        <f t="shared" ca="1" si="350"/>
        <v>0.5852096330028973</v>
      </c>
      <c r="DQ295" s="72">
        <f t="shared" ca="1" si="351"/>
        <v>0.5852096330028973</v>
      </c>
      <c r="DR295" s="72">
        <f t="shared" ca="1" si="352"/>
        <v>0.5852096330028973</v>
      </c>
      <c r="DS295" s="72">
        <f t="shared" ca="1" si="353"/>
        <v>0.58520963300289719</v>
      </c>
      <c r="DT295" s="72">
        <f t="shared" ca="1" si="354"/>
        <v>0.58520963300289719</v>
      </c>
      <c r="DU295" s="72">
        <f t="shared" ca="1" si="355"/>
        <v>0.5852096330028973</v>
      </c>
      <c r="DV295" s="72">
        <f t="shared" ca="1" si="356"/>
        <v>0.5852096330028973</v>
      </c>
      <c r="DW295" s="72">
        <f t="shared" ca="1" si="357"/>
        <v>0.5852096330028973</v>
      </c>
      <c r="DX295" s="72">
        <f t="shared" ca="1" si="358"/>
        <v>0.5852096330028973</v>
      </c>
      <c r="DY295" s="72">
        <f t="shared" ca="1" si="359"/>
        <v>0.58520963300289719</v>
      </c>
      <c r="DZ295" s="72">
        <f t="shared" ca="1" si="360"/>
        <v>0.5852096330028973</v>
      </c>
      <c r="EA295" s="72">
        <f t="shared" ca="1" si="361"/>
        <v>0.5852096330028973</v>
      </c>
      <c r="EB295" s="72">
        <f t="shared" ca="1" si="362"/>
        <v>0.5852096330028973</v>
      </c>
      <c r="EC295" s="72">
        <f t="shared" ca="1" si="363"/>
        <v>0.5852096330028973</v>
      </c>
      <c r="ED295" s="53"/>
      <c r="EE295" s="53"/>
      <c r="EF295" s="41"/>
      <c r="EG295" s="43"/>
      <c r="EH295" s="54"/>
    </row>
    <row r="296" spans="1:138" s="56" customFormat="1" x14ac:dyDescent="0.2">
      <c r="A296" s="63">
        <v>20</v>
      </c>
      <c r="B296" s="56">
        <v>12</v>
      </c>
      <c r="C296" s="60">
        <f t="shared" ca="1" si="287"/>
        <v>0.68390144680939757</v>
      </c>
      <c r="D296" s="60">
        <f t="shared" ca="1" si="288"/>
        <v>0.11195496877233496</v>
      </c>
      <c r="E296" s="61">
        <f t="shared" ca="1" si="289"/>
        <v>82985938.547366753</v>
      </c>
      <c r="F296" s="62">
        <f t="shared" ca="1" si="370"/>
        <v>52251034.068331383</v>
      </c>
      <c r="G296" s="62">
        <f t="shared" ca="1" si="370"/>
        <v>19447242.566217888</v>
      </c>
      <c r="H296" s="62">
        <f t="shared" ca="1" si="370"/>
        <v>6448765.2181490287</v>
      </c>
      <c r="I296" s="62">
        <f t="shared" ca="1" si="370"/>
        <v>1748350.2309115222</v>
      </c>
      <c r="J296" s="62">
        <f t="shared" ca="1" si="370"/>
        <v>591472.27746151597</v>
      </c>
      <c r="K296" s="62">
        <f t="shared" ca="1" si="370"/>
        <v>193376.5431997884</v>
      </c>
      <c r="L296" s="62">
        <f t="shared" ca="1" si="370"/>
        <v>128420.97516284777</v>
      </c>
      <c r="M296" s="62">
        <f t="shared" ca="1" si="370"/>
        <v>103557.33293724745</v>
      </c>
      <c r="N296" s="62">
        <f t="shared" ca="1" si="370"/>
        <v>67582.336715635567</v>
      </c>
      <c r="O296" s="62">
        <f t="shared" ca="1" si="370"/>
        <v>24605.990181574471</v>
      </c>
      <c r="P296" s="62">
        <f t="shared" ca="1" si="371"/>
        <v>8029.2452951047844</v>
      </c>
      <c r="Q296" s="62">
        <f t="shared" ca="1" si="371"/>
        <v>3083.6884381909304</v>
      </c>
      <c r="R296" s="62">
        <f t="shared" ca="1" si="371"/>
        <v>735.01351664814376</v>
      </c>
      <c r="S296" s="62">
        <f t="shared" ca="1" si="371"/>
        <v>217.93357078252998</v>
      </c>
      <c r="T296" s="62">
        <f t="shared" ca="1" si="371"/>
        <v>43.282884382095446</v>
      </c>
      <c r="U296" s="62">
        <f t="shared" ca="1" si="371"/>
        <v>26.52738434788661</v>
      </c>
      <c r="V296" s="62">
        <f t="shared" ca="1" si="371"/>
        <v>5.9683755874012894</v>
      </c>
      <c r="W296" s="57">
        <f t="shared" ca="1" si="290"/>
        <v>9318272.5641842037</v>
      </c>
      <c r="X296" s="57">
        <f t="shared" ca="1" si="291"/>
        <v>164002487.74610019</v>
      </c>
      <c r="Y296" s="42">
        <f t="array" aca="1" ref="Y296" ca="1">SUM($E$54:$V$54*E296:V296)/1000000</f>
        <v>894.74113328257181</v>
      </c>
      <c r="Z296" s="44">
        <f t="array" aca="1" ref="Z296" ca="1">SUM(($E$54:$V$54*E296:V296))/SUM(E296:V296)</f>
        <v>5.4556558597316025</v>
      </c>
      <c r="AE296" s="11"/>
      <c r="AG296" s="57">
        <f t="shared" ca="1" si="296"/>
        <v>2002615.2309637354</v>
      </c>
      <c r="AH296" s="57">
        <f t="shared" ca="1" si="297"/>
        <v>745350.68746052717</v>
      </c>
      <c r="AI296" s="57">
        <f t="shared" ca="1" si="298"/>
        <v>1219727.9074195351</v>
      </c>
      <c r="AJ296" s="57">
        <f t="shared" ca="1" si="299"/>
        <v>330685.25468791387</v>
      </c>
      <c r="AK296" s="57">
        <f t="shared" ca="1" si="300"/>
        <v>111871.84195424519</v>
      </c>
      <c r="AL296" s="57">
        <f t="shared" ca="1" si="301"/>
        <v>36575.492889288573</v>
      </c>
      <c r="AM296" s="57">
        <f t="shared" ca="1" si="302"/>
        <v>24289.711596775414</v>
      </c>
      <c r="AN296" s="57">
        <f t="shared" ca="1" si="303"/>
        <v>19586.969711040565</v>
      </c>
      <c r="AO296" s="57">
        <f t="shared" ca="1" si="304"/>
        <v>12782.611763984307</v>
      </c>
      <c r="AP296" s="57">
        <f t="shared" ca="1" si="305"/>
        <v>4654.0092403568533</v>
      </c>
      <c r="AQ296" s="57">
        <f t="shared" ca="1" si="306"/>
        <v>1518.6619811175738</v>
      </c>
      <c r="AR296" s="57">
        <f t="shared" ca="1" si="307"/>
        <v>583.25287378473081</v>
      </c>
      <c r="AS296" s="57">
        <f t="shared" ca="1" si="308"/>
        <v>139.02142011050586</v>
      </c>
      <c r="AT296" s="57">
        <f t="shared" ca="1" si="309"/>
        <v>41.220241279514276</v>
      </c>
      <c r="AU296" s="57">
        <f t="shared" ca="1" si="310"/>
        <v>8.1865814940628407</v>
      </c>
      <c r="AV296" s="57">
        <f t="shared" ca="1" si="311"/>
        <v>5.0174242518397305</v>
      </c>
      <c r="AW296" s="57">
        <f t="shared" ca="1" si="312"/>
        <v>1.1288663828893917</v>
      </c>
      <c r="AX296" s="57">
        <f t="shared" ca="1" si="292"/>
        <v>1762470.2886515609</v>
      </c>
      <c r="AY296" s="57">
        <f t="shared" ca="1" si="293"/>
        <v>4510436.207075825</v>
      </c>
      <c r="AZ296" s="42">
        <f t="array" aca="1" ref="AZ296" ca="1">SUM($E$54:$V$54*AF296:AW296)/1000000</f>
        <v>59.400571250400013</v>
      </c>
      <c r="BA296" s="44">
        <f t="array" aca="1" ref="BA296" ca="1">IF(AZ296=0,"",SUM(($E$54:$V$54*AF296:AW296))/SUM(AF296:AW296))</f>
        <v>13.169584608516208</v>
      </c>
      <c r="BB296" s="55">
        <f t="array" aca="1" ref="BB296" ca="1">SUM(AG296:AW296*AG$54:AW$54*AG$55:AW$55)/1000000</f>
        <v>97.346918811294842</v>
      </c>
      <c r="BG296" s="11"/>
      <c r="BI296" s="57">
        <f t="shared" si="313"/>
        <v>0</v>
      </c>
      <c r="BJ296" s="57">
        <f t="shared" si="314"/>
        <v>0</v>
      </c>
      <c r="BK296" s="57">
        <f t="shared" ca="1" si="315"/>
        <v>7450975.063861127</v>
      </c>
      <c r="BL296" s="57">
        <f t="shared" ca="1" si="316"/>
        <v>2020063.3040191024</v>
      </c>
      <c r="BM296" s="57">
        <f t="shared" ca="1" si="317"/>
        <v>683393.64843489334</v>
      </c>
      <c r="BN296" s="57">
        <f t="shared" ca="1" si="318"/>
        <v>223429.40897619608</v>
      </c>
      <c r="BO296" s="57">
        <f t="shared" ca="1" si="319"/>
        <v>148379.02315348259</v>
      </c>
      <c r="BP296" s="57">
        <f t="shared" ca="1" si="320"/>
        <v>119651.29436311939</v>
      </c>
      <c r="BQ296" s="57">
        <f t="shared" ca="1" si="321"/>
        <v>78085.383572112856</v>
      </c>
      <c r="BR296" s="57">
        <f t="shared" ca="1" si="322"/>
        <v>28430.034752784239</v>
      </c>
      <c r="BS296" s="57">
        <f t="shared" ca="1" si="323"/>
        <v>9277.0793247488764</v>
      </c>
      <c r="BT296" s="57">
        <f t="shared" ca="1" si="324"/>
        <v>3562.9279219243094</v>
      </c>
      <c r="BU296" s="57">
        <f t="shared" ca="1" si="325"/>
        <v>849.24279282695284</v>
      </c>
      <c r="BV296" s="57">
        <f t="shared" ca="1" si="326"/>
        <v>251.80287179766873</v>
      </c>
      <c r="BW296" s="57">
        <f t="shared" ca="1" si="327"/>
        <v>50.00952605862485</v>
      </c>
      <c r="BX296" s="57">
        <f t="shared" ca="1" si="328"/>
        <v>30.650034944565007</v>
      </c>
      <c r="BY296" s="57">
        <f t="shared" ca="1" si="329"/>
        <v>6.8959275410322158</v>
      </c>
      <c r="BZ296" s="57">
        <f t="shared" ca="1" si="294"/>
        <v>10766435.769532658</v>
      </c>
      <c r="CA296" s="57">
        <f t="shared" ca="1" si="295"/>
        <v>10766435.769532658</v>
      </c>
      <c r="CB296" s="42">
        <f t="array" aca="1" ref="CB296" ca="1">SUM($E$54:$V$54*BH296:BY296)/1000000</f>
        <v>227.83363112564592</v>
      </c>
      <c r="CC296" s="44">
        <f t="array" aca="1" ref="CC296" ca="1">IF(CB296=0,"",SUM(($E$54:$V$54*BH296:BY296))/SUM(BH296:BY296))</f>
        <v>21.161472190302732</v>
      </c>
      <c r="CD296" s="55">
        <f t="array" aca="1" ref="CD296" ca="1">SUM(BI296:BY296*BI$54:BY$54*BI$55:BY$55)/1000000</f>
        <v>1041.2985756719258</v>
      </c>
      <c r="CI296" s="11"/>
      <c r="CJ296" s="72"/>
      <c r="CK296" s="149" t="str">
        <f t="shared" ca="1" si="330"/>
        <v/>
      </c>
      <c r="CL296" s="149" t="str">
        <f t="shared" ca="1" si="331"/>
        <v/>
      </c>
      <c r="CM296" s="149" t="str">
        <f t="shared" ca="1" si="332"/>
        <v/>
      </c>
      <c r="CN296" s="149">
        <f t="shared" ca="1" si="333"/>
        <v>0.27968993509183876</v>
      </c>
      <c r="CO296" s="149">
        <f t="shared" ca="1" si="334"/>
        <v>0.29717770318312742</v>
      </c>
      <c r="CP296" s="149">
        <f t="shared" ca="1" si="335"/>
        <v>0.36202211580479982</v>
      </c>
      <c r="CQ296" s="149">
        <f t="shared" ca="1" si="336"/>
        <v>0.33240197962865181</v>
      </c>
      <c r="CR296" s="149">
        <f t="shared" ca="1" si="337"/>
        <v>0.4206167012777362</v>
      </c>
      <c r="CS296" s="149">
        <f t="shared" ca="1" si="338"/>
        <v>0.28910636495883407</v>
      </c>
      <c r="CT296" s="149">
        <f t="shared" ca="1" si="339"/>
        <v>0.33605878854666027</v>
      </c>
      <c r="CU296" s="149">
        <f t="shared" ca="1" si="340"/>
        <v>0.29252644626936702</v>
      </c>
      <c r="CV296" s="149">
        <f t="shared" ca="1" si="341"/>
        <v>0.31994559305849757</v>
      </c>
      <c r="CW296" s="149" t="str">
        <f t="shared" ca="1" si="342"/>
        <v/>
      </c>
      <c r="CX296" s="149" t="str">
        <f t="shared" ca="1" si="343"/>
        <v/>
      </c>
      <c r="CY296" s="149" t="str">
        <f t="shared" ca="1" si="344"/>
        <v/>
      </c>
      <c r="CZ296" s="149" t="str">
        <f t="shared" ca="1" si="345"/>
        <v/>
      </c>
      <c r="DA296" s="149" t="str">
        <f t="shared" ca="1" si="346"/>
        <v/>
      </c>
      <c r="DB296" s="57"/>
      <c r="DC296" s="72">
        <f ca="1">AVERAGE(CJ285:DA296)</f>
        <v>0.80956662358393672</v>
      </c>
      <c r="DD296" s="74">
        <f ca="1">STDEV(CJ285:DA296)</f>
        <v>0.33676198372113225</v>
      </c>
      <c r="DE296" s="44"/>
      <c r="DF296" s="55"/>
      <c r="DK296" s="11"/>
      <c r="DM296" s="72">
        <f t="shared" ca="1" si="347"/>
        <v>0.11195496877233493</v>
      </c>
      <c r="DN296" s="72">
        <f t="shared" ca="1" si="348"/>
        <v>0.11195496877233493</v>
      </c>
      <c r="DO296" s="72">
        <f t="shared" ca="1" si="349"/>
        <v>0.79585641558173248</v>
      </c>
      <c r="DP296" s="72">
        <f t="shared" ca="1" si="350"/>
        <v>0.79585641558173248</v>
      </c>
      <c r="DQ296" s="72">
        <f t="shared" ca="1" si="351"/>
        <v>0.79585641558173248</v>
      </c>
      <c r="DR296" s="72">
        <f t="shared" ca="1" si="352"/>
        <v>0.79585641558173248</v>
      </c>
      <c r="DS296" s="72">
        <f t="shared" ca="1" si="353"/>
        <v>0.79585641558173248</v>
      </c>
      <c r="DT296" s="72">
        <f t="shared" ca="1" si="354"/>
        <v>0.79585641558173248</v>
      </c>
      <c r="DU296" s="72">
        <f t="shared" ca="1" si="355"/>
        <v>0.79585641558173248</v>
      </c>
      <c r="DV296" s="72">
        <f t="shared" ca="1" si="356"/>
        <v>0.79585641558173248</v>
      </c>
      <c r="DW296" s="72">
        <f t="shared" ca="1" si="357"/>
        <v>0.79585641558173248</v>
      </c>
      <c r="DX296" s="72">
        <f t="shared" ca="1" si="358"/>
        <v>0.79585641558173248</v>
      </c>
      <c r="DY296" s="72">
        <f t="shared" ca="1" si="359"/>
        <v>0.79585641558173248</v>
      </c>
      <c r="DZ296" s="72">
        <f t="shared" ca="1" si="360"/>
        <v>0.79585641558173248</v>
      </c>
      <c r="EA296" s="72">
        <f t="shared" ca="1" si="361"/>
        <v>0.79585641558173248</v>
      </c>
      <c r="EB296" s="72">
        <f t="shared" ca="1" si="362"/>
        <v>0.79585641558173248</v>
      </c>
      <c r="EC296" s="72">
        <f t="shared" ca="1" si="363"/>
        <v>0.79585641558173248</v>
      </c>
      <c r="ED296" s="57"/>
      <c r="EE296" s="72">
        <f ca="1">AVERAGE(DL285:EC296)</f>
        <v>0.73217137892460415</v>
      </c>
      <c r="EF296" s="74">
        <f ca="1">STDEV(DL285:EC296)</f>
        <v>0.25800236803864091</v>
      </c>
      <c r="EG296" s="44"/>
      <c r="EH296" s="55"/>
    </row>
    <row r="297" spans="1:138" x14ac:dyDescent="0.2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138" x14ac:dyDescent="0.2">
      <c r="C298" s="35">
        <f ca="1">AVERAGE(C57:C296)</f>
        <v>0.47629545190862965</v>
      </c>
      <c r="D298" s="35">
        <f ca="1">AVERAGE(D57:D296)</f>
        <v>8.887550886530951E-2</v>
      </c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138" x14ac:dyDescent="0.2">
      <c r="C299" s="36">
        <f ca="1">STDEV(C57:C296)</f>
        <v>0.13544583048057587</v>
      </c>
      <c r="D299" s="36">
        <f ca="1">STDEV(D57:D296)</f>
        <v>2.1910788734453294E-2</v>
      </c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35"/>
      <c r="T299" s="4"/>
      <c r="U299" s="4"/>
    </row>
    <row r="300" spans="1:138" x14ac:dyDescent="0.2">
      <c r="C300" s="37">
        <f ca="1">C299/C298</f>
        <v>0.2843735541412627</v>
      </c>
      <c r="D300" s="37">
        <f ca="1">D299/D298</f>
        <v>0.24653348278049253</v>
      </c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35"/>
      <c r="T300" s="4"/>
      <c r="U300" s="4"/>
      <c r="DC300" s="72"/>
      <c r="DD300" s="74"/>
    </row>
    <row r="301" spans="1:138" x14ac:dyDescent="0.2"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35"/>
      <c r="T301" s="4"/>
      <c r="U301" s="4"/>
      <c r="DC301" s="72"/>
      <c r="DD301" s="74"/>
    </row>
    <row r="302" spans="1:138" x14ac:dyDescent="0.2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35"/>
      <c r="T302" s="4"/>
      <c r="U302" s="4"/>
    </row>
    <row r="303" spans="1:138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35"/>
      <c r="T303" s="4"/>
      <c r="U303" s="4"/>
    </row>
    <row r="304" spans="1:138" x14ac:dyDescent="0.2"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35"/>
      <c r="T304" s="4"/>
      <c r="U304" s="4"/>
    </row>
    <row r="305" spans="1:52" ht="20.25" x14ac:dyDescent="0.3">
      <c r="A305" s="76" t="s">
        <v>281</v>
      </c>
      <c r="B305" s="76"/>
      <c r="C305" s="77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35"/>
      <c r="T305" s="4"/>
      <c r="U305" s="4"/>
      <c r="Y305" s="76" t="s">
        <v>280</v>
      </c>
      <c r="Z305" s="76"/>
      <c r="AA305" s="77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T305" s="193" t="s">
        <v>285</v>
      </c>
    </row>
    <row r="306" spans="1:52" x14ac:dyDescent="0.2"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35"/>
      <c r="T306" s="4"/>
      <c r="U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52" x14ac:dyDescent="0.2">
      <c r="C307" s="408" t="s">
        <v>94</v>
      </c>
      <c r="D307" s="408"/>
      <c r="E307" s="408"/>
      <c r="F307" s="408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35"/>
      <c r="T307" s="4"/>
      <c r="U307" s="4"/>
      <c r="AA307" s="409" t="s">
        <v>276</v>
      </c>
      <c r="AB307" s="409"/>
      <c r="AC307" s="409"/>
      <c r="AD307" s="409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U307" t="s">
        <v>286</v>
      </c>
      <c r="AV307" t="s">
        <v>287</v>
      </c>
      <c r="AW307" t="s">
        <v>289</v>
      </c>
    </row>
    <row r="308" spans="1:52" x14ac:dyDescent="0.2">
      <c r="C308" s="4" t="s">
        <v>95</v>
      </c>
      <c r="D308" s="4"/>
      <c r="F308" s="79" t="s">
        <v>97</v>
      </c>
      <c r="G308" s="4"/>
      <c r="H308" s="4"/>
      <c r="I308" s="4" t="s">
        <v>102</v>
      </c>
      <c r="J308" s="4" t="s">
        <v>102</v>
      </c>
      <c r="K308" s="79" t="s">
        <v>101</v>
      </c>
      <c r="L308" s="4"/>
      <c r="M308" s="4"/>
      <c r="N308" s="4"/>
      <c r="O308" s="4"/>
      <c r="P308" s="4"/>
      <c r="Q308" s="4"/>
      <c r="R308" s="4"/>
      <c r="S308" s="35"/>
      <c r="T308" s="4"/>
      <c r="U308" s="4"/>
      <c r="AA308" s="180" t="s">
        <v>95</v>
      </c>
      <c r="AB308" s="89"/>
      <c r="AC308" s="15"/>
      <c r="AD308" s="183" t="s">
        <v>277</v>
      </c>
      <c r="AE308" s="118"/>
      <c r="AF308" s="4"/>
      <c r="AG308" s="4" t="s">
        <v>102</v>
      </c>
      <c r="AH308" s="4" t="s">
        <v>102</v>
      </c>
      <c r="AI308" s="79" t="s">
        <v>101</v>
      </c>
      <c r="AJ308" s="4"/>
      <c r="AK308" s="4"/>
      <c r="AL308" s="4"/>
      <c r="AM308" s="4"/>
      <c r="AN308" s="4"/>
      <c r="AO308" s="4"/>
      <c r="AU308" t="s">
        <v>282</v>
      </c>
      <c r="AV308" t="s">
        <v>288</v>
      </c>
      <c r="AW308" t="s">
        <v>288</v>
      </c>
      <c r="AY308" t="s">
        <v>286</v>
      </c>
    </row>
    <row r="309" spans="1:52" ht="13.5" thickBot="1" x14ac:dyDescent="0.25">
      <c r="A309" s="59" t="s">
        <v>11</v>
      </c>
      <c r="B309" s="56" t="s">
        <v>12</v>
      </c>
      <c r="C309" s="4" t="str">
        <f t="shared" ref="C309:C372" si="372">CB56</f>
        <v>Yield t</v>
      </c>
      <c r="D309" s="4" t="str">
        <f>CC56</f>
        <v>avg w (g)</v>
      </c>
      <c r="E309" s="4" t="str">
        <f>CD56</f>
        <v>Rev K$</v>
      </c>
      <c r="F309" s="4" t="s">
        <v>96</v>
      </c>
      <c r="G309" s="4"/>
      <c r="H309" s="81" t="s">
        <v>11</v>
      </c>
      <c r="I309" s="82" t="s">
        <v>74</v>
      </c>
      <c r="J309" s="82" t="s">
        <v>79</v>
      </c>
      <c r="K309" s="82" t="s">
        <v>129</v>
      </c>
      <c r="L309" s="82" t="s">
        <v>99</v>
      </c>
      <c r="M309" s="82" t="s">
        <v>100</v>
      </c>
      <c r="N309" s="82" t="s">
        <v>103</v>
      </c>
      <c r="O309" s="82" t="s">
        <v>104</v>
      </c>
      <c r="P309" s="82" t="s">
        <v>105</v>
      </c>
      <c r="Q309" s="82" t="s">
        <v>197</v>
      </c>
      <c r="Y309" s="59" t="s">
        <v>11</v>
      </c>
      <c r="Z309" s="56" t="s">
        <v>12</v>
      </c>
      <c r="AA309" s="181" t="str">
        <f>AZ56</f>
        <v>Yield t</v>
      </c>
      <c r="AB309" s="179" t="str">
        <f>BA56</f>
        <v>avg w (g)</v>
      </c>
      <c r="AC309" s="179" t="str">
        <f>BB56</f>
        <v>Rev K$</v>
      </c>
      <c r="AD309" s="179" t="s">
        <v>278</v>
      </c>
      <c r="AE309" s="118"/>
      <c r="AF309" s="81" t="s">
        <v>11</v>
      </c>
      <c r="AG309" s="82" t="s">
        <v>74</v>
      </c>
      <c r="AH309" s="82" t="s">
        <v>79</v>
      </c>
      <c r="AI309" s="82" t="s">
        <v>129</v>
      </c>
      <c r="AJ309" s="82" t="s">
        <v>99</v>
      </c>
      <c r="AK309" s="82" t="s">
        <v>100</v>
      </c>
      <c r="AL309" s="82" t="s">
        <v>103</v>
      </c>
      <c r="AM309" s="82"/>
      <c r="AN309" s="82"/>
      <c r="AO309" s="82" t="s">
        <v>197</v>
      </c>
      <c r="AS309" s="59" t="s">
        <v>11</v>
      </c>
      <c r="AT309" s="56" t="s">
        <v>12</v>
      </c>
      <c r="AU309" s="56" t="s">
        <v>283</v>
      </c>
      <c r="AV309" s="56" t="s">
        <v>283</v>
      </c>
      <c r="AW309" s="56" t="s">
        <v>284</v>
      </c>
      <c r="AY309" s="194" t="s">
        <v>283</v>
      </c>
      <c r="AZ309" s="82" t="s">
        <v>284</v>
      </c>
    </row>
    <row r="310" spans="1:52" x14ac:dyDescent="0.2">
      <c r="A310" s="6">
        <v>1</v>
      </c>
      <c r="B310">
        <v>1</v>
      </c>
      <c r="C310" s="78">
        <f t="shared" si="372"/>
        <v>391.50016379431031</v>
      </c>
      <c r="D310" s="80">
        <f t="shared" ref="D310:D374" si="373">IF(CC57="",0,CC57)</f>
        <v>21.800621997327525</v>
      </c>
      <c r="E310" s="78">
        <f t="shared" ref="E310:E373" si="374">CD57</f>
        <v>1808.5122684510998</v>
      </c>
      <c r="F310" s="80">
        <f t="shared" ref="F310:F373" si="375">E310*OtherSppInd</f>
        <v>2351.0659489864297</v>
      </c>
      <c r="G310" s="4"/>
      <c r="H310">
        <v>1</v>
      </c>
      <c r="I310" s="78">
        <f ca="1">SUM(C310:C321)</f>
        <v>6338.6620969039841</v>
      </c>
      <c r="J310" s="78">
        <f ca="1">SUM(E310:E321)</f>
        <v>30060.143116980929</v>
      </c>
      <c r="K310" s="80">
        <f t="shared" ref="K310:K329" ca="1" si="376">J310*OtherSppInd</f>
        <v>39078.186052075209</v>
      </c>
      <c r="L310" s="18">
        <f t="shared" ref="L310:L329" si="377">$K$4*$K$5*CostVInd/1000</f>
        <v>50000</v>
      </c>
      <c r="M310" s="80">
        <f t="shared" ref="M310:M329" si="378">CostFInd*$K$4/1000</f>
        <v>10950</v>
      </c>
      <c r="N310" s="80">
        <f ca="1">K310-(L310+M310)</f>
        <v>-21871.813947924791</v>
      </c>
      <c r="O310" s="5">
        <f ca="1">DC68</f>
        <v>0.38698913969680598</v>
      </c>
      <c r="P310" s="5">
        <f ca="1">DD68</f>
        <v>0.22333610666134748</v>
      </c>
      <c r="Q310" s="17">
        <f t="array" aca="1" ref="Q310" ca="1">SUM(C310:C321*D310:D321)/SUM(C310:C321)</f>
        <v>24.038415432964374</v>
      </c>
      <c r="Y310" s="6">
        <v>1</v>
      </c>
      <c r="Z310">
        <v>1</v>
      </c>
      <c r="AA310" s="78">
        <f>AZ57</f>
        <v>132.11493976328501</v>
      </c>
      <c r="AB310" s="80">
        <f>IF(BA57="",0,BA57)</f>
        <v>13.904420392211511</v>
      </c>
      <c r="AC310" s="78">
        <f>BB57</f>
        <v>222.81000633663351</v>
      </c>
      <c r="AD310" s="80">
        <f t="shared" ref="AD310:AD373" si="379">AC310*OtherSppInd</f>
        <v>289.65300823762357</v>
      </c>
      <c r="AE310" s="4"/>
      <c r="AF310">
        <v>1</v>
      </c>
      <c r="AG310" s="78">
        <f ca="1">SUM(AA310:AA321)</f>
        <v>1463.5502453366696</v>
      </c>
      <c r="AH310" s="78">
        <f ca="1">SUM(AC310:AC321)</f>
        <v>2909.0602605209224</v>
      </c>
      <c r="AI310" s="80">
        <f t="shared" ref="AI310:AI329" ca="1" si="380">AH310*OtherSppInd</f>
        <v>3781.7783386771994</v>
      </c>
      <c r="AJ310" s="18">
        <f t="shared" ref="AJ310:AJ329" si="381">$N$4*$N$5*CostVArt/1000</f>
        <v>16000</v>
      </c>
      <c r="AK310" s="80">
        <f t="shared" ref="AK310:AK329" si="382">CostFArt*$N$4/1000</f>
        <v>2920</v>
      </c>
      <c r="AL310" s="80">
        <f ca="1">AI310-(AJ310+AK310)</f>
        <v>-15138.221661322801</v>
      </c>
      <c r="AM310" s="5"/>
      <c r="AN310" s="5"/>
      <c r="AO310" s="17">
        <f t="array" aca="1" ref="AO310" ca="1">SUM(AA310:AA321*AB310:AB321)/SUM(AA310:AA321)</f>
        <v>19.174897217907493</v>
      </c>
      <c r="AS310" s="6">
        <v>1</v>
      </c>
      <c r="AT310">
        <v>1</v>
      </c>
      <c r="AU310" s="191">
        <f t="shared" ref="AU310:AU373" ca="1" si="383">SUM(C57:D57)*EXP(assesserr*(0+1*SQRT(-2*LN(RAND()))*SIN(2*PI()*RAND())))</f>
        <v>0.40870007624568433</v>
      </c>
      <c r="AY310" s="35">
        <f ca="1">SUM(AV310:AV321)</f>
        <v>0.40019037391376505</v>
      </c>
      <c r="AZ310" s="35">
        <f ca="1">SUM(AW310:AW321)</f>
        <v>4.5444749526284862E-2</v>
      </c>
    </row>
    <row r="311" spans="1:52" x14ac:dyDescent="0.2">
      <c r="A311" s="6">
        <v>1</v>
      </c>
      <c r="B311">
        <v>2</v>
      </c>
      <c r="C311" s="78">
        <f t="shared" ca="1" si="372"/>
        <v>611.83549551224735</v>
      </c>
      <c r="D311" s="80">
        <f t="shared" ca="1" si="373"/>
        <v>21.626899753282132</v>
      </c>
      <c r="E311" s="78">
        <f t="shared" ca="1" si="374"/>
        <v>2813.2978491711856</v>
      </c>
      <c r="F311" s="80">
        <f t="shared" ca="1" si="375"/>
        <v>3657.2872039225413</v>
      </c>
      <c r="G311" s="4"/>
      <c r="H311">
        <v>2</v>
      </c>
      <c r="I311" s="78">
        <f ca="1">SUM(C322:C333)</f>
        <v>5765.5703348945899</v>
      </c>
      <c r="J311" s="78">
        <f ca="1">SUM(E322:E333)</f>
        <v>27202.925335461816</v>
      </c>
      <c r="K311" s="80">
        <f t="shared" ca="1" si="376"/>
        <v>35363.802936100365</v>
      </c>
      <c r="L311" s="18">
        <f t="shared" si="377"/>
        <v>50000</v>
      </c>
      <c r="M311" s="80">
        <f t="shared" si="378"/>
        <v>10950</v>
      </c>
      <c r="N311" s="80">
        <f t="shared" ref="N311:N329" ca="1" si="384">K311-(L311+M311)</f>
        <v>-25586.197063899635</v>
      </c>
      <c r="O311" s="5">
        <f ca="1">DC80</f>
        <v>0.46944839163848018</v>
      </c>
      <c r="P311" s="5">
        <f ca="1">DD80</f>
        <v>0.23206992615085295</v>
      </c>
      <c r="Q311" s="17">
        <f t="array" aca="1" ref="Q311" ca="1">SUM(C322:C333*D322:D333)/SUM(C322:C333)</f>
        <v>23.703853366818464</v>
      </c>
      <c r="Y311" s="6">
        <v>1</v>
      </c>
      <c r="Z311">
        <v>2</v>
      </c>
      <c r="AA311" s="78">
        <f t="shared" ref="AA311:AA374" ca="1" si="385">AZ58</f>
        <v>174.17681579749831</v>
      </c>
      <c r="AB311" s="80">
        <f t="shared" ref="AB311:AB374" ca="1" si="386">IF(BA58="",0,BA58)</f>
        <v>15.821574601407004</v>
      </c>
      <c r="AC311" s="78">
        <f t="shared" ref="AC311:AC374" ca="1" si="387">BB58</f>
        <v>306.28713782706552</v>
      </c>
      <c r="AD311" s="80">
        <f t="shared" ca="1" si="379"/>
        <v>398.1732791751852</v>
      </c>
      <c r="AE311" s="4"/>
      <c r="AF311">
        <v>2</v>
      </c>
      <c r="AG311" s="78">
        <f ca="1">SUM(AA322:AA333)</f>
        <v>1762.9126107424624</v>
      </c>
      <c r="AH311" s="78">
        <f ca="1">SUM(AC322:AC333)</f>
        <v>3329.9407092973288</v>
      </c>
      <c r="AI311" s="80">
        <f t="shared" ca="1" si="380"/>
        <v>4328.9229220865273</v>
      </c>
      <c r="AJ311" s="18">
        <f t="shared" si="381"/>
        <v>16000</v>
      </c>
      <c r="AK311" s="80">
        <f t="shared" si="382"/>
        <v>2920</v>
      </c>
      <c r="AL311" s="80">
        <f t="shared" ref="AL311:AL329" ca="1" si="388">AI311-(AJ311+AK311)</f>
        <v>-14591.077077913473</v>
      </c>
      <c r="AM311" s="5"/>
      <c r="AN311" s="5"/>
      <c r="AO311" s="17">
        <f t="array" aca="1" ref="AO311" ca="1">SUM(AA322:AA333*AB322:AB333)/SUM(AA322:AA333)</f>
        <v>17.729770766906565</v>
      </c>
      <c r="AS311" s="6">
        <v>1</v>
      </c>
      <c r="AT311">
        <v>2</v>
      </c>
      <c r="AU311" s="191">
        <f t="shared" ca="1" si="383"/>
        <v>0.39521942075523714</v>
      </c>
      <c r="AY311" s="35">
        <f ca="1">SUM(AV322:AV333)</f>
        <v>0.41919189372566662</v>
      </c>
      <c r="AZ311" s="35">
        <f ca="1">SUM(AW322:AW333)</f>
        <v>7.097876788389039E-2</v>
      </c>
    </row>
    <row r="312" spans="1:52" x14ac:dyDescent="0.2">
      <c r="A312" s="6">
        <v>1</v>
      </c>
      <c r="B312">
        <v>3</v>
      </c>
      <c r="C312" s="78">
        <f t="shared" ca="1" si="372"/>
        <v>823.93804111555698</v>
      </c>
      <c r="D312" s="80">
        <f t="shared" ca="1" si="373"/>
        <v>21.874455083038317</v>
      </c>
      <c r="E312" s="78">
        <f t="shared" ca="1" si="374"/>
        <v>3798.1668689994412</v>
      </c>
      <c r="F312" s="80">
        <f t="shared" ca="1" si="375"/>
        <v>4937.6169296992739</v>
      </c>
      <c r="G312" s="4"/>
      <c r="H312">
        <v>3</v>
      </c>
      <c r="I312" s="78">
        <f ca="1">SUM(C334:C345)</f>
        <v>6681.8987377660324</v>
      </c>
      <c r="J312" s="78">
        <f ca="1">SUM(E334:E345)</f>
        <v>31659.777371994871</v>
      </c>
      <c r="K312" s="80">
        <f t="shared" ca="1" si="376"/>
        <v>41157.710583593333</v>
      </c>
      <c r="L312" s="18">
        <f t="shared" si="377"/>
        <v>50000</v>
      </c>
      <c r="M312" s="80">
        <f t="shared" si="378"/>
        <v>10950</v>
      </c>
      <c r="N312" s="80">
        <f t="shared" ca="1" si="384"/>
        <v>-19792.289416406667</v>
      </c>
      <c r="O312" s="5">
        <f ca="1">DC92</f>
        <v>0.37291933141467359</v>
      </c>
      <c r="P312" s="5">
        <f ca="1">DD92</f>
        <v>0.25102177423579353</v>
      </c>
      <c r="Q312" s="17">
        <f t="array" aca="1" ref="Q312" ca="1">SUM(C334:C345*D334:D345)/SUM(C334:C345)</f>
        <v>23.968744450749657</v>
      </c>
      <c r="Y312" s="6">
        <v>1</v>
      </c>
      <c r="Z312">
        <v>3</v>
      </c>
      <c r="AA312" s="78">
        <f t="shared" ca="1" si="385"/>
        <v>179.79040002536524</v>
      </c>
      <c r="AB312" s="80">
        <f t="shared" ca="1" si="386"/>
        <v>18.218138244689758</v>
      </c>
      <c r="AC312" s="78">
        <f t="shared" ca="1" si="387"/>
        <v>335.81497591221603</v>
      </c>
      <c r="AD312" s="80">
        <f t="shared" ca="1" si="379"/>
        <v>436.55946868588086</v>
      </c>
      <c r="AE312" s="4"/>
      <c r="AF312">
        <v>3</v>
      </c>
      <c r="AG312" s="78">
        <f ca="1">SUM(AA334:AA345)</f>
        <v>1762.245412120202</v>
      </c>
      <c r="AH312" s="78">
        <f ca="1">SUM(AC334:AC345)</f>
        <v>3441.8466246563894</v>
      </c>
      <c r="AI312" s="80">
        <f t="shared" ca="1" si="380"/>
        <v>4474.4006120533068</v>
      </c>
      <c r="AJ312" s="18">
        <f t="shared" si="381"/>
        <v>16000</v>
      </c>
      <c r="AK312" s="80">
        <f t="shared" si="382"/>
        <v>2920</v>
      </c>
      <c r="AL312" s="80">
        <f t="shared" ca="1" si="388"/>
        <v>-14445.599387946693</v>
      </c>
      <c r="AM312" s="5"/>
      <c r="AN312" s="5"/>
      <c r="AO312" s="17">
        <f t="array" aca="1" ref="AO312" ca="1">SUM(AA334:AA345*AB334:AB345)/SUM(AA334:AA345)</f>
        <v>18.482731667815141</v>
      </c>
      <c r="AS312" s="6">
        <v>1</v>
      </c>
      <c r="AT312">
        <v>3</v>
      </c>
      <c r="AU312" s="191">
        <f t="shared" ca="1" si="383"/>
        <v>0.40026509337338978</v>
      </c>
      <c r="AY312" s="35">
        <f ca="1">SUM(AV334:AV345)</f>
        <v>0.40311710938307871</v>
      </c>
      <c r="AZ312" s="35">
        <f ca="1">SUM(AW334:AW345)</f>
        <v>4.4086380939775981E-2</v>
      </c>
    </row>
    <row r="313" spans="1:52" x14ac:dyDescent="0.2">
      <c r="A313" s="6">
        <v>1</v>
      </c>
      <c r="B313">
        <v>4</v>
      </c>
      <c r="C313" s="78">
        <f t="shared" ca="1" si="372"/>
        <v>785.04291923886751</v>
      </c>
      <c r="D313" s="80">
        <f t="shared" ca="1" si="373"/>
        <v>23.066843851485398</v>
      </c>
      <c r="E313" s="78">
        <f t="shared" ca="1" si="374"/>
        <v>3672.1862217690641</v>
      </c>
      <c r="F313" s="80">
        <f t="shared" ca="1" si="375"/>
        <v>4773.8420882997834</v>
      </c>
      <c r="G313" s="4"/>
      <c r="H313">
        <v>4</v>
      </c>
      <c r="I313" s="78">
        <f ca="1">SUM(C346:C357)</f>
        <v>6685.7433971389428</v>
      </c>
      <c r="J313" s="78">
        <f ca="1">SUM(E346:E357)</f>
        <v>31575.18713551823</v>
      </c>
      <c r="K313" s="80">
        <f t="shared" ca="1" si="376"/>
        <v>41047.7432761737</v>
      </c>
      <c r="L313" s="18">
        <f t="shared" si="377"/>
        <v>50000</v>
      </c>
      <c r="M313" s="80">
        <f t="shared" si="378"/>
        <v>10950</v>
      </c>
      <c r="N313" s="80">
        <f t="shared" ca="1" si="384"/>
        <v>-19902.2567238263</v>
      </c>
      <c r="O313" s="5">
        <f ca="1">DC104</f>
        <v>0.41006599087408502</v>
      </c>
      <c r="P313" s="5">
        <f ca="1">DD104</f>
        <v>0.26299323371377797</v>
      </c>
      <c r="Q313" s="17">
        <f t="array" aca="1" ref="Q313" ca="1">SUM(C346:C357*D346:D357)/SUM(C346:C357)</f>
        <v>23.673969378783035</v>
      </c>
      <c r="Y313" s="6">
        <v>1</v>
      </c>
      <c r="Z313">
        <v>4</v>
      </c>
      <c r="AA313" s="78">
        <f t="shared" ca="1" si="385"/>
        <v>164.78790574861685</v>
      </c>
      <c r="AB313" s="80">
        <f t="shared" ca="1" si="386"/>
        <v>19.228082678628486</v>
      </c>
      <c r="AC313" s="78">
        <f t="shared" ca="1" si="387"/>
        <v>323.53119388798854</v>
      </c>
      <c r="AD313" s="80">
        <f t="shared" ca="1" si="379"/>
        <v>420.59055205438511</v>
      </c>
      <c r="AE313" s="4"/>
      <c r="AF313">
        <v>4</v>
      </c>
      <c r="AG313" s="78">
        <f ca="1">SUM(AA346:AA357)</f>
        <v>1540.1216352632071</v>
      </c>
      <c r="AH313" s="78">
        <f ca="1">SUM(AC346:AC357)</f>
        <v>3001.5881957324386</v>
      </c>
      <c r="AI313" s="80">
        <f t="shared" ca="1" si="380"/>
        <v>3902.0646544521705</v>
      </c>
      <c r="AJ313" s="18">
        <f t="shared" si="381"/>
        <v>16000</v>
      </c>
      <c r="AK313" s="80">
        <f t="shared" si="382"/>
        <v>2920</v>
      </c>
      <c r="AL313" s="80">
        <f t="shared" ca="1" si="388"/>
        <v>-15017.93534554783</v>
      </c>
      <c r="AM313" s="5"/>
      <c r="AN313" s="5"/>
      <c r="AO313" s="17">
        <f t="array" aca="1" ref="AO313" ca="1">SUM(AA346:AA357*AB346:AB357)/SUM(AA346:AA357)</f>
        <v>18.503935689183805</v>
      </c>
      <c r="AS313" s="6">
        <v>1</v>
      </c>
      <c r="AT313">
        <v>4</v>
      </c>
      <c r="AU313" s="191">
        <f t="shared" ca="1" si="383"/>
        <v>0.29722773987443907</v>
      </c>
      <c r="AY313" s="35">
        <f ca="1">SUM(AV346:AV357)</f>
        <v>0.39481274909156339</v>
      </c>
      <c r="AZ313" s="35">
        <f ca="1">SUM(AW346:AW357)</f>
        <v>6.8743012376474399E-2</v>
      </c>
    </row>
    <row r="314" spans="1:52" x14ac:dyDescent="0.2">
      <c r="A314" s="6">
        <v>1</v>
      </c>
      <c r="B314">
        <v>5</v>
      </c>
      <c r="C314" s="78">
        <f t="shared" ca="1" si="372"/>
        <v>1010.6300326618355</v>
      </c>
      <c r="D314" s="80">
        <f t="shared" ca="1" si="373"/>
        <v>24.737201013754589</v>
      </c>
      <c r="E314" s="78">
        <f t="shared" ca="1" si="374"/>
        <v>4823.1075794335193</v>
      </c>
      <c r="F314" s="80">
        <f t="shared" ca="1" si="375"/>
        <v>6270.0398532635754</v>
      </c>
      <c r="G314" s="4"/>
      <c r="H314">
        <v>5</v>
      </c>
      <c r="I314" s="78">
        <f ca="1">SUM(C358:C369)</f>
        <v>5843.1371871277597</v>
      </c>
      <c r="J314" s="78">
        <f ca="1">SUM(E358:E369)</f>
        <v>27536.328141516347</v>
      </c>
      <c r="K314" s="80">
        <f t="shared" ca="1" si="376"/>
        <v>35797.226583971256</v>
      </c>
      <c r="L314" s="18">
        <f t="shared" si="377"/>
        <v>50000</v>
      </c>
      <c r="M314" s="80">
        <f t="shared" si="378"/>
        <v>10950</v>
      </c>
      <c r="N314" s="80">
        <f t="shared" ca="1" si="384"/>
        <v>-25152.773416028744</v>
      </c>
      <c r="O314" s="5">
        <f ca="1">DC116</f>
        <v>0.46837488945336958</v>
      </c>
      <c r="P314" s="5">
        <f ca="1">DD116</f>
        <v>0.18213372648879178</v>
      </c>
      <c r="Q314" s="17">
        <f t="array" aca="1" ref="Q314" ca="1">SUM(C358:C369*D358:D369)/SUM(C358:C369)</f>
        <v>23.499716145809213</v>
      </c>
      <c r="Y314" s="6">
        <v>1</v>
      </c>
      <c r="Z314">
        <v>5</v>
      </c>
      <c r="AA314" s="78">
        <f t="shared" ca="1" si="385"/>
        <v>131.89999463616141</v>
      </c>
      <c r="AB314" s="80">
        <f t="shared" ca="1" si="386"/>
        <v>20.566744418073778</v>
      </c>
      <c r="AC314" s="78">
        <f t="shared" ca="1" si="387"/>
        <v>272.83540818848718</v>
      </c>
      <c r="AD314" s="80">
        <f t="shared" ca="1" si="379"/>
        <v>354.68603064503333</v>
      </c>
      <c r="AE314" s="4"/>
      <c r="AF314">
        <v>5</v>
      </c>
      <c r="AG314" s="78">
        <f ca="1">SUM(AA358:AA369)</f>
        <v>1409.8425884820713</v>
      </c>
      <c r="AH314" s="78">
        <f ca="1">SUM(AC358:AC369)</f>
        <v>2690.7561438727266</v>
      </c>
      <c r="AI314" s="80">
        <f t="shared" ca="1" si="380"/>
        <v>3497.9829870345447</v>
      </c>
      <c r="AJ314" s="18">
        <f t="shared" si="381"/>
        <v>16000</v>
      </c>
      <c r="AK314" s="80">
        <f t="shared" si="382"/>
        <v>2920</v>
      </c>
      <c r="AL314" s="80">
        <f t="shared" ca="1" si="388"/>
        <v>-15422.017012965454</v>
      </c>
      <c r="AM314" s="5"/>
      <c r="AN314" s="5"/>
      <c r="AO314" s="17">
        <f t="array" aca="1" ref="AO314" ca="1">SUM(AA358:AA369*AB358:AB369)/SUM(AA358:AA369)</f>
        <v>17.759291323919999</v>
      </c>
      <c r="AS314" s="6">
        <v>1</v>
      </c>
      <c r="AT314">
        <v>5</v>
      </c>
      <c r="AU314" s="191">
        <f t="shared" ca="1" si="383"/>
        <v>0.45837405139047732</v>
      </c>
      <c r="AY314" s="35">
        <f ca="1">SUM(AV358:AV369)</f>
        <v>0.43923473708093091</v>
      </c>
      <c r="AZ314" s="35">
        <f ca="1">SUM(AW358:AW369)</f>
        <v>6.8012283272985571E-2</v>
      </c>
    </row>
    <row r="315" spans="1:52" x14ac:dyDescent="0.2">
      <c r="A315" s="6">
        <v>1</v>
      </c>
      <c r="B315">
        <v>6</v>
      </c>
      <c r="C315" s="78">
        <f t="shared" ca="1" si="372"/>
        <v>610.16487924028922</v>
      </c>
      <c r="D315" s="80">
        <f t="shared" ca="1" si="373"/>
        <v>24.602755080239245</v>
      </c>
      <c r="E315" s="78">
        <f t="shared" ca="1" si="374"/>
        <v>2917.6564971143566</v>
      </c>
      <c r="F315" s="80">
        <f t="shared" ca="1" si="375"/>
        <v>3792.9534462486636</v>
      </c>
      <c r="G315" s="4"/>
      <c r="H315">
        <v>6</v>
      </c>
      <c r="I315" s="78">
        <f ca="1">SUM(C370:C381)</f>
        <v>6280.3950480462481</v>
      </c>
      <c r="J315" s="78">
        <f ca="1">SUM(E370:E381)</f>
        <v>29708.993124490473</v>
      </c>
      <c r="K315" s="80">
        <f t="shared" ca="1" si="376"/>
        <v>38621.691061837613</v>
      </c>
      <c r="L315" s="18">
        <f t="shared" si="377"/>
        <v>50000</v>
      </c>
      <c r="M315" s="80">
        <f t="shared" si="378"/>
        <v>10950</v>
      </c>
      <c r="N315" s="80">
        <f t="shared" ca="1" si="384"/>
        <v>-22328.308938162387</v>
      </c>
      <c r="O315" s="5">
        <f ca="1">DC128</f>
        <v>0.43072055340466825</v>
      </c>
      <c r="P315" s="5">
        <f ca="1">DD128</f>
        <v>0.23506079496870699</v>
      </c>
      <c r="Q315" s="17">
        <f t="array" aca="1" ref="Q315" ca="1">SUM(C370:C381*D370:D381)/SUM(C370:C381)</f>
        <v>23.855838648181813</v>
      </c>
      <c r="Y315" s="6">
        <v>1</v>
      </c>
      <c r="Z315">
        <v>6</v>
      </c>
      <c r="AA315" s="78">
        <f t="shared" ca="1" si="385"/>
        <v>179.33178088351175</v>
      </c>
      <c r="AB315" s="80">
        <f t="shared" ca="1" si="386"/>
        <v>20.938432151948106</v>
      </c>
      <c r="AC315" s="78">
        <f t="shared" ca="1" si="387"/>
        <v>372.43624875692461</v>
      </c>
      <c r="AD315" s="80">
        <f t="shared" ca="1" si="379"/>
        <v>484.16712338400202</v>
      </c>
      <c r="AE315" s="4"/>
      <c r="AF315">
        <v>6</v>
      </c>
      <c r="AG315" s="78">
        <f ca="1">SUM(AA370:AA381)</f>
        <v>1727.535584321854</v>
      </c>
      <c r="AH315" s="78">
        <f ca="1">SUM(AC370:AC381)</f>
        <v>3388.8133813244776</v>
      </c>
      <c r="AI315" s="80">
        <f t="shared" ca="1" si="380"/>
        <v>4405.4573957218208</v>
      </c>
      <c r="AJ315" s="18">
        <f t="shared" si="381"/>
        <v>16000</v>
      </c>
      <c r="AK315" s="80">
        <f t="shared" si="382"/>
        <v>2920</v>
      </c>
      <c r="AL315" s="80">
        <f t="shared" ca="1" si="388"/>
        <v>-14514.54260427818</v>
      </c>
      <c r="AM315" s="5"/>
      <c r="AN315" s="5"/>
      <c r="AO315" s="17">
        <f t="array" aca="1" ref="AO315" ca="1">SUM(AA370:AA381*AB370:AB381)/SUM(AA370:AA381)</f>
        <v>18.782838418492521</v>
      </c>
      <c r="AS315" s="6">
        <v>1</v>
      </c>
      <c r="AT315">
        <v>6</v>
      </c>
      <c r="AU315" s="191">
        <f t="shared" ca="1" si="383"/>
        <v>0.39245314223906841</v>
      </c>
      <c r="AY315" s="35">
        <f ca="1">SUM(AV370:AV381)</f>
        <v>0.47014031764578451</v>
      </c>
      <c r="AZ315" s="35">
        <f ca="1">SUM(AW370:AW381)</f>
        <v>9.6304419075046332E-2</v>
      </c>
    </row>
    <row r="316" spans="1:52" x14ac:dyDescent="0.2">
      <c r="A316" s="6">
        <v>1</v>
      </c>
      <c r="B316">
        <v>7</v>
      </c>
      <c r="C316" s="78">
        <f t="shared" ca="1" si="372"/>
        <v>619.16959341893107</v>
      </c>
      <c r="D316" s="80">
        <f t="shared" ca="1" si="373"/>
        <v>24.636888555506932</v>
      </c>
      <c r="E316" s="78">
        <f t="shared" ca="1" si="374"/>
        <v>2964.3435789114728</v>
      </c>
      <c r="F316" s="80">
        <f t="shared" ca="1" si="375"/>
        <v>3853.6466525849146</v>
      </c>
      <c r="G316" s="4"/>
      <c r="H316">
        <v>7</v>
      </c>
      <c r="I316" s="78">
        <f ca="1">SUM(C382:C393)</f>
        <v>5681.1429508591473</v>
      </c>
      <c r="J316" s="78">
        <f ca="1">SUM(E382:E393)</f>
        <v>26631.693027316869</v>
      </c>
      <c r="K316" s="80">
        <f t="shared" ca="1" si="376"/>
        <v>34621.20093551193</v>
      </c>
      <c r="L316" s="18">
        <f t="shared" si="377"/>
        <v>50000</v>
      </c>
      <c r="M316" s="80">
        <f t="shared" si="378"/>
        <v>10950</v>
      </c>
      <c r="N316" s="80">
        <f t="shared" ca="1" si="384"/>
        <v>-26328.79906448807</v>
      </c>
      <c r="O316" s="5">
        <f ca="1">DC140</f>
        <v>0.52376846191714521</v>
      </c>
      <c r="P316" s="5">
        <f ca="1">DD140</f>
        <v>0.34130712215574499</v>
      </c>
      <c r="Q316" s="17">
        <f t="array" aca="1" ref="Q316" ca="1">SUM(C382:C393*D382:D393)/SUM(C382:C393)</f>
        <v>23.154196867799445</v>
      </c>
      <c r="Y316" s="6">
        <v>1</v>
      </c>
      <c r="Z316">
        <v>7</v>
      </c>
      <c r="AA316" s="78">
        <f t="shared" ca="1" si="385"/>
        <v>153.27571468727294</v>
      </c>
      <c r="AB316" s="80">
        <f t="shared" ca="1" si="386"/>
        <v>22.249697323291162</v>
      </c>
      <c r="AC316" s="78">
        <f t="shared" ca="1" si="387"/>
        <v>327.98555518781876</v>
      </c>
      <c r="AD316" s="80">
        <f t="shared" ca="1" si="379"/>
        <v>426.38122174416441</v>
      </c>
      <c r="AE316" s="4"/>
      <c r="AF316">
        <v>7</v>
      </c>
      <c r="AG316" s="78">
        <f ca="1">SUM(AA382:AA393)</f>
        <v>1336.7845172040027</v>
      </c>
      <c r="AH316" s="78">
        <f ca="1">SUM(AC382:AC393)</f>
        <v>2560.0680428046508</v>
      </c>
      <c r="AI316" s="80">
        <f t="shared" ca="1" si="380"/>
        <v>3328.088455646046</v>
      </c>
      <c r="AJ316" s="18">
        <f t="shared" si="381"/>
        <v>16000</v>
      </c>
      <c r="AK316" s="80">
        <f t="shared" si="382"/>
        <v>2920</v>
      </c>
      <c r="AL316" s="80">
        <f t="shared" ca="1" si="388"/>
        <v>-15591.911544353954</v>
      </c>
      <c r="AM316" s="5"/>
      <c r="AN316" s="5"/>
      <c r="AO316" s="17">
        <f t="array" aca="1" ref="AO316" ca="1">SUM(AA382:AA393*AB382:AB393)/SUM(AA382:AA393)</f>
        <v>18.072704821940306</v>
      </c>
      <c r="AS316" s="6">
        <v>1</v>
      </c>
      <c r="AT316">
        <v>7</v>
      </c>
      <c r="AU316" s="191">
        <f t="shared" ca="1" si="383"/>
        <v>0.38164267526787171</v>
      </c>
      <c r="AY316" s="35">
        <f ca="1">SUM(AV382:AV393)</f>
        <v>0.49525038058453058</v>
      </c>
      <c r="AZ316" s="35">
        <f ca="1">SUM(AW382:AW393)</f>
        <v>0.15122316924754528</v>
      </c>
    </row>
    <row r="317" spans="1:52" x14ac:dyDescent="0.2">
      <c r="A317" s="6">
        <v>1</v>
      </c>
      <c r="B317">
        <v>8</v>
      </c>
      <c r="C317" s="78">
        <f t="shared" ca="1" si="372"/>
        <v>452.71781144258063</v>
      </c>
      <c r="D317" s="80">
        <f t="shared" ca="1" si="373"/>
        <v>26.293389798637936</v>
      </c>
      <c r="E317" s="78">
        <f t="shared" ca="1" si="374"/>
        <v>2203.9514646223593</v>
      </c>
      <c r="F317" s="80">
        <f t="shared" ca="1" si="375"/>
        <v>2865.1369040090672</v>
      </c>
      <c r="G317" s="4"/>
      <c r="H317">
        <v>8</v>
      </c>
      <c r="I317" s="78">
        <f ca="1">SUM(C394:C405)</f>
        <v>6354.0414126751566</v>
      </c>
      <c r="J317" s="78">
        <f ca="1">SUM(E394:E405)</f>
        <v>29683.27575367234</v>
      </c>
      <c r="K317" s="80">
        <f t="shared" ca="1" si="376"/>
        <v>38588.258479774042</v>
      </c>
      <c r="L317" s="18">
        <f t="shared" si="377"/>
        <v>50000</v>
      </c>
      <c r="M317" s="80">
        <f t="shared" si="378"/>
        <v>10950</v>
      </c>
      <c r="N317" s="80">
        <f t="shared" ca="1" si="384"/>
        <v>-22361.741520225958</v>
      </c>
      <c r="O317" s="5">
        <f ca="1">DC152</f>
        <v>0.51790261491184097</v>
      </c>
      <c r="P317" s="5">
        <f ca="1">DD152</f>
        <v>0.3302534470405713</v>
      </c>
      <c r="Q317" s="17">
        <f t="array" aca="1" ref="Q317" ca="1">SUM(C394:C405*D394:D405)/SUM(C394:C405)</f>
        <v>22.914384326144901</v>
      </c>
      <c r="Y317" s="6">
        <v>1</v>
      </c>
      <c r="Z317">
        <v>8</v>
      </c>
      <c r="AA317" s="78">
        <f t="shared" ca="1" si="385"/>
        <v>82.139031917232657</v>
      </c>
      <c r="AB317" s="80">
        <f t="shared" ca="1" si="386"/>
        <v>23.171160848966707</v>
      </c>
      <c r="AC317" s="78">
        <f t="shared" ca="1" si="387"/>
        <v>182.5361709033601</v>
      </c>
      <c r="AD317" s="80">
        <f t="shared" ca="1" si="379"/>
        <v>237.29702217436815</v>
      </c>
      <c r="AE317" s="4"/>
      <c r="AF317">
        <v>8</v>
      </c>
      <c r="AG317" s="78">
        <f ca="1">SUM(AA394:AA405)</f>
        <v>1385.7305398851324</v>
      </c>
      <c r="AH317" s="78">
        <f ca="1">SUM(AC394:AC405)</f>
        <v>2612.6897261306517</v>
      </c>
      <c r="AI317" s="80">
        <f t="shared" ca="1" si="380"/>
        <v>3396.4966439698474</v>
      </c>
      <c r="AJ317" s="18">
        <f t="shared" si="381"/>
        <v>16000</v>
      </c>
      <c r="AK317" s="80">
        <f t="shared" si="382"/>
        <v>2920</v>
      </c>
      <c r="AL317" s="80">
        <f t="shared" ca="1" si="388"/>
        <v>-15523.503356030153</v>
      </c>
      <c r="AM317" s="5"/>
      <c r="AN317" s="5"/>
      <c r="AO317" s="17">
        <f t="array" aca="1" ref="AO317" ca="1">SUM(AA394:AA405*AB394:AB405)/SUM(AA394:AA405)</f>
        <v>17.905038684126271</v>
      </c>
      <c r="AS317" s="6">
        <v>1</v>
      </c>
      <c r="AT317">
        <v>8</v>
      </c>
      <c r="AU317" s="191">
        <f t="shared" ca="1" si="383"/>
        <v>0.35755792856412882</v>
      </c>
      <c r="AY317" s="35">
        <f ca="1">SUM(AV394:AV405)</f>
        <v>0.52900781169482991</v>
      </c>
      <c r="AZ317" s="35">
        <f ca="1">SUM(AW394:AW405)</f>
        <v>0.13073319953241022</v>
      </c>
    </row>
    <row r="318" spans="1:52" x14ac:dyDescent="0.2">
      <c r="A318" s="6">
        <v>1</v>
      </c>
      <c r="B318">
        <v>9</v>
      </c>
      <c r="C318" s="78">
        <f t="shared" ca="1" si="372"/>
        <v>275.98625425942271</v>
      </c>
      <c r="D318" s="80">
        <f t="shared" ca="1" si="373"/>
        <v>27.084208625361793</v>
      </c>
      <c r="E318" s="78">
        <f t="shared" ca="1" si="374"/>
        <v>1357.0873309809695</v>
      </c>
      <c r="F318" s="80">
        <f t="shared" ca="1" si="375"/>
        <v>1764.2135302752604</v>
      </c>
      <c r="G318" s="4"/>
      <c r="H318">
        <v>9</v>
      </c>
      <c r="I318" s="78">
        <f ca="1">SUM(C406:C417)</f>
        <v>5484.8819673723656</v>
      </c>
      <c r="J318" s="78">
        <f ca="1">SUM(E406:E417)</f>
        <v>25638.818090985671</v>
      </c>
      <c r="K318" s="80">
        <f t="shared" ca="1" si="376"/>
        <v>33330.463518281373</v>
      </c>
      <c r="L318" s="18">
        <f t="shared" si="377"/>
        <v>50000</v>
      </c>
      <c r="M318" s="80">
        <f t="shared" si="378"/>
        <v>10950</v>
      </c>
      <c r="N318" s="80">
        <f t="shared" ca="1" si="384"/>
        <v>-27619.536481718627</v>
      </c>
      <c r="O318" s="5">
        <f ca="1">DC164</f>
        <v>0.54192509140181366</v>
      </c>
      <c r="P318" s="5">
        <f ca="1">DD164</f>
        <v>0.2423316278229502</v>
      </c>
      <c r="Q318" s="17">
        <f t="array" aca="1" ref="Q318" ca="1">SUM(C406:C417*D406:D417)/SUM(C406:C417)</f>
        <v>22.918630830817353</v>
      </c>
      <c r="Y318" s="6">
        <v>1</v>
      </c>
      <c r="Z318">
        <v>9</v>
      </c>
      <c r="AA318" s="78">
        <f t="shared" ca="1" si="385"/>
        <v>85.622056741771459</v>
      </c>
      <c r="AB318" s="80">
        <f t="shared" ca="1" si="386"/>
        <v>22.8595373172523</v>
      </c>
      <c r="AC318" s="78">
        <f t="shared" ca="1" si="387"/>
        <v>192.37365462680179</v>
      </c>
      <c r="AD318" s="80">
        <f t="shared" ca="1" si="379"/>
        <v>250.08575101484234</v>
      </c>
      <c r="AE318" s="4"/>
      <c r="AF318">
        <v>9</v>
      </c>
      <c r="AG318" s="78">
        <f ca="1">SUM(AA406:AA417)</f>
        <v>1315.4828119053284</v>
      </c>
      <c r="AH318" s="78">
        <f ca="1">SUM(AC406:AC417)</f>
        <v>2457.6382719284102</v>
      </c>
      <c r="AI318" s="80">
        <f t="shared" ca="1" si="380"/>
        <v>3194.9297535069331</v>
      </c>
      <c r="AJ318" s="18">
        <f t="shared" si="381"/>
        <v>16000</v>
      </c>
      <c r="AK318" s="80">
        <f t="shared" si="382"/>
        <v>2920</v>
      </c>
      <c r="AL318" s="80">
        <f t="shared" ca="1" si="388"/>
        <v>-15725.070246493067</v>
      </c>
      <c r="AM318" s="5"/>
      <c r="AN318" s="5"/>
      <c r="AO318" s="17">
        <f t="array" aca="1" ref="AO318" ca="1">SUM(AA406:AA417*AB406:AB417)/SUM(AA406:AA417)</f>
        <v>17.202809450029964</v>
      </c>
      <c r="AS318" s="6">
        <v>1</v>
      </c>
      <c r="AT318">
        <v>9</v>
      </c>
      <c r="AU318" s="191">
        <f t="shared" ca="1" si="383"/>
        <v>0.38484701581397646</v>
      </c>
      <c r="AY318" s="35">
        <f ca="1">SUM(AV406:AV417)</f>
        <v>0.55075848865353072</v>
      </c>
      <c r="AZ318" s="35">
        <f ca="1">SUM(AW406:AW417)</f>
        <v>0.10795983210810728</v>
      </c>
    </row>
    <row r="319" spans="1:52" x14ac:dyDescent="0.2">
      <c r="A319" s="6">
        <v>1</v>
      </c>
      <c r="B319">
        <v>10</v>
      </c>
      <c r="C319" s="78">
        <f t="shared" ca="1" si="372"/>
        <v>287.02989586338975</v>
      </c>
      <c r="D319" s="80">
        <f t="shared" ca="1" si="373"/>
        <v>27.067014954238036</v>
      </c>
      <c r="E319" s="78">
        <f t="shared" ca="1" si="374"/>
        <v>1414.3906482401783</v>
      </c>
      <c r="F319" s="80">
        <f t="shared" ca="1" si="375"/>
        <v>1838.7078427122319</v>
      </c>
      <c r="G319" s="4"/>
      <c r="H319">
        <v>10</v>
      </c>
      <c r="I319" s="78">
        <f ca="1">SUM(C418:C429)</f>
        <v>6523.8230510252943</v>
      </c>
      <c r="J319" s="78">
        <f ca="1">SUM(E418:E429)</f>
        <v>30572.284635545944</v>
      </c>
      <c r="K319" s="80">
        <f t="shared" ca="1" si="376"/>
        <v>39743.970026209732</v>
      </c>
      <c r="L319" s="18">
        <f t="shared" si="377"/>
        <v>50000</v>
      </c>
      <c r="M319" s="80">
        <f t="shared" si="378"/>
        <v>10950</v>
      </c>
      <c r="N319" s="80">
        <f t="shared" ca="1" si="384"/>
        <v>-21206.029973790268</v>
      </c>
      <c r="O319" s="5">
        <f ca="1">DC176</f>
        <v>0.49370323460530074</v>
      </c>
      <c r="P319" s="5">
        <f ca="1">DD176</f>
        <v>0.23090677729639997</v>
      </c>
      <c r="Q319" s="17">
        <f t="array" aca="1" ref="Q319" ca="1">SUM(C418:C429*D418:D429)/SUM(C418:C429)</f>
        <v>23.119655732531537</v>
      </c>
      <c r="Y319" s="6">
        <v>1</v>
      </c>
      <c r="Z319">
        <v>10</v>
      </c>
      <c r="AA319" s="78">
        <f t="shared" ca="1" si="385"/>
        <v>76.609696215210661</v>
      </c>
      <c r="AB319" s="80">
        <f t="shared" ca="1" si="386"/>
        <v>21.145359920763489</v>
      </c>
      <c r="AC319" s="78">
        <f t="shared" ca="1" si="387"/>
        <v>170.08716057646049</v>
      </c>
      <c r="AD319" s="80">
        <f t="shared" ca="1" si="379"/>
        <v>221.11330874939864</v>
      </c>
      <c r="AE319" s="4"/>
      <c r="AF319">
        <v>10</v>
      </c>
      <c r="AG319" s="78">
        <f ca="1">SUM(AA418:AA429)</f>
        <v>1654.1872159968361</v>
      </c>
      <c r="AH319" s="78">
        <f ca="1">SUM(AC418:AC429)</f>
        <v>3149.5327251695639</v>
      </c>
      <c r="AI319" s="80">
        <f t="shared" ca="1" si="380"/>
        <v>4094.3925427204331</v>
      </c>
      <c r="AJ319" s="18">
        <f t="shared" si="381"/>
        <v>16000</v>
      </c>
      <c r="AK319" s="80">
        <f t="shared" si="382"/>
        <v>2920</v>
      </c>
      <c r="AL319" s="80">
        <f t="shared" ca="1" si="388"/>
        <v>-14825.607457279566</v>
      </c>
      <c r="AM319" s="5"/>
      <c r="AN319" s="5"/>
      <c r="AO319" s="17">
        <f t="array" aca="1" ref="AO319" ca="1">SUM(AA418:AA429*AB418:AB429)/SUM(AA418:AA429)</f>
        <v>17.991950471144452</v>
      </c>
      <c r="AS319" s="6">
        <v>1</v>
      </c>
      <c r="AT319">
        <v>10</v>
      </c>
      <c r="AU319" s="191">
        <f t="shared" ca="1" si="383"/>
        <v>0.46209320782436686</v>
      </c>
      <c r="AY319" s="35">
        <f ca="1">SUM(AV418:AV429)</f>
        <v>0.48608825888209389</v>
      </c>
      <c r="AZ319" s="35">
        <f ca="1">SUM(AW418:AW429)</f>
        <v>7.418358294022058E-2</v>
      </c>
    </row>
    <row r="320" spans="1:52" x14ac:dyDescent="0.2">
      <c r="A320" s="6">
        <v>1</v>
      </c>
      <c r="B320">
        <v>11</v>
      </c>
      <c r="C320" s="78">
        <f t="shared" ca="1" si="372"/>
        <v>239.88690954259465</v>
      </c>
      <c r="D320" s="80">
        <f t="shared" ca="1" si="373"/>
        <v>26.825762503962807</v>
      </c>
      <c r="E320" s="78">
        <f t="shared" ca="1" si="374"/>
        <v>1180.4330868928744</v>
      </c>
      <c r="F320" s="80">
        <f t="shared" ca="1" si="375"/>
        <v>1534.5630129607368</v>
      </c>
      <c r="G320" s="4"/>
      <c r="H320">
        <v>11</v>
      </c>
      <c r="I320" s="78">
        <f ca="1">SUM(C430:C441)</f>
        <v>5500.71206010471</v>
      </c>
      <c r="J320" s="78">
        <f ca="1">SUM(E430:E441)</f>
        <v>25592.769922801312</v>
      </c>
      <c r="K320" s="80">
        <f t="shared" ca="1" si="376"/>
        <v>33270.600899641708</v>
      </c>
      <c r="L320" s="18">
        <f t="shared" si="377"/>
        <v>50000</v>
      </c>
      <c r="M320" s="80">
        <f t="shared" si="378"/>
        <v>10950</v>
      </c>
      <c r="N320" s="80">
        <f t="shared" ca="1" si="384"/>
        <v>-27679.399100358292</v>
      </c>
      <c r="O320" s="5">
        <f ca="1">DC188</f>
        <v>0.54001987633268189</v>
      </c>
      <c r="P320" s="5">
        <f ca="1">DD188</f>
        <v>0.26640894153849959</v>
      </c>
      <c r="Q320" s="17">
        <f t="array" aca="1" ref="Q320" ca="1">SUM(C430:C441*D430:D441)/SUM(C430:C441)</f>
        <v>22.570978552013994</v>
      </c>
      <c r="Y320" s="6">
        <v>1</v>
      </c>
      <c r="Z320">
        <v>11</v>
      </c>
      <c r="AA320" s="78">
        <f t="shared" ca="1" si="385"/>
        <v>48.419182795335281</v>
      </c>
      <c r="AB320" s="80">
        <f t="shared" ca="1" si="386"/>
        <v>16.945855443053379</v>
      </c>
      <c r="AC320" s="78">
        <f t="shared" ca="1" si="387"/>
        <v>99.441279816804169</v>
      </c>
      <c r="AD320" s="80">
        <f t="shared" ca="1" si="379"/>
        <v>129.27366376184543</v>
      </c>
      <c r="AE320" s="4"/>
      <c r="AF320">
        <v>11</v>
      </c>
      <c r="AG320" s="78">
        <f ca="1">SUM(AA430:AA441)</f>
        <v>1197.9254211973575</v>
      </c>
      <c r="AH320" s="78">
        <f ca="1">SUM(AC430:AC441)</f>
        <v>2232.9626509210593</v>
      </c>
      <c r="AI320" s="80">
        <f t="shared" ca="1" si="380"/>
        <v>2902.8514461973773</v>
      </c>
      <c r="AJ320" s="18">
        <f t="shared" si="381"/>
        <v>16000</v>
      </c>
      <c r="AK320" s="80">
        <f t="shared" si="382"/>
        <v>2920</v>
      </c>
      <c r="AL320" s="80">
        <f t="shared" ca="1" si="388"/>
        <v>-16017.148553802623</v>
      </c>
      <c r="AM320" s="5"/>
      <c r="AN320" s="5"/>
      <c r="AO320" s="17">
        <f t="array" aca="1" ref="AO320" ca="1">SUM(AA430:AA441*AB430:AB441)/SUM(AA430:AA441)</f>
        <v>17.298870500690285</v>
      </c>
      <c r="AS320" s="6">
        <v>1</v>
      </c>
      <c r="AT320">
        <v>11</v>
      </c>
      <c r="AU320" s="191">
        <f t="shared" ca="1" si="383"/>
        <v>0.44474474876047132</v>
      </c>
      <c r="AY320" s="35">
        <f ca="1">SUM(AV430:AV441)</f>
        <v>0.61757507381117605</v>
      </c>
      <c r="AZ320" s="35">
        <f ca="1">SUM(AW430:AW441)</f>
        <v>0.10716899347925457</v>
      </c>
    </row>
    <row r="321" spans="1:52" x14ac:dyDescent="0.2">
      <c r="A321" s="59">
        <v>1</v>
      </c>
      <c r="B321" s="56">
        <v>12</v>
      </c>
      <c r="C321" s="78">
        <f t="shared" ca="1" si="372"/>
        <v>230.76010081395918</v>
      </c>
      <c r="D321" s="80">
        <f t="shared" ca="1" si="373"/>
        <v>24.370886031040612</v>
      </c>
      <c r="E321" s="78">
        <f t="shared" ca="1" si="374"/>
        <v>1107.0097223944097</v>
      </c>
      <c r="F321" s="80">
        <f t="shared" ca="1" si="375"/>
        <v>1439.1126391127327</v>
      </c>
      <c r="H321">
        <v>12</v>
      </c>
      <c r="I321" s="78">
        <f ca="1">SUM(C442:C453)</f>
        <v>5528.5523758358695</v>
      </c>
      <c r="J321" s="78">
        <f ca="1">SUM(E442:E453)</f>
        <v>25769.217182350589</v>
      </c>
      <c r="K321" s="80">
        <f t="shared" ca="1" si="376"/>
        <v>33499.982337055764</v>
      </c>
      <c r="L321" s="18">
        <f t="shared" si="377"/>
        <v>50000</v>
      </c>
      <c r="M321" s="80">
        <f t="shared" si="378"/>
        <v>10950</v>
      </c>
      <c r="N321" s="80">
        <f t="shared" ca="1" si="384"/>
        <v>-27450.017662944236</v>
      </c>
      <c r="O321" s="5">
        <f ca="1">DC200</f>
        <v>0.61853073557972893</v>
      </c>
      <c r="P321" s="5">
        <f ca="1">DD200</f>
        <v>0.20046145022758147</v>
      </c>
      <c r="Q321" s="17">
        <f t="array" aca="1" ref="Q321" ca="1">SUM(C442:C453*D442:D453)/SUM(C442:C453)</f>
        <v>22.75426026481739</v>
      </c>
      <c r="Y321" s="59">
        <v>1</v>
      </c>
      <c r="Z321" s="56">
        <v>12</v>
      </c>
      <c r="AA321" s="78">
        <f t="shared" ca="1" si="385"/>
        <v>55.382726125408091</v>
      </c>
      <c r="AB321" s="80">
        <f t="shared" ca="1" si="386"/>
        <v>15.306055560637926</v>
      </c>
      <c r="AC321" s="78">
        <f t="shared" ca="1" si="387"/>
        <v>102.92146850036156</v>
      </c>
      <c r="AD321" s="80">
        <f t="shared" ca="1" si="379"/>
        <v>133.79790905047003</v>
      </c>
      <c r="AF321">
        <v>12</v>
      </c>
      <c r="AG321" s="78">
        <f ca="1">SUM(AA442:AA453)</f>
        <v>1574.6463991159112</v>
      </c>
      <c r="AH321" s="78">
        <f ca="1">SUM(AC442:AC453)</f>
        <v>2949.8968254835431</v>
      </c>
      <c r="AI321" s="80">
        <f t="shared" ca="1" si="380"/>
        <v>3834.8658731286064</v>
      </c>
      <c r="AJ321" s="18">
        <f t="shared" si="381"/>
        <v>16000</v>
      </c>
      <c r="AK321" s="80">
        <f t="shared" si="382"/>
        <v>2920</v>
      </c>
      <c r="AL321" s="80">
        <f t="shared" ca="1" si="388"/>
        <v>-15085.134126871393</v>
      </c>
      <c r="AM321" s="5"/>
      <c r="AN321" s="5"/>
      <c r="AO321" s="17">
        <f t="array" aca="1" ref="AO321" ca="1">SUM(AA442:AA453*AB442:AB453)/SUM(AA442:AA453)</f>
        <v>17.737870826722528</v>
      </c>
      <c r="AS321" s="59">
        <v>1</v>
      </c>
      <c r="AT321" s="56">
        <v>12</v>
      </c>
      <c r="AU321" s="191">
        <f t="shared" ca="1" si="383"/>
        <v>0.41915938685606946</v>
      </c>
      <c r="AV321" s="5">
        <f ca="1">AVERAGE(AU310:AU321)</f>
        <v>0.40019037391376505</v>
      </c>
      <c r="AW321" s="5">
        <f ca="1">STDEV(AU310:AU321)</f>
        <v>4.5444749526284862E-2</v>
      </c>
      <c r="AY321" s="35">
        <f ca="1">SUM(AV442:AV453)</f>
        <v>0.61292891141149231</v>
      </c>
      <c r="AZ321" s="35">
        <f ca="1">SUM(AW442:AW453)</f>
        <v>0.10176895722360377</v>
      </c>
    </row>
    <row r="322" spans="1:52" x14ac:dyDescent="0.2">
      <c r="A322" s="7">
        <v>2</v>
      </c>
      <c r="B322">
        <v>1</v>
      </c>
      <c r="C322" s="78">
        <f t="shared" ca="1" si="372"/>
        <v>328.97127395225721</v>
      </c>
      <c r="D322" s="80">
        <f t="shared" ca="1" si="373"/>
        <v>21.813813401775338</v>
      </c>
      <c r="E322" s="78">
        <f t="shared" ca="1" si="374"/>
        <v>1522.9200536495348</v>
      </c>
      <c r="F322" s="80">
        <f t="shared" ca="1" si="375"/>
        <v>1979.7960697443953</v>
      </c>
      <c r="H322">
        <v>13</v>
      </c>
      <c r="I322" s="78">
        <f ca="1">SUM(C454:C465)</f>
        <v>6401.5143701596062</v>
      </c>
      <c r="J322" s="78">
        <f ca="1">SUM(E454:E465)</f>
        <v>29698.242139087779</v>
      </c>
      <c r="K322" s="80">
        <f t="shared" ca="1" si="376"/>
        <v>38607.714780814116</v>
      </c>
      <c r="L322" s="18">
        <f t="shared" si="377"/>
        <v>50000</v>
      </c>
      <c r="M322" s="80">
        <f t="shared" si="378"/>
        <v>10950</v>
      </c>
      <c r="N322" s="80">
        <f t="shared" ca="1" si="384"/>
        <v>-22342.285219185884</v>
      </c>
      <c r="O322" s="5">
        <f ca="1">DC212</f>
        <v>0.62862547172597361</v>
      </c>
      <c r="P322" s="5">
        <f ca="1">DD212</f>
        <v>0.26824255807480635</v>
      </c>
      <c r="Q322" s="17">
        <f t="array" aca="1" ref="Q322" ca="1">SUM(C454:C465*D454:D465)/SUM(C454:C465)</f>
        <v>22.424939853674132</v>
      </c>
      <c r="Y322" s="7">
        <v>2</v>
      </c>
      <c r="Z322">
        <v>1</v>
      </c>
      <c r="AA322" s="78">
        <f t="shared" ca="1" si="385"/>
        <v>69.587679896027197</v>
      </c>
      <c r="AB322" s="80">
        <f t="shared" ca="1" si="386"/>
        <v>14.886483354276958</v>
      </c>
      <c r="AC322" s="78">
        <f t="shared" ca="1" si="387"/>
        <v>122.25468769325101</v>
      </c>
      <c r="AD322" s="80">
        <f t="shared" ca="1" si="379"/>
        <v>158.93109400122631</v>
      </c>
      <c r="AF322">
        <v>13</v>
      </c>
      <c r="AG322" s="78">
        <f ca="1">SUM(AA454:AA465)</f>
        <v>1552.9908545627063</v>
      </c>
      <c r="AH322" s="78">
        <f ca="1">SUM(AC454:AC465)</f>
        <v>2829.140145818887</v>
      </c>
      <c r="AI322" s="80">
        <f t="shared" ca="1" si="380"/>
        <v>3677.8821895645533</v>
      </c>
      <c r="AJ322" s="18">
        <f t="shared" si="381"/>
        <v>16000</v>
      </c>
      <c r="AK322" s="80">
        <f t="shared" si="382"/>
        <v>2920</v>
      </c>
      <c r="AL322" s="80">
        <f t="shared" ca="1" si="388"/>
        <v>-15242.117810435448</v>
      </c>
      <c r="AM322" s="5"/>
      <c r="AN322" s="5"/>
      <c r="AO322" s="17">
        <f t="array" aca="1" ref="AO322" ca="1">SUM(AA454:AA465*AB454:AB465)/SUM(AA454:AA465)</f>
        <v>16.785731539767074</v>
      </c>
      <c r="AS322" s="7">
        <v>2</v>
      </c>
      <c r="AT322">
        <v>1</v>
      </c>
      <c r="AU322" s="191">
        <f t="shared" ca="1" si="383"/>
        <v>0.43697497010688646</v>
      </c>
      <c r="AY322" s="35">
        <f ca="1">SUM(AV454:AV465)</f>
        <v>0.62136289531595124</v>
      </c>
      <c r="AZ322" s="35">
        <f ca="1">SUM(AW454:AW465)</f>
        <v>9.7695203077190887E-2</v>
      </c>
    </row>
    <row r="323" spans="1:52" x14ac:dyDescent="0.2">
      <c r="A323" s="7">
        <v>2</v>
      </c>
      <c r="B323">
        <v>2</v>
      </c>
      <c r="C323" s="78">
        <f t="shared" ca="1" si="372"/>
        <v>330.55270814916997</v>
      </c>
      <c r="D323" s="80">
        <f t="shared" ca="1" si="373"/>
        <v>21.911943835507472</v>
      </c>
      <c r="E323" s="78">
        <f t="shared" ca="1" si="374"/>
        <v>1526.2841610612654</v>
      </c>
      <c r="F323" s="80">
        <f t="shared" ca="1" si="375"/>
        <v>1984.169409379645</v>
      </c>
      <c r="H323">
        <v>14</v>
      </c>
      <c r="I323" s="78">
        <f ca="1">SUM(C466:C477)</f>
        <v>5722.4505058157065</v>
      </c>
      <c r="J323" s="78">
        <f ca="1">SUM(E466:E477)</f>
        <v>26571.761972705935</v>
      </c>
      <c r="K323" s="80">
        <f t="shared" ca="1" si="376"/>
        <v>34543.290564517716</v>
      </c>
      <c r="L323" s="18">
        <f t="shared" si="377"/>
        <v>50000</v>
      </c>
      <c r="M323" s="80">
        <f t="shared" si="378"/>
        <v>10950</v>
      </c>
      <c r="N323" s="80">
        <f t="shared" ca="1" si="384"/>
        <v>-26406.709435482284</v>
      </c>
      <c r="O323" s="5">
        <f ca="1">DC224</f>
        <v>0.60195376638905851</v>
      </c>
      <c r="P323" s="5">
        <f ca="1">DD224</f>
        <v>0.20834808566272606</v>
      </c>
      <c r="Q323" s="17">
        <f t="array" aca="1" ref="Q323" ca="1">SUM(C466:C477*D466:D477)/SUM(C466:C477)</f>
        <v>22.41065144313707</v>
      </c>
      <c r="Y323" s="7">
        <v>2</v>
      </c>
      <c r="Z323">
        <v>2</v>
      </c>
      <c r="AA323" s="78">
        <f t="shared" ca="1" si="385"/>
        <v>155.02408079894968</v>
      </c>
      <c r="AB323" s="80">
        <f t="shared" ca="1" si="386"/>
        <v>11.676075469079478</v>
      </c>
      <c r="AC323" s="78">
        <f t="shared" ca="1" si="387"/>
        <v>243.65259124607374</v>
      </c>
      <c r="AD323" s="80">
        <f t="shared" ca="1" si="379"/>
        <v>316.74836861989587</v>
      </c>
      <c r="AF323">
        <v>14</v>
      </c>
      <c r="AG323" s="78">
        <f ca="1">SUM(AA466:AA477)</f>
        <v>1355.8002305732757</v>
      </c>
      <c r="AH323" s="78">
        <f ca="1">SUM(AC466:AC477)</f>
        <v>2501.8839690034097</v>
      </c>
      <c r="AI323" s="80">
        <f t="shared" ca="1" si="380"/>
        <v>3252.4491597044325</v>
      </c>
      <c r="AJ323" s="18">
        <f t="shared" si="381"/>
        <v>16000</v>
      </c>
      <c r="AK323" s="80">
        <f t="shared" si="382"/>
        <v>2920</v>
      </c>
      <c r="AL323" s="80">
        <f t="shared" ca="1" si="388"/>
        <v>-15667.550840295567</v>
      </c>
      <c r="AM323" s="5"/>
      <c r="AN323" s="5"/>
      <c r="AO323" s="17">
        <f t="array" aca="1" ref="AO323" ca="1">SUM(AA466:AA477*AB466:AB477)/SUM(AA466:AA477)</f>
        <v>17.064120841780973</v>
      </c>
      <c r="AS323" s="7">
        <v>2</v>
      </c>
      <c r="AT323">
        <v>2</v>
      </c>
      <c r="AU323" s="191">
        <f t="shared" ca="1" si="383"/>
        <v>0.35659596725789994</v>
      </c>
      <c r="AY323" s="35">
        <f ca="1">SUM(AV466:AV477)</f>
        <v>0.63068390187964929</v>
      </c>
      <c r="AZ323" s="35">
        <f ca="1">SUM(AW466:AW477)</f>
        <v>8.3308845734732767E-2</v>
      </c>
    </row>
    <row r="324" spans="1:52" x14ac:dyDescent="0.2">
      <c r="A324" s="7">
        <v>2</v>
      </c>
      <c r="B324">
        <v>3</v>
      </c>
      <c r="C324" s="78">
        <f t="shared" ca="1" si="372"/>
        <v>435.86324306055519</v>
      </c>
      <c r="D324" s="80">
        <f t="shared" ca="1" si="373"/>
        <v>21.940702111052794</v>
      </c>
      <c r="E324" s="78">
        <f t="shared" ca="1" si="374"/>
        <v>2011.9152684099413</v>
      </c>
      <c r="F324" s="80">
        <f t="shared" ca="1" si="375"/>
        <v>2615.4898489329239</v>
      </c>
      <c r="H324">
        <v>15</v>
      </c>
      <c r="I324" s="78">
        <f ca="1">SUM(C478:C489)</f>
        <v>6188.7253509368948</v>
      </c>
      <c r="J324" s="78">
        <f ca="1">SUM(E478:E489)</f>
        <v>28699.348910286593</v>
      </c>
      <c r="K324" s="80">
        <f t="shared" ca="1" si="376"/>
        <v>37309.153583372572</v>
      </c>
      <c r="L324" s="18">
        <f t="shared" si="377"/>
        <v>50000</v>
      </c>
      <c r="M324" s="80">
        <f t="shared" si="378"/>
        <v>10950</v>
      </c>
      <c r="N324" s="80">
        <f t="shared" ca="1" si="384"/>
        <v>-23640.846416627428</v>
      </c>
      <c r="O324" s="5">
        <f ca="1">DC236</f>
        <v>0.61747349874520996</v>
      </c>
      <c r="P324" s="5">
        <f ca="1">DD236</f>
        <v>0.29500295979541746</v>
      </c>
      <c r="Q324" s="17">
        <f t="array" aca="1" ref="Q324" ca="1">SUM(C478:C489*D478:D489)/SUM(C478:C489)</f>
        <v>22.356878217248205</v>
      </c>
      <c r="Y324" s="7">
        <v>2</v>
      </c>
      <c r="Z324">
        <v>3</v>
      </c>
      <c r="AA324" s="78">
        <f t="shared" ca="1" si="385"/>
        <v>338.17396695383661</v>
      </c>
      <c r="AB324" s="80">
        <f t="shared" ca="1" si="386"/>
        <v>14.608672322731101</v>
      </c>
      <c r="AC324" s="78">
        <f t="shared" ca="1" si="387"/>
        <v>560.2695667701247</v>
      </c>
      <c r="AD324" s="80">
        <f t="shared" ca="1" si="379"/>
        <v>728.35043680116212</v>
      </c>
      <c r="AF324">
        <v>15</v>
      </c>
      <c r="AG324" s="78">
        <f ca="1">SUM(AA478:AA489)</f>
        <v>1373.8710463698874</v>
      </c>
      <c r="AH324" s="78">
        <f ca="1">SUM(AC478:AC489)</f>
        <v>2545.8834363839055</v>
      </c>
      <c r="AI324" s="80">
        <f t="shared" ca="1" si="380"/>
        <v>3309.6484672990773</v>
      </c>
      <c r="AJ324" s="18">
        <f t="shared" si="381"/>
        <v>16000</v>
      </c>
      <c r="AK324" s="80">
        <f t="shared" si="382"/>
        <v>2920</v>
      </c>
      <c r="AL324" s="80">
        <f t="shared" ca="1" si="388"/>
        <v>-15610.351532700923</v>
      </c>
      <c r="AM324" s="5"/>
      <c r="AN324" s="5"/>
      <c r="AO324" s="17">
        <f t="array" aca="1" ref="AO324" ca="1">SUM(AA478:AA489*AB478:AB489)/SUM(AA478:AA489)</f>
        <v>17.527930839425682</v>
      </c>
      <c r="AS324" s="7">
        <v>2</v>
      </c>
      <c r="AT324">
        <v>3</v>
      </c>
      <c r="AU324" s="191">
        <f t="shared" ca="1" si="383"/>
        <v>0.4643475703872989</v>
      </c>
      <c r="AY324" s="35">
        <f ca="1">SUM(AV478:AV489)</f>
        <v>0.62248139835237581</v>
      </c>
      <c r="AZ324" s="35">
        <f ca="1">SUM(AW478:AW489)</f>
        <v>9.5329174324339808E-2</v>
      </c>
    </row>
    <row r="325" spans="1:52" x14ac:dyDescent="0.2">
      <c r="A325" s="7">
        <v>2</v>
      </c>
      <c r="B325">
        <v>4</v>
      </c>
      <c r="C325" s="78">
        <f t="shared" ca="1" si="372"/>
        <v>1134.3992765722744</v>
      </c>
      <c r="D325" s="80">
        <f t="shared" ca="1" si="373"/>
        <v>20.657646161463735</v>
      </c>
      <c r="E325" s="78">
        <f t="shared" ca="1" si="374"/>
        <v>5144.4435553149042</v>
      </c>
      <c r="F325" s="80">
        <f t="shared" ca="1" si="375"/>
        <v>6687.7766219093755</v>
      </c>
      <c r="H325">
        <v>16</v>
      </c>
      <c r="I325" s="78">
        <f ca="1">SUM(C490:C501)</f>
        <v>5976.6699719609005</v>
      </c>
      <c r="J325" s="78">
        <f ca="1">SUM(E490:E501)</f>
        <v>27643.705468033266</v>
      </c>
      <c r="K325" s="80">
        <f t="shared" ca="1" si="376"/>
        <v>35936.817108443247</v>
      </c>
      <c r="L325" s="18">
        <f t="shared" si="377"/>
        <v>50000</v>
      </c>
      <c r="M325" s="80">
        <f t="shared" si="378"/>
        <v>10950</v>
      </c>
      <c r="N325" s="80">
        <f t="shared" ca="1" si="384"/>
        <v>-25013.182891556753</v>
      </c>
      <c r="O325" s="5">
        <f ca="1">DC248</f>
        <v>0.67204421741999876</v>
      </c>
      <c r="P325" s="5">
        <f ca="1">DD248</f>
        <v>0.28524366963401249</v>
      </c>
      <c r="Q325" s="17">
        <f t="array" aca="1" ref="Q325" ca="1">SUM(C490:C501*D490:D501)/SUM(C490:C501)</f>
        <v>22.184542099181279</v>
      </c>
      <c r="Y325" s="7">
        <v>2</v>
      </c>
      <c r="Z325">
        <v>4</v>
      </c>
      <c r="AA325" s="78">
        <f t="shared" ca="1" si="385"/>
        <v>195.28090358318428</v>
      </c>
      <c r="AB325" s="80">
        <f t="shared" ca="1" si="386"/>
        <v>18.307320753026183</v>
      </c>
      <c r="AC325" s="78">
        <f t="shared" ca="1" si="387"/>
        <v>357.01917285009165</v>
      </c>
      <c r="AD325" s="80">
        <f t="shared" ca="1" si="379"/>
        <v>464.12492470511916</v>
      </c>
      <c r="AF325">
        <v>16</v>
      </c>
      <c r="AG325" s="78">
        <f ca="1">SUM(AA490:AA501)</f>
        <v>1423.3706499318719</v>
      </c>
      <c r="AH325" s="78">
        <f ca="1">SUM(AC490:AC501)</f>
        <v>2582.2070283903413</v>
      </c>
      <c r="AI325" s="80">
        <f t="shared" ca="1" si="380"/>
        <v>3356.8691369074436</v>
      </c>
      <c r="AJ325" s="18">
        <f t="shared" si="381"/>
        <v>16000</v>
      </c>
      <c r="AK325" s="80">
        <f t="shared" si="382"/>
        <v>2920</v>
      </c>
      <c r="AL325" s="80">
        <f t="shared" ca="1" si="388"/>
        <v>-15563.130863092556</v>
      </c>
      <c r="AM325" s="5"/>
      <c r="AN325" s="5"/>
      <c r="AO325" s="17">
        <f t="array" aca="1" ref="AO325" ca="1">SUM(AA490:AA501*AB490:AB501)/SUM(AA490:AA501)</f>
        <v>17.050234613753467</v>
      </c>
      <c r="AS325" s="7">
        <v>2</v>
      </c>
      <c r="AT325">
        <v>4</v>
      </c>
      <c r="AU325" s="191">
        <f t="shared" ca="1" si="383"/>
        <v>0.48460169781509416</v>
      </c>
      <c r="AY325" s="35">
        <f ca="1">SUM(AV490:AV501)</f>
        <v>0.66837707245060363</v>
      </c>
      <c r="AZ325" s="35">
        <f ca="1">SUM(AW490:AW501)</f>
        <v>0.14874425985502332</v>
      </c>
    </row>
    <row r="326" spans="1:52" x14ac:dyDescent="0.2">
      <c r="A326" s="7">
        <v>2</v>
      </c>
      <c r="B326">
        <v>5</v>
      </c>
      <c r="C326" s="78">
        <f t="shared" ca="1" si="372"/>
        <v>729.75808765802685</v>
      </c>
      <c r="D326" s="80">
        <f t="shared" ca="1" si="373"/>
        <v>23.086476078716991</v>
      </c>
      <c r="E326" s="78">
        <f t="shared" ca="1" si="374"/>
        <v>3406.314501298767</v>
      </c>
      <c r="F326" s="80">
        <f t="shared" ca="1" si="375"/>
        <v>4428.2088516883969</v>
      </c>
      <c r="H326">
        <v>17</v>
      </c>
      <c r="I326" s="78">
        <f ca="1">SUM(C502:C513)</f>
        <v>5243.0099659408088</v>
      </c>
      <c r="J326" s="78">
        <f ca="1">SUM(E502:E513)</f>
        <v>24260.43298478283</v>
      </c>
      <c r="K326" s="80">
        <f t="shared" ca="1" si="376"/>
        <v>31538.56288021768</v>
      </c>
      <c r="L326" s="18">
        <f t="shared" si="377"/>
        <v>50000</v>
      </c>
      <c r="M326" s="80">
        <f t="shared" si="378"/>
        <v>10950</v>
      </c>
      <c r="N326" s="80">
        <f t="shared" ca="1" si="384"/>
        <v>-29411.43711978232</v>
      </c>
      <c r="O326" s="5">
        <f ca="1">DC260</f>
        <v>0.70858764394856077</v>
      </c>
      <c r="P326" s="5">
        <f ca="1">DD260</f>
        <v>0.32101851394091191</v>
      </c>
      <c r="Q326" s="17">
        <f t="array" aca="1" ref="Q326" ca="1">SUM(C502:C513*D502:D513)/SUM(C502:C513)</f>
        <v>22.189563611438263</v>
      </c>
      <c r="Y326" s="7">
        <v>2</v>
      </c>
      <c r="Z326">
        <v>5</v>
      </c>
      <c r="AA326" s="78">
        <f t="shared" ca="1" si="385"/>
        <v>253.26254474044262</v>
      </c>
      <c r="AB326" s="80">
        <f t="shared" ca="1" si="386"/>
        <v>20.140221949967174</v>
      </c>
      <c r="AC326" s="78">
        <f t="shared" ca="1" si="387"/>
        <v>500.38248553942128</v>
      </c>
      <c r="AD326" s="80">
        <f t="shared" ca="1" si="379"/>
        <v>650.4972312012477</v>
      </c>
      <c r="AF326">
        <v>17</v>
      </c>
      <c r="AG326" s="78">
        <f ca="1">SUM(AA502:AA513)</f>
        <v>1110.6958219325372</v>
      </c>
      <c r="AH326" s="78">
        <f ca="1">SUM(AC502:AC513)</f>
        <v>2036.7040628821981</v>
      </c>
      <c r="AI326" s="80">
        <f t="shared" ca="1" si="380"/>
        <v>2647.7152817468577</v>
      </c>
      <c r="AJ326" s="18">
        <f t="shared" si="381"/>
        <v>16000</v>
      </c>
      <c r="AK326" s="80">
        <f t="shared" si="382"/>
        <v>2920</v>
      </c>
      <c r="AL326" s="80">
        <f t="shared" ca="1" si="388"/>
        <v>-16272.284718253142</v>
      </c>
      <c r="AM326" s="5"/>
      <c r="AN326" s="5"/>
      <c r="AO326" s="17">
        <f t="array" aca="1" ref="AO326" ca="1">SUM(AA502:AA513*AB502:AB513)/SUM(AA502:AA513)</f>
        <v>17.10008311209025</v>
      </c>
      <c r="AS326" s="7">
        <v>2</v>
      </c>
      <c r="AT326">
        <v>5</v>
      </c>
      <c r="AU326" s="191">
        <f t="shared" ca="1" si="383"/>
        <v>0.34692264758697716</v>
      </c>
      <c r="AY326" s="35">
        <f ca="1">SUM(AV502:AV513)</f>
        <v>0.68909536173383235</v>
      </c>
      <c r="AZ326" s="35">
        <f ca="1">SUM(AW502:AW513)</f>
        <v>0.18205283623052568</v>
      </c>
    </row>
    <row r="327" spans="1:52" x14ac:dyDescent="0.2">
      <c r="A327" s="7">
        <v>2</v>
      </c>
      <c r="B327">
        <v>6</v>
      </c>
      <c r="C327" s="78">
        <f t="shared" ca="1" si="372"/>
        <v>817.4577403366651</v>
      </c>
      <c r="D327" s="80">
        <f t="shared" ca="1" si="373"/>
        <v>24.984362723392696</v>
      </c>
      <c r="E327" s="78">
        <f t="shared" ca="1" si="374"/>
        <v>3907.7116674419613</v>
      </c>
      <c r="F327" s="80">
        <f t="shared" ca="1" si="375"/>
        <v>5080.0251676745502</v>
      </c>
      <c r="H327">
        <v>18</v>
      </c>
      <c r="I327" s="78">
        <f ca="1">SUM(C514:C525)</f>
        <v>6138.1622775242286</v>
      </c>
      <c r="J327" s="78">
        <f ca="1">SUM(E514:E525)</f>
        <v>28247.711186134253</v>
      </c>
      <c r="K327" s="80">
        <f t="shared" ca="1" si="376"/>
        <v>36722.024541974533</v>
      </c>
      <c r="L327" s="18">
        <f t="shared" si="377"/>
        <v>50000</v>
      </c>
      <c r="M327" s="80">
        <f t="shared" si="378"/>
        <v>10950</v>
      </c>
      <c r="N327" s="80">
        <f t="shared" ca="1" si="384"/>
        <v>-24227.975458025467</v>
      </c>
      <c r="O327" s="5">
        <f ca="1">DC272</f>
        <v>0.79106755761498138</v>
      </c>
      <c r="P327" s="5">
        <f ca="1">DD272</f>
        <v>0.23867246275590406</v>
      </c>
      <c r="Q327" s="17">
        <f t="array" aca="1" ref="Q327" ca="1">SUM(C514:C525*D514:D525)/SUM(C514:C525)</f>
        <v>21.824752976643577</v>
      </c>
      <c r="Y327" s="7">
        <v>2</v>
      </c>
      <c r="Z327">
        <v>6</v>
      </c>
      <c r="AA327" s="78">
        <f t="shared" ca="1" si="385"/>
        <v>177.24405732536832</v>
      </c>
      <c r="AB327" s="80">
        <f t="shared" ca="1" si="386"/>
        <v>22.199017049717195</v>
      </c>
      <c r="AC327" s="78">
        <f t="shared" ca="1" si="387"/>
        <v>376.12871128970232</v>
      </c>
      <c r="AD327" s="80">
        <f t="shared" ca="1" si="379"/>
        <v>488.96732467661303</v>
      </c>
      <c r="AF327">
        <v>18</v>
      </c>
      <c r="AG327" s="78">
        <f ca="1">SUM(AA514:AA525)</f>
        <v>1269.1212563049389</v>
      </c>
      <c r="AH327" s="78">
        <f ca="1">SUM(AC514:AC525)</f>
        <v>2265.9209615263494</v>
      </c>
      <c r="AI327" s="80">
        <f t="shared" ca="1" si="380"/>
        <v>2945.6972499842545</v>
      </c>
      <c r="AJ327" s="18">
        <f t="shared" si="381"/>
        <v>16000</v>
      </c>
      <c r="AK327" s="80">
        <f t="shared" si="382"/>
        <v>2920</v>
      </c>
      <c r="AL327" s="80">
        <f t="shared" ca="1" si="388"/>
        <v>-15974.302750015746</v>
      </c>
      <c r="AM327" s="5"/>
      <c r="AN327" s="5"/>
      <c r="AO327" s="17">
        <f t="array" aca="1" ref="AO327" ca="1">SUM(AA514:AA525*AB514:AB525)/SUM(AA514:AA525)</f>
        <v>16.476626635562386</v>
      </c>
      <c r="AS327" s="7">
        <v>2</v>
      </c>
      <c r="AT327">
        <v>6</v>
      </c>
      <c r="AU327" s="191">
        <f t="shared" ca="1" si="383"/>
        <v>0.40054976191651465</v>
      </c>
      <c r="AY327" s="35">
        <f ca="1">SUM(AV514:AV525)</f>
        <v>0.75054258204903646</v>
      </c>
      <c r="AZ327" s="35">
        <f ca="1">SUM(AW514:AW525)</f>
        <v>0.15146931698321736</v>
      </c>
    </row>
    <row r="328" spans="1:52" x14ac:dyDescent="0.2">
      <c r="A328" s="7">
        <v>2</v>
      </c>
      <c r="B328">
        <v>7</v>
      </c>
      <c r="C328" s="78">
        <f t="shared" ca="1" si="372"/>
        <v>569.17415968331966</v>
      </c>
      <c r="D328" s="80">
        <f t="shared" ca="1" si="373"/>
        <v>26.11928137395391</v>
      </c>
      <c r="E328" s="78">
        <f t="shared" ca="1" si="374"/>
        <v>2763.0457644233907</v>
      </c>
      <c r="F328" s="80">
        <f t="shared" ca="1" si="375"/>
        <v>3591.959493750408</v>
      </c>
      <c r="H328">
        <v>19</v>
      </c>
      <c r="I328" s="78">
        <f ca="1">SUM(C526:C537)</f>
        <v>5887.8695505626074</v>
      </c>
      <c r="J328" s="78">
        <f ca="1">SUM(E526:E537)</f>
        <v>27252.483620565847</v>
      </c>
      <c r="K328" s="80">
        <f t="shared" ca="1" si="376"/>
        <v>35428.228706735601</v>
      </c>
      <c r="L328" s="18">
        <f t="shared" si="377"/>
        <v>50000</v>
      </c>
      <c r="M328" s="80">
        <f t="shared" si="378"/>
        <v>10950</v>
      </c>
      <c r="N328" s="80">
        <f t="shared" ca="1" si="384"/>
        <v>-25521.771293264399</v>
      </c>
      <c r="O328" s="5">
        <f ca="1">DC284</f>
        <v>0.61882089085219916</v>
      </c>
      <c r="P328" s="5">
        <f ca="1">DD284</f>
        <v>0.30868220691047488</v>
      </c>
      <c r="Q328" s="17">
        <f t="array" aca="1" ref="Q328" ca="1">SUM(C526:C537*D526:D537)/SUM(C526:C537)</f>
        <v>22.210759722207861</v>
      </c>
      <c r="Y328" s="7">
        <v>2</v>
      </c>
      <c r="Z328">
        <v>7</v>
      </c>
      <c r="AA328" s="78">
        <f t="shared" ca="1" si="385"/>
        <v>117.25975082565979</v>
      </c>
      <c r="AB328" s="80">
        <f t="shared" ca="1" si="386"/>
        <v>23.190402118203682</v>
      </c>
      <c r="AC328" s="78">
        <f t="shared" ca="1" si="387"/>
        <v>258.64526379157928</v>
      </c>
      <c r="AD328" s="80">
        <f t="shared" ca="1" si="379"/>
        <v>336.23884292905308</v>
      </c>
      <c r="AF328">
        <v>19</v>
      </c>
      <c r="AG328" s="78">
        <f ca="1">SUM(AA526:AA537)</f>
        <v>1475.4454321416952</v>
      </c>
      <c r="AH328" s="78">
        <f ca="1">SUM(AC526:AC537)</f>
        <v>2699.2424457520124</v>
      </c>
      <c r="AI328" s="80">
        <f t="shared" ca="1" si="380"/>
        <v>3509.0151794776161</v>
      </c>
      <c r="AJ328" s="18">
        <f t="shared" si="381"/>
        <v>16000</v>
      </c>
      <c r="AK328" s="80">
        <f t="shared" si="382"/>
        <v>2920</v>
      </c>
      <c r="AL328" s="80">
        <f t="shared" ca="1" si="388"/>
        <v>-15410.984820522384</v>
      </c>
      <c r="AM328" s="5"/>
      <c r="AN328" s="5"/>
      <c r="AO328" s="17">
        <f t="array" aca="1" ref="AO328" ca="1">SUM(AA526:AA537*AB526:AB537)/SUM(AA526:AA537)</f>
        <v>16.983304503357292</v>
      </c>
      <c r="AS328" s="7">
        <v>2</v>
      </c>
      <c r="AT328">
        <v>7</v>
      </c>
      <c r="AU328" s="191">
        <f t="shared" ca="1" si="383"/>
        <v>0.35464681620452576</v>
      </c>
      <c r="AY328" s="35">
        <f ca="1">SUM(AV526:AV537)</f>
        <v>0.6962360768292174</v>
      </c>
      <c r="AZ328" s="35">
        <f ca="1">SUM(AW526:AW537)</f>
        <v>0.15906599129674912</v>
      </c>
    </row>
    <row r="329" spans="1:52" x14ac:dyDescent="0.2">
      <c r="A329" s="7">
        <v>2</v>
      </c>
      <c r="B329">
        <v>8</v>
      </c>
      <c r="C329" s="78">
        <f t="shared" ca="1" si="372"/>
        <v>483.8493519602813</v>
      </c>
      <c r="D329" s="80">
        <f t="shared" ca="1" si="373"/>
        <v>26.663333469436363</v>
      </c>
      <c r="E329" s="78">
        <f t="shared" ca="1" si="374"/>
        <v>2368.6892699364894</v>
      </c>
      <c r="F329" s="80">
        <f t="shared" ca="1" si="375"/>
        <v>3079.2960509174363</v>
      </c>
      <c r="H329">
        <v>20</v>
      </c>
      <c r="I329" s="78">
        <f ca="1">SUM(C538:C549)</f>
        <v>5199.9506197811652</v>
      </c>
      <c r="J329" s="78">
        <f ca="1">SUM(E538:E549)</f>
        <v>23836.281507872733</v>
      </c>
      <c r="K329" s="80">
        <f t="shared" ca="1" si="376"/>
        <v>30987.165960234553</v>
      </c>
      <c r="L329" s="18">
        <f t="shared" si="377"/>
        <v>50000</v>
      </c>
      <c r="M329" s="80">
        <f t="shared" si="378"/>
        <v>10950</v>
      </c>
      <c r="N329" s="80">
        <f t="shared" ca="1" si="384"/>
        <v>-29962.834039765447</v>
      </c>
      <c r="O329" s="5">
        <f ca="1">DC296</f>
        <v>0.80956662358393672</v>
      </c>
      <c r="P329" s="5">
        <f ca="1">DD296</f>
        <v>0.33676198372113225</v>
      </c>
      <c r="Q329" s="17">
        <f t="array" aca="1" ref="Q329" ca="1">SUM(C538:C549*D538:D549)/SUM(C538:C549)</f>
        <v>21.507199347055977</v>
      </c>
      <c r="Y329" s="7">
        <v>2</v>
      </c>
      <c r="Z329">
        <v>8</v>
      </c>
      <c r="AA329" s="78">
        <f t="shared" ca="1" si="385"/>
        <v>107.50204426271723</v>
      </c>
      <c r="AB329" s="80">
        <f t="shared" ca="1" si="386"/>
        <v>23.466603907993253</v>
      </c>
      <c r="AC329" s="78">
        <f t="shared" ca="1" si="387"/>
        <v>242.19878787865665</v>
      </c>
      <c r="AD329" s="80">
        <f t="shared" ca="1" si="379"/>
        <v>314.85842424225365</v>
      </c>
      <c r="AF329">
        <v>20</v>
      </c>
      <c r="AG329" s="78">
        <f ca="1">SUM(AA538:AA549)</f>
        <v>1221.36268893494</v>
      </c>
      <c r="AH329" s="78">
        <f ca="1">SUM(AC538:AC549)</f>
        <v>2165.2349978320249</v>
      </c>
      <c r="AI329" s="80">
        <f t="shared" ca="1" si="380"/>
        <v>2814.8054971816323</v>
      </c>
      <c r="AJ329" s="18">
        <f t="shared" si="381"/>
        <v>16000</v>
      </c>
      <c r="AK329" s="80">
        <f t="shared" si="382"/>
        <v>2920</v>
      </c>
      <c r="AL329" s="80">
        <f t="shared" ca="1" si="388"/>
        <v>-16105.194502818367</v>
      </c>
      <c r="AM329" s="5"/>
      <c r="AN329" s="5"/>
      <c r="AO329" s="17">
        <f t="array" aca="1" ref="AO329" ca="1">SUM(AA538:AA549*AB538:AB549)/SUM(AA538:AA549)</f>
        <v>16.308943451696621</v>
      </c>
      <c r="AS329" s="7">
        <v>2</v>
      </c>
      <c r="AT329">
        <v>8</v>
      </c>
      <c r="AU329" s="191">
        <f t="shared" ca="1" si="383"/>
        <v>0.52184808232344926</v>
      </c>
      <c r="AY329" s="35">
        <f ca="1">SUM(AV538:AV549)</f>
        <v>0.8216074762411899</v>
      </c>
      <c r="AZ329" s="35">
        <f ca="1">SUM(AW538:AW549)</f>
        <v>0.14187294749430931</v>
      </c>
    </row>
    <row r="330" spans="1:52" x14ac:dyDescent="0.2">
      <c r="A330" s="7">
        <v>2</v>
      </c>
      <c r="B330">
        <v>9</v>
      </c>
      <c r="C330" s="78">
        <f t="shared" ca="1" si="372"/>
        <v>391.55545833494108</v>
      </c>
      <c r="D330" s="80">
        <f t="shared" ca="1" si="373"/>
        <v>27.174813353438456</v>
      </c>
      <c r="E330" s="78">
        <f t="shared" ca="1" si="374"/>
        <v>1929.6962389483224</v>
      </c>
      <c r="F330" s="80">
        <f t="shared" ca="1" si="375"/>
        <v>2508.6051106328191</v>
      </c>
      <c r="I330" s="4"/>
      <c r="J330" s="4"/>
      <c r="K330" s="4"/>
      <c r="L330" s="4"/>
      <c r="M330" s="4"/>
      <c r="N330" s="4"/>
      <c r="O330" s="4"/>
      <c r="P330" s="4"/>
      <c r="Q330" s="5"/>
      <c r="R330" s="5"/>
      <c r="U330" s="4"/>
      <c r="Y330" s="7">
        <v>2</v>
      </c>
      <c r="Z330">
        <v>9</v>
      </c>
      <c r="AA330" s="78">
        <f t="shared" ca="1" si="385"/>
        <v>62.785565906970469</v>
      </c>
      <c r="AB330" s="80">
        <f t="shared" ca="1" si="386"/>
        <v>21.742728106429038</v>
      </c>
      <c r="AC330" s="78">
        <f t="shared" ca="1" si="387"/>
        <v>140.4987157230612</v>
      </c>
      <c r="AD330" s="80">
        <f t="shared" ca="1" si="379"/>
        <v>182.64833043997956</v>
      </c>
      <c r="AG330" s="4"/>
      <c r="AH330" s="4"/>
      <c r="AI330" s="4"/>
      <c r="AJ330" s="4"/>
      <c r="AK330" s="4"/>
      <c r="AL330" s="4"/>
      <c r="AM330" s="4"/>
      <c r="AN330" s="4"/>
      <c r="AO330" s="5"/>
      <c r="AS330" s="7">
        <v>2</v>
      </c>
      <c r="AT330">
        <v>9</v>
      </c>
      <c r="AU330" s="191">
        <f t="shared" ca="1" si="383"/>
        <v>0.52145480283050238</v>
      </c>
    </row>
    <row r="331" spans="1:52" x14ac:dyDescent="0.2">
      <c r="A331" s="7">
        <v>2</v>
      </c>
      <c r="B331">
        <v>10</v>
      </c>
      <c r="C331" s="78">
        <f t="shared" ca="1" si="372"/>
        <v>183.94791723683326</v>
      </c>
      <c r="D331" s="80">
        <f t="shared" ca="1" si="373"/>
        <v>26.591378707330833</v>
      </c>
      <c r="E331" s="78">
        <f t="shared" ca="1" si="374"/>
        <v>903.05023074748101</v>
      </c>
      <c r="F331" s="80">
        <f t="shared" ca="1" si="375"/>
        <v>1173.9652999717252</v>
      </c>
      <c r="I331" s="4"/>
      <c r="J331" s="4"/>
      <c r="K331" s="4"/>
      <c r="L331" s="4"/>
      <c r="M331" s="4"/>
      <c r="N331" s="4"/>
      <c r="O331" s="4"/>
      <c r="P331" s="4"/>
      <c r="Q331" s="5"/>
      <c r="R331" s="5"/>
      <c r="U331" s="4"/>
      <c r="Y331" s="7">
        <v>2</v>
      </c>
      <c r="Z331">
        <v>10</v>
      </c>
      <c r="AA331" s="78">
        <f t="shared" ca="1" si="385"/>
        <v>90.612773800863067</v>
      </c>
      <c r="AB331" s="80">
        <f t="shared" ca="1" si="386"/>
        <v>18.01441854126729</v>
      </c>
      <c r="AC331" s="78">
        <f t="shared" ca="1" si="387"/>
        <v>187.21280739772999</v>
      </c>
      <c r="AD331" s="80">
        <f t="shared" ca="1" si="379"/>
        <v>243.376649617049</v>
      </c>
      <c r="AG331" s="4"/>
      <c r="AH331" s="4"/>
      <c r="AI331" s="4"/>
      <c r="AJ331" s="4"/>
      <c r="AK331" s="4"/>
      <c r="AL331" s="4"/>
      <c r="AM331" s="4"/>
      <c r="AN331" s="4"/>
      <c r="AO331" s="5"/>
      <c r="AS331" s="7">
        <v>2</v>
      </c>
      <c r="AT331">
        <v>10</v>
      </c>
      <c r="AU331" s="191">
        <f t="shared" ca="1" si="383"/>
        <v>0.43605982328040555</v>
      </c>
    </row>
    <row r="332" spans="1:52" x14ac:dyDescent="0.2">
      <c r="A332" s="7">
        <v>2</v>
      </c>
      <c r="B332">
        <v>11</v>
      </c>
      <c r="C332" s="78">
        <f t="shared" ca="1" si="372"/>
        <v>188.08991443862271</v>
      </c>
      <c r="D332" s="80">
        <f t="shared" ca="1" si="373"/>
        <v>24.423752153278073</v>
      </c>
      <c r="E332" s="78">
        <f t="shared" ca="1" si="374"/>
        <v>902.5705732828302</v>
      </c>
      <c r="F332" s="80">
        <f t="shared" ca="1" si="375"/>
        <v>1173.3417452676792</v>
      </c>
      <c r="I332" s="4"/>
      <c r="J332" s="4"/>
      <c r="K332" s="4"/>
      <c r="L332" s="4"/>
      <c r="M332" s="4"/>
      <c r="N332" s="4"/>
      <c r="O332" s="4"/>
      <c r="P332" s="4"/>
      <c r="Q332" s="5"/>
      <c r="R332" s="5"/>
      <c r="U332" s="4"/>
      <c r="Y332" s="7">
        <v>2</v>
      </c>
      <c r="Z332">
        <v>11</v>
      </c>
      <c r="AA332" s="78">
        <f t="shared" ca="1" si="385"/>
        <v>93.23624125234744</v>
      </c>
      <c r="AB332" s="80">
        <f t="shared" ca="1" si="386"/>
        <v>13.635747704711115</v>
      </c>
      <c r="AC332" s="78">
        <f t="shared" ca="1" si="387"/>
        <v>168.82365561238922</v>
      </c>
      <c r="AD332" s="80">
        <f t="shared" ca="1" si="379"/>
        <v>219.47075229610599</v>
      </c>
      <c r="AG332" s="4"/>
      <c r="AH332" s="4"/>
      <c r="AI332" s="4"/>
      <c r="AJ332" s="4"/>
      <c r="AK332" s="4"/>
      <c r="AL332" s="4"/>
      <c r="AM332" s="4"/>
      <c r="AN332" s="4"/>
      <c r="AO332" s="5"/>
      <c r="AS332" s="7">
        <v>2</v>
      </c>
      <c r="AT332">
        <v>11</v>
      </c>
      <c r="AU332" s="191">
        <f t="shared" ca="1" si="383"/>
        <v>0.40377600758113735</v>
      </c>
    </row>
    <row r="333" spans="1:52" x14ac:dyDescent="0.2">
      <c r="A333" s="63">
        <v>2</v>
      </c>
      <c r="B333" s="56">
        <v>12</v>
      </c>
      <c r="C333" s="78">
        <f t="shared" ca="1" si="372"/>
        <v>171.95120351164286</v>
      </c>
      <c r="D333" s="80">
        <f t="shared" ca="1" si="373"/>
        <v>23.759661198998547</v>
      </c>
      <c r="E333" s="78">
        <f t="shared" ca="1" si="374"/>
        <v>816.28405094692471</v>
      </c>
      <c r="F333" s="80">
        <f t="shared" ca="1" si="375"/>
        <v>1061.1692662310022</v>
      </c>
      <c r="I333" s="4"/>
      <c r="J333" s="4"/>
      <c r="K333" s="4"/>
      <c r="L333" s="4"/>
      <c r="M333" s="4"/>
      <c r="N333" s="4"/>
      <c r="O333" s="4"/>
      <c r="P333" s="4"/>
      <c r="Q333" s="5"/>
      <c r="R333" s="5"/>
      <c r="U333" s="4"/>
      <c r="Y333" s="63">
        <v>2</v>
      </c>
      <c r="Z333" s="56">
        <v>12</v>
      </c>
      <c r="AA333" s="78">
        <f t="shared" ca="1" si="385"/>
        <v>102.94300139609574</v>
      </c>
      <c r="AB333" s="80">
        <f t="shared" ca="1" si="386"/>
        <v>13.09925661763009</v>
      </c>
      <c r="AC333" s="78">
        <f t="shared" ca="1" si="387"/>
        <v>172.85426350524781</v>
      </c>
      <c r="AD333" s="80">
        <f t="shared" ca="1" si="379"/>
        <v>224.71054255682216</v>
      </c>
      <c r="AG333" s="4"/>
      <c r="AH333" s="4"/>
      <c r="AI333" s="4"/>
      <c r="AJ333" s="4"/>
      <c r="AK333" s="4"/>
      <c r="AL333" s="4"/>
      <c r="AM333" s="4"/>
      <c r="AN333" s="4"/>
      <c r="AO333" s="5"/>
      <c r="AS333" s="63">
        <v>2</v>
      </c>
      <c r="AT333" s="56">
        <v>12</v>
      </c>
      <c r="AU333" s="191">
        <f t="shared" ca="1" si="383"/>
        <v>0.30252457741730754</v>
      </c>
      <c r="AV333" s="5">
        <f ca="1">AVERAGE(AU322:AU333)</f>
        <v>0.41919189372566662</v>
      </c>
      <c r="AW333" s="5">
        <f ca="1">STDEV(AU322:AU333)</f>
        <v>7.097876788389039E-2</v>
      </c>
    </row>
    <row r="334" spans="1:52" x14ac:dyDescent="0.2">
      <c r="A334" s="6">
        <v>3</v>
      </c>
      <c r="B334">
        <v>1</v>
      </c>
      <c r="C334" s="78">
        <f t="shared" ca="1" si="372"/>
        <v>448.78188421800763</v>
      </c>
      <c r="D334" s="80">
        <f t="shared" ca="1" si="373"/>
        <v>21.473725978175047</v>
      </c>
      <c r="E334" s="78">
        <f t="shared" ca="1" si="374"/>
        <v>2064.8695576615478</v>
      </c>
      <c r="F334" s="80">
        <f t="shared" ca="1" si="375"/>
        <v>2684.3304249600124</v>
      </c>
      <c r="I334" s="4"/>
      <c r="J334" s="4"/>
      <c r="K334" s="4"/>
      <c r="L334" s="4"/>
      <c r="M334" s="4"/>
      <c r="N334" s="4"/>
      <c r="O334" s="4"/>
      <c r="P334" s="4"/>
      <c r="Q334" s="5"/>
      <c r="R334" s="5"/>
      <c r="U334" s="4"/>
      <c r="Y334" s="6">
        <v>3</v>
      </c>
      <c r="Z334">
        <v>1</v>
      </c>
      <c r="AA334" s="78">
        <f t="shared" ca="1" si="385"/>
        <v>117.20139289962323</v>
      </c>
      <c r="AB334" s="80">
        <f t="shared" ca="1" si="386"/>
        <v>14.297344578431614</v>
      </c>
      <c r="AC334" s="78">
        <f t="shared" ca="1" si="387"/>
        <v>199.81723371033499</v>
      </c>
      <c r="AD334" s="80">
        <f t="shared" ca="1" si="379"/>
        <v>259.76240382343548</v>
      </c>
      <c r="AG334" s="4"/>
      <c r="AH334" s="4"/>
      <c r="AI334" s="4"/>
      <c r="AJ334" s="4"/>
      <c r="AK334" s="4"/>
      <c r="AL334" s="4"/>
      <c r="AM334" s="4"/>
      <c r="AN334" s="4"/>
      <c r="AO334" s="5"/>
      <c r="AS334" s="6">
        <v>3</v>
      </c>
      <c r="AT334">
        <v>1</v>
      </c>
      <c r="AU334" s="191">
        <f t="shared" ca="1" si="383"/>
        <v>0.41788188374523905</v>
      </c>
    </row>
    <row r="335" spans="1:52" x14ac:dyDescent="0.2">
      <c r="A335" s="6">
        <v>3</v>
      </c>
      <c r="B335">
        <v>2</v>
      </c>
      <c r="C335" s="78">
        <f t="shared" ca="1" si="372"/>
        <v>521.11101684769403</v>
      </c>
      <c r="D335" s="80">
        <f t="shared" ca="1" si="373"/>
        <v>21.731160698684334</v>
      </c>
      <c r="E335" s="78">
        <f t="shared" ca="1" si="374"/>
        <v>2398.5766952864201</v>
      </c>
      <c r="F335" s="80">
        <f t="shared" ca="1" si="375"/>
        <v>3118.1497038723464</v>
      </c>
      <c r="I335" s="4"/>
      <c r="J335" s="4"/>
      <c r="K335" s="4"/>
      <c r="L335" s="79"/>
      <c r="M335" s="4"/>
      <c r="N335" s="4"/>
      <c r="O335" s="4"/>
      <c r="P335" s="4"/>
      <c r="Q335" s="5"/>
      <c r="R335" s="5"/>
      <c r="U335" s="4"/>
      <c r="Y335" s="6">
        <v>3</v>
      </c>
      <c r="Z335">
        <v>2</v>
      </c>
      <c r="AA335" s="78">
        <f t="shared" ca="1" si="385"/>
        <v>230.06701184541635</v>
      </c>
      <c r="AB335" s="80">
        <f t="shared" ca="1" si="386"/>
        <v>15.953231769323919</v>
      </c>
      <c r="AC335" s="78">
        <f t="shared" ca="1" si="387"/>
        <v>404.81761184979405</v>
      </c>
      <c r="AD335" s="80">
        <f t="shared" ca="1" si="379"/>
        <v>526.26289540473226</v>
      </c>
      <c r="AG335" s="4"/>
      <c r="AH335" s="4"/>
      <c r="AI335" s="4"/>
      <c r="AJ335" s="79"/>
      <c r="AK335" s="4"/>
      <c r="AL335" s="4"/>
      <c r="AM335" s="4"/>
      <c r="AN335" s="4"/>
      <c r="AO335" s="5"/>
      <c r="AS335" s="6">
        <v>3</v>
      </c>
      <c r="AT335">
        <v>2</v>
      </c>
      <c r="AU335" s="191">
        <f t="shared" ca="1" si="383"/>
        <v>0.36537489641747739</v>
      </c>
    </row>
    <row r="336" spans="1:52" x14ac:dyDescent="0.2">
      <c r="A336" s="6">
        <v>3</v>
      </c>
      <c r="B336">
        <v>3</v>
      </c>
      <c r="C336" s="78">
        <f t="shared" ca="1" si="372"/>
        <v>827.99275224653138</v>
      </c>
      <c r="D336" s="80">
        <f t="shared" ca="1" si="373"/>
        <v>21.952314056830684</v>
      </c>
      <c r="E336" s="78">
        <f t="shared" ca="1" si="374"/>
        <v>3820.9278472311721</v>
      </c>
      <c r="F336" s="80">
        <f t="shared" ca="1" si="375"/>
        <v>4967.2062014005242</v>
      </c>
      <c r="I336" s="4"/>
      <c r="J336" s="4"/>
      <c r="K336" s="4"/>
      <c r="L336" s="4"/>
      <c r="M336" s="4"/>
      <c r="N336" s="4"/>
      <c r="O336" s="4"/>
      <c r="P336" s="4"/>
      <c r="Q336" s="5"/>
      <c r="R336" s="5"/>
      <c r="U336" s="4"/>
      <c r="Y336" s="6">
        <v>3</v>
      </c>
      <c r="Z336">
        <v>3</v>
      </c>
      <c r="AA336" s="78">
        <f t="shared" ca="1" si="385"/>
        <v>215.84666925809412</v>
      </c>
      <c r="AB336" s="80">
        <f t="shared" ca="1" si="386"/>
        <v>16.99424136004253</v>
      </c>
      <c r="AC336" s="78">
        <f t="shared" ca="1" si="387"/>
        <v>397.71483108446398</v>
      </c>
      <c r="AD336" s="80">
        <f t="shared" ca="1" si="379"/>
        <v>517.02928040980316</v>
      </c>
      <c r="AG336" s="4"/>
      <c r="AH336" s="4"/>
      <c r="AI336" s="4"/>
      <c r="AJ336" s="4"/>
      <c r="AK336" s="4"/>
      <c r="AL336" s="4"/>
      <c r="AM336" s="4"/>
      <c r="AN336" s="4"/>
      <c r="AO336" s="5"/>
      <c r="AS336" s="6">
        <v>3</v>
      </c>
      <c r="AT336">
        <v>3</v>
      </c>
      <c r="AU336" s="191">
        <f t="shared" ca="1" si="383"/>
        <v>0.42273304847770576</v>
      </c>
    </row>
    <row r="337" spans="1:49" x14ac:dyDescent="0.2">
      <c r="A337" s="6">
        <v>3</v>
      </c>
      <c r="B337">
        <v>4</v>
      </c>
      <c r="C337" s="78">
        <f t="shared" ca="1" si="372"/>
        <v>695.49971667084731</v>
      </c>
      <c r="D337" s="80">
        <f t="shared" ca="1" si="373"/>
        <v>23.408788616643474</v>
      </c>
      <c r="E337" s="78">
        <f t="shared" ca="1" si="374"/>
        <v>3266.3706838004159</v>
      </c>
      <c r="F337" s="80">
        <f t="shared" ca="1" si="375"/>
        <v>4246.2818889405407</v>
      </c>
      <c r="I337" s="4"/>
      <c r="J337" s="4"/>
      <c r="K337" s="4"/>
      <c r="L337" s="4"/>
      <c r="M337" s="4"/>
      <c r="N337" s="4"/>
      <c r="O337" s="4"/>
      <c r="P337" s="4"/>
      <c r="Q337" s="5"/>
      <c r="R337" s="5"/>
      <c r="U337" s="4"/>
      <c r="Y337" s="6">
        <v>3</v>
      </c>
      <c r="Z337">
        <v>4</v>
      </c>
      <c r="AA337" s="78">
        <f t="shared" ca="1" si="385"/>
        <v>200.78658095583566</v>
      </c>
      <c r="AB337" s="80">
        <f t="shared" ca="1" si="386"/>
        <v>17.151209623723044</v>
      </c>
      <c r="AC337" s="78">
        <f t="shared" ca="1" si="387"/>
        <v>378.8514051077525</v>
      </c>
      <c r="AD337" s="80">
        <f t="shared" ca="1" si="379"/>
        <v>492.50682664007826</v>
      </c>
      <c r="AG337" s="4"/>
      <c r="AH337" s="4"/>
      <c r="AI337" s="4"/>
      <c r="AJ337" s="4"/>
      <c r="AK337" s="4"/>
      <c r="AL337" s="4"/>
      <c r="AM337" s="4"/>
      <c r="AN337" s="4"/>
      <c r="AO337" s="5"/>
      <c r="AS337" s="6">
        <v>3</v>
      </c>
      <c r="AT337">
        <v>4</v>
      </c>
      <c r="AU337" s="191">
        <f t="shared" ca="1" si="383"/>
        <v>0.44615193153480337</v>
      </c>
    </row>
    <row r="338" spans="1:49" x14ac:dyDescent="0.2">
      <c r="A338" s="6">
        <v>3</v>
      </c>
      <c r="B338">
        <v>5</v>
      </c>
      <c r="C338" s="78">
        <f t="shared" ca="1" si="372"/>
        <v>664.19560612879229</v>
      </c>
      <c r="D338" s="80">
        <f t="shared" ca="1" si="373"/>
        <v>23.273652524086355</v>
      </c>
      <c r="E338" s="78">
        <f t="shared" ca="1" si="374"/>
        <v>3122.0356263207341</v>
      </c>
      <c r="F338" s="80">
        <f t="shared" ca="1" si="375"/>
        <v>4058.6463142169546</v>
      </c>
      <c r="I338" s="4"/>
      <c r="J338" s="4"/>
      <c r="K338" s="4"/>
      <c r="L338" s="4"/>
      <c r="M338" s="4"/>
      <c r="N338" s="4"/>
      <c r="O338" s="4"/>
      <c r="P338" s="4"/>
      <c r="Q338" s="5"/>
      <c r="R338" s="5"/>
      <c r="U338" s="4"/>
      <c r="Y338" s="6">
        <v>3</v>
      </c>
      <c r="Z338">
        <v>5</v>
      </c>
      <c r="AA338" s="78">
        <f t="shared" ca="1" si="385"/>
        <v>186.53425258773183</v>
      </c>
      <c r="AB338" s="80">
        <f t="shared" ca="1" si="386"/>
        <v>18.539188460854742</v>
      </c>
      <c r="AC338" s="78">
        <f t="shared" ca="1" si="387"/>
        <v>361.35391420868535</v>
      </c>
      <c r="AD338" s="80">
        <f t="shared" ca="1" si="379"/>
        <v>469.760088471291</v>
      </c>
      <c r="AG338" s="4"/>
      <c r="AH338" s="4"/>
      <c r="AI338" s="4"/>
      <c r="AJ338" s="4"/>
      <c r="AK338" s="4"/>
      <c r="AL338" s="4"/>
      <c r="AM338" s="4"/>
      <c r="AN338" s="4"/>
      <c r="AO338" s="5"/>
      <c r="AS338" s="6">
        <v>3</v>
      </c>
      <c r="AT338">
        <v>5</v>
      </c>
      <c r="AU338" s="191">
        <f t="shared" ca="1" si="383"/>
        <v>0.39429051131158815</v>
      </c>
    </row>
    <row r="339" spans="1:49" x14ac:dyDescent="0.2">
      <c r="A339" s="6">
        <v>3</v>
      </c>
      <c r="B339">
        <v>6</v>
      </c>
      <c r="C339" s="78">
        <f t="shared" ca="1" si="372"/>
        <v>948.47436266841351</v>
      </c>
      <c r="D339" s="80">
        <f t="shared" ca="1" si="373"/>
        <v>23.563408055235751</v>
      </c>
      <c r="E339" s="78">
        <f t="shared" ca="1" si="374"/>
        <v>4475.2386100708509</v>
      </c>
      <c r="F339" s="80">
        <f t="shared" ca="1" si="375"/>
        <v>5817.8101930921066</v>
      </c>
      <c r="I339" s="4"/>
      <c r="J339" s="4"/>
      <c r="K339" s="4"/>
      <c r="L339" s="4"/>
      <c r="M339" s="4"/>
      <c r="N339" s="4"/>
      <c r="O339" s="4"/>
      <c r="P339" s="4"/>
      <c r="Q339" s="5"/>
      <c r="R339" s="5"/>
      <c r="U339" s="4"/>
      <c r="Y339" s="6">
        <v>3</v>
      </c>
      <c r="Z339">
        <v>6</v>
      </c>
      <c r="AA339" s="78">
        <f t="shared" ca="1" si="385"/>
        <v>168.57962967700468</v>
      </c>
      <c r="AB339" s="80">
        <f t="shared" ca="1" si="386"/>
        <v>21.038812164506435</v>
      </c>
      <c r="AC339" s="78">
        <f t="shared" ca="1" si="387"/>
        <v>344.50348884756107</v>
      </c>
      <c r="AD339" s="80">
        <f t="shared" ca="1" si="379"/>
        <v>447.85453550182939</v>
      </c>
      <c r="AG339" s="4"/>
      <c r="AH339" s="4"/>
      <c r="AI339" s="4"/>
      <c r="AJ339" s="4"/>
      <c r="AK339" s="4"/>
      <c r="AL339" s="4"/>
      <c r="AM339" s="4"/>
      <c r="AN339" s="4"/>
      <c r="AO339" s="5"/>
      <c r="AS339" s="6">
        <v>3</v>
      </c>
      <c r="AT339">
        <v>6</v>
      </c>
      <c r="AU339" s="191">
        <f t="shared" ca="1" si="383"/>
        <v>0.40335203445162321</v>
      </c>
    </row>
    <row r="340" spans="1:49" x14ac:dyDescent="0.2">
      <c r="A340" s="6">
        <v>3</v>
      </c>
      <c r="B340">
        <v>7</v>
      </c>
      <c r="C340" s="78">
        <f t="shared" ca="1" si="372"/>
        <v>743.37416108733896</v>
      </c>
      <c r="D340" s="80">
        <f t="shared" ca="1" si="373"/>
        <v>24.801186090836094</v>
      </c>
      <c r="E340" s="78">
        <f t="shared" ca="1" si="374"/>
        <v>3556.6336143765575</v>
      </c>
      <c r="F340" s="80">
        <f t="shared" ca="1" si="375"/>
        <v>4623.6236986895246</v>
      </c>
      <c r="I340" s="4"/>
      <c r="J340" s="4"/>
      <c r="K340" s="4"/>
      <c r="L340" s="4"/>
      <c r="M340" s="4"/>
      <c r="N340" s="4"/>
      <c r="O340" s="4"/>
      <c r="P340" s="4"/>
      <c r="Q340" s="5"/>
      <c r="R340" s="5"/>
      <c r="U340" s="4"/>
      <c r="Y340" s="6">
        <v>3</v>
      </c>
      <c r="Z340">
        <v>7</v>
      </c>
      <c r="AA340" s="78">
        <f t="shared" ca="1" si="385"/>
        <v>195.33002061230314</v>
      </c>
      <c r="AB340" s="80">
        <f t="shared" ca="1" si="386"/>
        <v>22.193041965652252</v>
      </c>
      <c r="AC340" s="78">
        <f t="shared" ca="1" si="387"/>
        <v>416.55734064065928</v>
      </c>
      <c r="AD340" s="80">
        <f t="shared" ca="1" si="379"/>
        <v>541.52454283285704</v>
      </c>
      <c r="AG340" s="4"/>
      <c r="AH340" s="4"/>
      <c r="AI340" s="4"/>
      <c r="AJ340" s="4"/>
      <c r="AK340" s="4"/>
      <c r="AL340" s="4"/>
      <c r="AM340" s="4"/>
      <c r="AN340" s="4"/>
      <c r="AO340" s="5"/>
      <c r="AS340" s="6">
        <v>3</v>
      </c>
      <c r="AT340">
        <v>7</v>
      </c>
      <c r="AU340" s="191">
        <f t="shared" ca="1" si="383"/>
        <v>0.35920166630545208</v>
      </c>
    </row>
    <row r="341" spans="1:49" x14ac:dyDescent="0.2">
      <c r="A341" s="6">
        <v>3</v>
      </c>
      <c r="B341">
        <v>8</v>
      </c>
      <c r="C341" s="78">
        <f t="shared" ca="1" si="372"/>
        <v>734.74519830981819</v>
      </c>
      <c r="D341" s="80">
        <f t="shared" ca="1" si="373"/>
        <v>26.480896185834489</v>
      </c>
      <c r="E341" s="78">
        <f t="shared" ca="1" si="374"/>
        <v>3580.9188487580532</v>
      </c>
      <c r="F341" s="80">
        <f t="shared" ca="1" si="375"/>
        <v>4655.194503385469</v>
      </c>
      <c r="I341" s="4"/>
      <c r="J341" s="4"/>
      <c r="K341" s="4"/>
      <c r="L341" s="4"/>
      <c r="M341" s="4"/>
      <c r="N341" s="4"/>
      <c r="O341" s="4"/>
      <c r="P341" s="4"/>
      <c r="Q341" s="5"/>
      <c r="R341" s="5"/>
      <c r="U341" s="4"/>
      <c r="Y341" s="6">
        <v>3</v>
      </c>
      <c r="Z341">
        <v>8</v>
      </c>
      <c r="AA341" s="78">
        <f t="shared" ca="1" si="385"/>
        <v>121.58342349741289</v>
      </c>
      <c r="AB341" s="80">
        <f t="shared" ca="1" si="386"/>
        <v>24.098102212995311</v>
      </c>
      <c r="AC341" s="78">
        <f t="shared" ca="1" si="387"/>
        <v>272.82396367429965</v>
      </c>
      <c r="AD341" s="80">
        <f t="shared" ca="1" si="379"/>
        <v>354.67115277658957</v>
      </c>
      <c r="AG341" s="4"/>
      <c r="AH341" s="4"/>
      <c r="AI341" s="4"/>
      <c r="AJ341" s="4"/>
      <c r="AK341" s="4"/>
      <c r="AL341" s="4"/>
      <c r="AM341" s="4"/>
      <c r="AN341" s="4"/>
      <c r="AO341" s="5"/>
      <c r="AS341" s="6">
        <v>3</v>
      </c>
      <c r="AT341">
        <v>8</v>
      </c>
      <c r="AU341" s="191">
        <f t="shared" ca="1" si="383"/>
        <v>0.49398679145728047</v>
      </c>
    </row>
    <row r="342" spans="1:49" x14ac:dyDescent="0.2">
      <c r="A342" s="6">
        <v>3</v>
      </c>
      <c r="B342">
        <v>9</v>
      </c>
      <c r="C342" s="78">
        <f t="shared" ca="1" si="372"/>
        <v>372.46786610979308</v>
      </c>
      <c r="D342" s="80">
        <f t="shared" ca="1" si="373"/>
        <v>26.757921397461729</v>
      </c>
      <c r="E342" s="78">
        <f t="shared" ca="1" si="374"/>
        <v>1826.3176792632762</v>
      </c>
      <c r="F342" s="80">
        <f t="shared" ca="1" si="375"/>
        <v>2374.2129830422591</v>
      </c>
      <c r="I342" s="4"/>
      <c r="J342" s="4"/>
      <c r="K342" s="4"/>
      <c r="L342" s="4"/>
      <c r="M342" s="4"/>
      <c r="N342" s="4"/>
      <c r="O342" s="4"/>
      <c r="P342" s="4"/>
      <c r="Q342" s="5"/>
      <c r="R342" s="5"/>
      <c r="U342" s="4"/>
      <c r="Y342" s="6">
        <v>3</v>
      </c>
      <c r="Z342">
        <v>9</v>
      </c>
      <c r="AA342" s="78">
        <f t="shared" ca="1" si="385"/>
        <v>70.833026117886746</v>
      </c>
      <c r="AB342" s="80">
        <f t="shared" ca="1" si="386"/>
        <v>22.589539067041162</v>
      </c>
      <c r="AC342" s="78">
        <f t="shared" ca="1" si="387"/>
        <v>158.92286138818298</v>
      </c>
      <c r="AD342" s="80">
        <f t="shared" ca="1" si="379"/>
        <v>206.59971980463789</v>
      </c>
      <c r="AG342" s="4"/>
      <c r="AH342" s="4"/>
      <c r="AI342" s="4"/>
      <c r="AJ342" s="4"/>
      <c r="AK342" s="4"/>
      <c r="AL342" s="4"/>
      <c r="AM342" s="4"/>
      <c r="AN342" s="4"/>
      <c r="AO342" s="5"/>
      <c r="AS342" s="6">
        <v>3</v>
      </c>
      <c r="AT342">
        <v>9</v>
      </c>
      <c r="AU342" s="191">
        <f t="shared" ca="1" si="383"/>
        <v>0.37433560007226535</v>
      </c>
    </row>
    <row r="343" spans="1:49" x14ac:dyDescent="0.2">
      <c r="A343" s="6">
        <v>3</v>
      </c>
      <c r="B343">
        <v>10</v>
      </c>
      <c r="C343" s="78">
        <f t="shared" ca="1" si="372"/>
        <v>239.17112801388481</v>
      </c>
      <c r="D343" s="80">
        <f t="shared" ca="1" si="373"/>
        <v>27.643232089985958</v>
      </c>
      <c r="E343" s="78">
        <f t="shared" ca="1" si="374"/>
        <v>1184.0279957081405</v>
      </c>
      <c r="F343" s="80">
        <f t="shared" ca="1" si="375"/>
        <v>1539.2363944205827</v>
      </c>
      <c r="I343" s="4"/>
      <c r="J343" s="4"/>
      <c r="K343" s="4"/>
      <c r="L343" s="4"/>
      <c r="M343" s="4"/>
      <c r="N343" s="4"/>
      <c r="O343" s="4"/>
      <c r="P343" s="4"/>
      <c r="Q343" s="5"/>
      <c r="R343" s="5"/>
      <c r="U343" s="4"/>
      <c r="Y343" s="6">
        <v>3</v>
      </c>
      <c r="Z343">
        <v>10</v>
      </c>
      <c r="AA343" s="78">
        <f t="shared" ca="1" si="385"/>
        <v>76.095050756621077</v>
      </c>
      <c r="AB343" s="80">
        <f t="shared" ca="1" si="386"/>
        <v>20.698625930329367</v>
      </c>
      <c r="AC343" s="78">
        <f t="shared" ca="1" si="387"/>
        <v>167.69375638431379</v>
      </c>
      <c r="AD343" s="80">
        <f t="shared" ca="1" si="379"/>
        <v>218.00188329960793</v>
      </c>
      <c r="AG343" s="4"/>
      <c r="AH343" s="4"/>
      <c r="AI343" s="4"/>
      <c r="AJ343" s="4"/>
      <c r="AK343" s="4"/>
      <c r="AL343" s="4"/>
      <c r="AM343" s="4"/>
      <c r="AN343" s="4"/>
      <c r="AO343" s="5"/>
      <c r="AS343" s="6">
        <v>3</v>
      </c>
      <c r="AT343">
        <v>10</v>
      </c>
      <c r="AU343" s="191">
        <f t="shared" ca="1" si="383"/>
        <v>0.34266132528109461</v>
      </c>
    </row>
    <row r="344" spans="1:49" x14ac:dyDescent="0.2">
      <c r="A344" s="6">
        <v>3</v>
      </c>
      <c r="B344">
        <v>11</v>
      </c>
      <c r="C344" s="78">
        <f t="shared" ca="1" si="372"/>
        <v>253.80288901092254</v>
      </c>
      <c r="D344" s="80">
        <f t="shared" ca="1" si="373"/>
        <v>26.203664615646041</v>
      </c>
      <c r="E344" s="78">
        <f t="shared" ca="1" si="374"/>
        <v>1242.2932748235987</v>
      </c>
      <c r="F344" s="80">
        <f t="shared" ca="1" si="375"/>
        <v>1614.9812572706785</v>
      </c>
      <c r="I344" s="4"/>
      <c r="J344" s="4"/>
      <c r="K344" s="4"/>
      <c r="L344" s="4"/>
      <c r="M344" s="4"/>
      <c r="N344" s="4"/>
      <c r="O344" s="4"/>
      <c r="P344" s="4"/>
      <c r="Q344" s="5"/>
      <c r="R344" s="5"/>
      <c r="U344" s="4"/>
      <c r="Y344" s="6">
        <v>3</v>
      </c>
      <c r="Z344">
        <v>11</v>
      </c>
      <c r="AA344" s="78">
        <f t="shared" ca="1" si="385"/>
        <v>66.59572118983678</v>
      </c>
      <c r="AB344" s="80">
        <f t="shared" ca="1" si="386"/>
        <v>17.611425447343358</v>
      </c>
      <c r="AC344" s="78">
        <f t="shared" ca="1" si="387"/>
        <v>137.66321346344822</v>
      </c>
      <c r="AD344" s="80">
        <f t="shared" ca="1" si="379"/>
        <v>178.96217750248269</v>
      </c>
      <c r="AG344" s="4"/>
      <c r="AH344" s="4"/>
      <c r="AI344" s="4"/>
      <c r="AJ344" s="4"/>
      <c r="AK344" s="4"/>
      <c r="AL344" s="4"/>
      <c r="AM344" s="4"/>
      <c r="AN344" s="4"/>
      <c r="AO344" s="5"/>
      <c r="AS344" s="6">
        <v>3</v>
      </c>
      <c r="AT344">
        <v>11</v>
      </c>
      <c r="AU344" s="191">
        <f t="shared" ca="1" si="383"/>
        <v>0.37203946315796976</v>
      </c>
    </row>
    <row r="345" spans="1:49" x14ac:dyDescent="0.2">
      <c r="A345" s="59">
        <v>3</v>
      </c>
      <c r="B345" s="56">
        <v>12</v>
      </c>
      <c r="C345" s="78">
        <f t="shared" ca="1" si="372"/>
        <v>232.28215645398814</v>
      </c>
      <c r="D345" s="80">
        <f t="shared" ca="1" si="373"/>
        <v>25.0078657224418</v>
      </c>
      <c r="E345" s="78">
        <f t="shared" ca="1" si="374"/>
        <v>1121.5669386940995</v>
      </c>
      <c r="F345" s="80">
        <f t="shared" ca="1" si="375"/>
        <v>1458.0370203023294</v>
      </c>
      <c r="I345" s="4"/>
      <c r="J345" s="4"/>
      <c r="K345" s="4"/>
      <c r="L345" s="4"/>
      <c r="M345" s="4"/>
      <c r="N345" s="4"/>
      <c r="O345" s="4"/>
      <c r="P345" s="4"/>
      <c r="Q345" s="5"/>
      <c r="R345" s="5"/>
      <c r="U345" s="4"/>
      <c r="Y345" s="59">
        <v>3</v>
      </c>
      <c r="Z345" s="56">
        <v>12</v>
      </c>
      <c r="AA345" s="78">
        <f t="shared" ca="1" si="385"/>
        <v>112.79263272243558</v>
      </c>
      <c r="AB345" s="80">
        <f t="shared" ca="1" si="386"/>
        <v>13.25835681793246</v>
      </c>
      <c r="AC345" s="78">
        <f t="shared" ca="1" si="387"/>
        <v>201.12700429689377</v>
      </c>
      <c r="AD345" s="80">
        <f t="shared" ca="1" si="379"/>
        <v>261.46510558596191</v>
      </c>
      <c r="AG345" s="4"/>
      <c r="AH345" s="4"/>
      <c r="AI345" s="4"/>
      <c r="AJ345" s="4"/>
      <c r="AK345" s="4"/>
      <c r="AL345" s="4"/>
      <c r="AM345" s="4"/>
      <c r="AN345" s="4"/>
      <c r="AO345" s="5"/>
      <c r="AS345" s="59">
        <v>3</v>
      </c>
      <c r="AT345" s="56">
        <v>12</v>
      </c>
      <c r="AU345" s="191">
        <f t="shared" ca="1" si="383"/>
        <v>0.44539616038444374</v>
      </c>
      <c r="AV345" s="5">
        <f ca="1">AVERAGE(AU334:AU345)</f>
        <v>0.40311710938307871</v>
      </c>
      <c r="AW345" s="5">
        <f ca="1">STDEV(AU334:AU345)</f>
        <v>4.4086380939775981E-2</v>
      </c>
    </row>
    <row r="346" spans="1:49" x14ac:dyDescent="0.2">
      <c r="A346" s="7">
        <v>4</v>
      </c>
      <c r="B346">
        <v>1</v>
      </c>
      <c r="C346" s="78">
        <f t="shared" ca="1" si="372"/>
        <v>295.83881015945491</v>
      </c>
      <c r="D346" s="80">
        <f t="shared" ca="1" si="373"/>
        <v>22.86140476455726</v>
      </c>
      <c r="E346" s="78">
        <f t="shared" ca="1" si="374"/>
        <v>1389.9644798884096</v>
      </c>
      <c r="F346" s="80">
        <f t="shared" ca="1" si="375"/>
        <v>1806.9538238549326</v>
      </c>
      <c r="I346" s="4"/>
      <c r="J346" s="4"/>
      <c r="K346" s="4"/>
      <c r="L346" s="4"/>
      <c r="M346" s="4"/>
      <c r="N346" s="4"/>
      <c r="O346" s="4"/>
      <c r="P346" s="4"/>
      <c r="Q346" s="5"/>
      <c r="R346" s="5"/>
      <c r="U346" s="4"/>
      <c r="Y346" s="7">
        <v>4</v>
      </c>
      <c r="Z346">
        <v>1</v>
      </c>
      <c r="AA346" s="78">
        <f t="shared" ca="1" si="385"/>
        <v>94.025723308292314</v>
      </c>
      <c r="AB346" s="80">
        <f t="shared" ca="1" si="386"/>
        <v>14.796279114659834</v>
      </c>
      <c r="AC346" s="78">
        <f t="shared" ca="1" si="387"/>
        <v>164.20162421215099</v>
      </c>
      <c r="AD346" s="80">
        <f t="shared" ca="1" si="379"/>
        <v>213.46211147579629</v>
      </c>
      <c r="AG346" s="4"/>
      <c r="AH346" s="4"/>
      <c r="AI346" s="4"/>
      <c r="AJ346" s="4"/>
      <c r="AK346" s="4"/>
      <c r="AL346" s="4"/>
      <c r="AM346" s="4"/>
      <c r="AN346" s="4"/>
      <c r="AO346" s="5"/>
      <c r="AS346" s="7">
        <v>4</v>
      </c>
      <c r="AT346">
        <v>1</v>
      </c>
      <c r="AU346" s="191">
        <f t="shared" ca="1" si="383"/>
        <v>0.33601881035328385</v>
      </c>
    </row>
    <row r="347" spans="1:49" x14ac:dyDescent="0.2">
      <c r="A347" s="7">
        <v>4</v>
      </c>
      <c r="B347">
        <v>2</v>
      </c>
      <c r="C347" s="78">
        <f t="shared" ca="1" si="372"/>
        <v>493.7716495131653</v>
      </c>
      <c r="D347" s="80">
        <f t="shared" ca="1" si="373"/>
        <v>21.217165594323045</v>
      </c>
      <c r="E347" s="78">
        <f t="shared" ca="1" si="374"/>
        <v>2261.6217752301636</v>
      </c>
      <c r="F347" s="80">
        <f t="shared" ca="1" si="375"/>
        <v>2940.108307799213</v>
      </c>
      <c r="I347" s="4"/>
      <c r="J347" s="4"/>
      <c r="K347" s="4"/>
      <c r="L347" s="4"/>
      <c r="M347" s="4"/>
      <c r="N347" s="4"/>
      <c r="O347" s="4"/>
      <c r="P347" s="4"/>
      <c r="Q347" s="5"/>
      <c r="R347" s="5"/>
      <c r="U347" s="4"/>
      <c r="Y347" s="7">
        <v>4</v>
      </c>
      <c r="Z347">
        <v>2</v>
      </c>
      <c r="AA347" s="78">
        <f t="shared" ca="1" si="385"/>
        <v>147.32236327450411</v>
      </c>
      <c r="AB347" s="80">
        <f t="shared" ca="1" si="386"/>
        <v>15.458579621739307</v>
      </c>
      <c r="AC347" s="78">
        <f t="shared" ca="1" si="387"/>
        <v>258.62480117890931</v>
      </c>
      <c r="AD347" s="80">
        <f t="shared" ca="1" si="379"/>
        <v>336.21224153258214</v>
      </c>
      <c r="AG347" s="4"/>
      <c r="AH347" s="4"/>
      <c r="AI347" s="4"/>
      <c r="AJ347" s="4"/>
      <c r="AK347" s="4"/>
      <c r="AL347" s="4"/>
      <c r="AM347" s="4"/>
      <c r="AN347" s="4"/>
      <c r="AO347" s="5"/>
      <c r="AS347" s="7">
        <v>4</v>
      </c>
      <c r="AT347">
        <v>2</v>
      </c>
      <c r="AU347" s="191">
        <f t="shared" ca="1" si="383"/>
        <v>0.34155919142451385</v>
      </c>
    </row>
    <row r="348" spans="1:49" x14ac:dyDescent="0.2">
      <c r="A348" s="7">
        <v>4</v>
      </c>
      <c r="B348">
        <v>3</v>
      </c>
      <c r="C348" s="78">
        <f t="shared" ca="1" si="372"/>
        <v>621.03633568009252</v>
      </c>
      <c r="D348" s="80">
        <f t="shared" ca="1" si="373"/>
        <v>22.681006096179978</v>
      </c>
      <c r="E348" s="78">
        <f t="shared" ca="1" si="374"/>
        <v>2890.4198289579172</v>
      </c>
      <c r="F348" s="80">
        <f t="shared" ca="1" si="375"/>
        <v>3757.5457776452922</v>
      </c>
      <c r="I348" s="4"/>
      <c r="J348" s="4"/>
      <c r="K348" s="4"/>
      <c r="L348" s="4"/>
      <c r="M348" s="4"/>
      <c r="N348" s="4"/>
      <c r="O348" s="4"/>
      <c r="P348" s="4"/>
      <c r="Q348" s="5"/>
      <c r="R348" s="5"/>
      <c r="U348" s="4"/>
      <c r="Y348" s="7">
        <v>4</v>
      </c>
      <c r="Z348">
        <v>3</v>
      </c>
      <c r="AA348" s="78">
        <f t="shared" ca="1" si="385"/>
        <v>196.45618714918317</v>
      </c>
      <c r="AB348" s="80">
        <f t="shared" ca="1" si="386"/>
        <v>15.35555248483969</v>
      </c>
      <c r="AC348" s="78">
        <f t="shared" ca="1" si="387"/>
        <v>351.50476883390212</v>
      </c>
      <c r="AD348" s="80">
        <f t="shared" ca="1" si="379"/>
        <v>456.95619948407278</v>
      </c>
      <c r="AG348" s="4"/>
      <c r="AH348" s="4"/>
      <c r="AI348" s="4"/>
      <c r="AJ348" s="4"/>
      <c r="AK348" s="4"/>
      <c r="AL348" s="4"/>
      <c r="AM348" s="4"/>
      <c r="AN348" s="4"/>
      <c r="AO348" s="5"/>
      <c r="AS348" s="7">
        <v>4</v>
      </c>
      <c r="AT348">
        <v>3</v>
      </c>
      <c r="AU348" s="191">
        <f t="shared" ca="1" si="383"/>
        <v>0.3645356920294629</v>
      </c>
    </row>
    <row r="349" spans="1:49" x14ac:dyDescent="0.2">
      <c r="A349" s="7">
        <v>4</v>
      </c>
      <c r="B349">
        <v>4</v>
      </c>
      <c r="C349" s="78">
        <f t="shared" ca="1" si="372"/>
        <v>773.04896742043536</v>
      </c>
      <c r="D349" s="80">
        <f t="shared" ca="1" si="373"/>
        <v>22.754198498918079</v>
      </c>
      <c r="E349" s="78">
        <f t="shared" ca="1" si="374"/>
        <v>3607.103303207874</v>
      </c>
      <c r="F349" s="80">
        <f t="shared" ca="1" si="375"/>
        <v>4689.2342941702364</v>
      </c>
      <c r="I349" s="4"/>
      <c r="J349" s="4"/>
      <c r="K349" s="4"/>
      <c r="L349" s="4"/>
      <c r="M349" s="4"/>
      <c r="N349" s="4"/>
      <c r="O349" s="4"/>
      <c r="P349" s="4"/>
      <c r="Q349" s="5"/>
      <c r="R349" s="5"/>
      <c r="U349" s="4"/>
      <c r="Y349" s="7">
        <v>4</v>
      </c>
      <c r="Z349">
        <v>4</v>
      </c>
      <c r="AA349" s="78">
        <f t="shared" ca="1" si="385"/>
        <v>238.14084764270936</v>
      </c>
      <c r="AB349" s="80">
        <f t="shared" ca="1" si="386"/>
        <v>17.51047356736094</v>
      </c>
      <c r="AC349" s="78">
        <f t="shared" ca="1" si="387"/>
        <v>443.43797747537326</v>
      </c>
      <c r="AD349" s="80">
        <f t="shared" ca="1" si="379"/>
        <v>576.46937071798527</v>
      </c>
      <c r="AG349" s="4"/>
      <c r="AH349" s="4"/>
      <c r="AI349" s="4"/>
      <c r="AJ349" s="4"/>
      <c r="AK349" s="4"/>
      <c r="AL349" s="4"/>
      <c r="AM349" s="4"/>
      <c r="AN349" s="4"/>
      <c r="AO349" s="5"/>
      <c r="AS349" s="7">
        <v>4</v>
      </c>
      <c r="AT349">
        <v>4</v>
      </c>
      <c r="AU349" s="191">
        <f t="shared" ca="1" si="383"/>
        <v>0.43129816815702476</v>
      </c>
    </row>
    <row r="350" spans="1:49" x14ac:dyDescent="0.2">
      <c r="A350" s="7">
        <v>4</v>
      </c>
      <c r="B350">
        <v>5</v>
      </c>
      <c r="C350" s="78">
        <f t="shared" ca="1" si="372"/>
        <v>1111.6349771995506</v>
      </c>
      <c r="D350" s="80">
        <f t="shared" ca="1" si="373"/>
        <v>22.324030614848411</v>
      </c>
      <c r="E350" s="78">
        <f t="shared" ca="1" si="374"/>
        <v>5162.3479674373739</v>
      </c>
      <c r="F350" s="80">
        <f t="shared" ca="1" si="375"/>
        <v>6711.0523576685864</v>
      </c>
      <c r="I350" s="4"/>
      <c r="J350" s="4"/>
      <c r="K350" s="4"/>
      <c r="L350" s="4"/>
      <c r="M350" s="4"/>
      <c r="N350" s="4"/>
      <c r="O350" s="4"/>
      <c r="P350" s="4"/>
      <c r="Q350" s="5"/>
      <c r="R350" s="5"/>
      <c r="U350" s="4"/>
      <c r="Y350" s="7">
        <v>4</v>
      </c>
      <c r="Z350">
        <v>5</v>
      </c>
      <c r="AA350" s="78">
        <f t="shared" ca="1" si="385"/>
        <v>158.19179067403437</v>
      </c>
      <c r="AB350" s="80">
        <f t="shared" ca="1" si="386"/>
        <v>19.616155467701681</v>
      </c>
      <c r="AC350" s="78">
        <f t="shared" ca="1" si="387"/>
        <v>308.59283971442659</v>
      </c>
      <c r="AD350" s="80">
        <f t="shared" ca="1" si="379"/>
        <v>401.17069162875458</v>
      </c>
      <c r="AG350" s="4"/>
      <c r="AH350" s="4"/>
      <c r="AI350" s="4"/>
      <c r="AJ350" s="4"/>
      <c r="AK350" s="4"/>
      <c r="AL350" s="4"/>
      <c r="AM350" s="4"/>
      <c r="AN350" s="4"/>
      <c r="AO350" s="5"/>
      <c r="AS350" s="7">
        <v>4</v>
      </c>
      <c r="AT350">
        <v>5</v>
      </c>
      <c r="AU350" s="191">
        <f t="shared" ca="1" si="383"/>
        <v>0.4278181693754558</v>
      </c>
    </row>
    <row r="351" spans="1:49" x14ac:dyDescent="0.2">
      <c r="A351" s="7">
        <v>4</v>
      </c>
      <c r="B351">
        <v>6</v>
      </c>
      <c r="C351" s="78">
        <f t="shared" ca="1" si="372"/>
        <v>1046.5019284847981</v>
      </c>
      <c r="D351" s="80">
        <f t="shared" ca="1" si="373"/>
        <v>24.002289816404453</v>
      </c>
      <c r="E351" s="78">
        <f t="shared" ca="1" si="374"/>
        <v>4952.3848930552422</v>
      </c>
      <c r="F351" s="80">
        <f t="shared" ca="1" si="375"/>
        <v>6438.1003609718155</v>
      </c>
      <c r="I351" s="4"/>
      <c r="J351" s="4"/>
      <c r="K351" s="4"/>
      <c r="L351" s="4"/>
      <c r="M351" s="4"/>
      <c r="N351" s="4"/>
      <c r="O351" s="4"/>
      <c r="P351" s="4"/>
      <c r="Q351" s="5"/>
      <c r="R351" s="5"/>
      <c r="U351" s="4"/>
      <c r="Y351" s="7">
        <v>4</v>
      </c>
      <c r="Z351">
        <v>6</v>
      </c>
      <c r="AA351" s="78">
        <f t="shared" ca="1" si="385"/>
        <v>162.93295729826801</v>
      </c>
      <c r="AB351" s="80">
        <f t="shared" ca="1" si="386"/>
        <v>21.681307907073847</v>
      </c>
      <c r="AC351" s="78">
        <f t="shared" ca="1" si="387"/>
        <v>337.29333786743643</v>
      </c>
      <c r="AD351" s="80">
        <f t="shared" ca="1" si="379"/>
        <v>438.48133922766738</v>
      </c>
      <c r="AG351" s="4"/>
      <c r="AH351" s="4"/>
      <c r="AI351" s="4"/>
      <c r="AJ351" s="4"/>
      <c r="AK351" s="4"/>
      <c r="AL351" s="4"/>
      <c r="AM351" s="4"/>
      <c r="AN351" s="4"/>
      <c r="AO351" s="5"/>
      <c r="AS351" s="7">
        <v>4</v>
      </c>
      <c r="AT351">
        <v>6</v>
      </c>
      <c r="AU351" s="191">
        <f t="shared" ca="1" si="383"/>
        <v>0.53072694296961798</v>
      </c>
    </row>
    <row r="352" spans="1:49" x14ac:dyDescent="0.2">
      <c r="A352" s="7">
        <v>4</v>
      </c>
      <c r="B352">
        <v>7</v>
      </c>
      <c r="C352" s="78">
        <f t="shared" ca="1" si="372"/>
        <v>647.83426464582806</v>
      </c>
      <c r="D352" s="80">
        <f t="shared" ca="1" si="373"/>
        <v>24.944294167448245</v>
      </c>
      <c r="E352" s="78">
        <f t="shared" ca="1" si="374"/>
        <v>3104.3985318703362</v>
      </c>
      <c r="F352" s="80">
        <f t="shared" ca="1" si="375"/>
        <v>4035.7180914314372</v>
      </c>
      <c r="I352" s="4"/>
      <c r="J352" s="4"/>
      <c r="K352" s="4"/>
      <c r="L352" s="4"/>
      <c r="M352" s="4"/>
      <c r="N352" s="4"/>
      <c r="O352" s="4"/>
      <c r="P352" s="4"/>
      <c r="Q352" s="5"/>
      <c r="R352" s="5"/>
      <c r="U352" s="4"/>
      <c r="Y352" s="7">
        <v>4</v>
      </c>
      <c r="Z352">
        <v>7</v>
      </c>
      <c r="AA352" s="78">
        <f t="shared" ca="1" si="385"/>
        <v>170.72305287632815</v>
      </c>
      <c r="AB352" s="80">
        <f t="shared" ca="1" si="386"/>
        <v>21.948565756816752</v>
      </c>
      <c r="AC352" s="78">
        <f t="shared" ca="1" si="387"/>
        <v>364.11916417345282</v>
      </c>
      <c r="AD352" s="80">
        <f t="shared" ca="1" si="379"/>
        <v>473.35491342548869</v>
      </c>
      <c r="AG352" s="4"/>
      <c r="AH352" s="4"/>
      <c r="AI352" s="4"/>
      <c r="AJ352" s="4"/>
      <c r="AK352" s="4"/>
      <c r="AL352" s="4"/>
      <c r="AM352" s="4"/>
      <c r="AN352" s="4"/>
      <c r="AO352" s="5"/>
      <c r="AS352" s="7">
        <v>4</v>
      </c>
      <c r="AT352">
        <v>7</v>
      </c>
      <c r="AU352" s="191">
        <f t="shared" ca="1" si="383"/>
        <v>0.37998731264218433</v>
      </c>
    </row>
    <row r="353" spans="1:49" x14ac:dyDescent="0.2">
      <c r="A353" s="7">
        <v>4</v>
      </c>
      <c r="B353">
        <v>8</v>
      </c>
      <c r="C353" s="78">
        <f t="shared" ca="1" si="372"/>
        <v>368.84389742394023</v>
      </c>
      <c r="D353" s="80">
        <f t="shared" ca="1" si="373"/>
        <v>26.410696320388549</v>
      </c>
      <c r="E353" s="78">
        <f t="shared" ca="1" si="374"/>
        <v>1797.0451584182986</v>
      </c>
      <c r="F353" s="80">
        <f t="shared" ca="1" si="375"/>
        <v>2336.1587059437884</v>
      </c>
      <c r="I353" s="4"/>
      <c r="J353" s="4"/>
      <c r="K353" s="4"/>
      <c r="L353" s="4"/>
      <c r="M353" s="4"/>
      <c r="N353" s="4"/>
      <c r="O353" s="4"/>
      <c r="P353" s="4"/>
      <c r="Q353" s="5"/>
      <c r="R353" s="5"/>
      <c r="U353" s="4"/>
      <c r="Y353" s="7">
        <v>4</v>
      </c>
      <c r="Z353">
        <v>8</v>
      </c>
      <c r="AA353" s="78">
        <f t="shared" ca="1" si="385"/>
        <v>97.058914761942546</v>
      </c>
      <c r="AB353" s="80">
        <f t="shared" ca="1" si="386"/>
        <v>21.869538231709395</v>
      </c>
      <c r="AC353" s="78">
        <f t="shared" ca="1" si="387"/>
        <v>211.94644539155345</v>
      </c>
      <c r="AD353" s="80">
        <f t="shared" ca="1" si="379"/>
        <v>275.5303790090195</v>
      </c>
      <c r="AG353" s="4"/>
      <c r="AH353" s="4"/>
      <c r="AI353" s="4"/>
      <c r="AJ353" s="4"/>
      <c r="AK353" s="4"/>
      <c r="AL353" s="4"/>
      <c r="AM353" s="4"/>
      <c r="AN353" s="4"/>
      <c r="AO353" s="5"/>
      <c r="AS353" s="7">
        <v>4</v>
      </c>
      <c r="AT353">
        <v>8</v>
      </c>
      <c r="AU353" s="191">
        <f t="shared" ca="1" si="383"/>
        <v>0.32359748619189888</v>
      </c>
    </row>
    <row r="354" spans="1:49" x14ac:dyDescent="0.2">
      <c r="A354" s="7">
        <v>4</v>
      </c>
      <c r="B354">
        <v>9</v>
      </c>
      <c r="C354" s="78">
        <f t="shared" ca="1" si="372"/>
        <v>493.81933201685513</v>
      </c>
      <c r="D354" s="80">
        <f t="shared" ca="1" si="373"/>
        <v>26.538143904331225</v>
      </c>
      <c r="E354" s="78">
        <f t="shared" ca="1" si="374"/>
        <v>2416.4945754060377</v>
      </c>
      <c r="F354" s="80">
        <f t="shared" ca="1" si="375"/>
        <v>3141.4429480278491</v>
      </c>
      <c r="I354" s="4"/>
      <c r="J354" s="4"/>
      <c r="K354" s="4"/>
      <c r="L354" s="4"/>
      <c r="M354" s="4"/>
      <c r="N354" s="4"/>
      <c r="O354" s="4"/>
      <c r="P354" s="4"/>
      <c r="Q354" s="5"/>
      <c r="R354" s="5"/>
      <c r="U354" s="4"/>
      <c r="Y354" s="7">
        <v>4</v>
      </c>
      <c r="Z354">
        <v>9</v>
      </c>
      <c r="AA354" s="78">
        <f t="shared" ca="1" si="385"/>
        <v>83.795980333630354</v>
      </c>
      <c r="AB354" s="80">
        <f t="shared" ca="1" si="386"/>
        <v>22.690671460650975</v>
      </c>
      <c r="AC354" s="78">
        <f t="shared" ca="1" si="387"/>
        <v>186.51976809837743</v>
      </c>
      <c r="AD354" s="80">
        <f t="shared" ca="1" si="379"/>
        <v>242.47569852789067</v>
      </c>
      <c r="AG354" s="4"/>
      <c r="AH354" s="4"/>
      <c r="AI354" s="4"/>
      <c r="AJ354" s="4"/>
      <c r="AK354" s="4"/>
      <c r="AL354" s="4"/>
      <c r="AM354" s="4"/>
      <c r="AN354" s="4"/>
      <c r="AO354" s="5"/>
      <c r="AS354" s="7">
        <v>4</v>
      </c>
      <c r="AT354">
        <v>9</v>
      </c>
      <c r="AU354" s="191">
        <f t="shared" ca="1" si="383"/>
        <v>0.50551107756790503</v>
      </c>
    </row>
    <row r="355" spans="1:49" x14ac:dyDescent="0.2">
      <c r="A355" s="7">
        <v>4</v>
      </c>
      <c r="B355">
        <v>10</v>
      </c>
      <c r="C355" s="78">
        <f t="shared" ca="1" si="372"/>
        <v>281.55891909472672</v>
      </c>
      <c r="D355" s="80">
        <f t="shared" ca="1" si="373"/>
        <v>25.789639964889808</v>
      </c>
      <c r="E355" s="78">
        <f t="shared" ca="1" si="374"/>
        <v>1369.7100809629223</v>
      </c>
      <c r="F355" s="80">
        <f t="shared" ca="1" si="375"/>
        <v>1780.6231052517992</v>
      </c>
      <c r="I355" s="4"/>
      <c r="J355" s="4"/>
      <c r="K355" s="4"/>
      <c r="L355" s="4"/>
      <c r="M355" s="4"/>
      <c r="N355" s="4"/>
      <c r="O355" s="4"/>
      <c r="P355" s="4"/>
      <c r="Q355" s="5"/>
      <c r="R355" s="5"/>
      <c r="U355" s="4"/>
      <c r="Y355" s="7">
        <v>4</v>
      </c>
      <c r="Z355">
        <v>10</v>
      </c>
      <c r="AA355" s="78">
        <f t="shared" ca="1" si="385"/>
        <v>63.858017297670074</v>
      </c>
      <c r="AB355" s="80">
        <f t="shared" ca="1" si="386"/>
        <v>17.843356815631267</v>
      </c>
      <c r="AC355" s="78">
        <f t="shared" ca="1" si="387"/>
        <v>132.11295198186403</v>
      </c>
      <c r="AD355" s="80">
        <f t="shared" ca="1" si="379"/>
        <v>171.74683757642325</v>
      </c>
      <c r="AG355" s="4"/>
      <c r="AH355" s="4"/>
      <c r="AI355" s="4"/>
      <c r="AJ355" s="4"/>
      <c r="AK355" s="4"/>
      <c r="AL355" s="4"/>
      <c r="AM355" s="4"/>
      <c r="AN355" s="4"/>
      <c r="AO355" s="5"/>
      <c r="AS355" s="7">
        <v>4</v>
      </c>
      <c r="AT355">
        <v>10</v>
      </c>
      <c r="AU355" s="191">
        <f t="shared" ca="1" si="383"/>
        <v>0.41342577920832463</v>
      </c>
    </row>
    <row r="356" spans="1:49" x14ac:dyDescent="0.2">
      <c r="A356" s="7">
        <v>4</v>
      </c>
      <c r="B356">
        <v>11</v>
      </c>
      <c r="C356" s="78">
        <f t="shared" ca="1" si="372"/>
        <v>211.25201135019</v>
      </c>
      <c r="D356" s="80">
        <f t="shared" ca="1" si="373"/>
        <v>25.716616573415038</v>
      </c>
      <c r="E356" s="78">
        <f t="shared" ca="1" si="374"/>
        <v>1026.2400987871933</v>
      </c>
      <c r="F356" s="80">
        <f t="shared" ca="1" si="375"/>
        <v>1334.1121284233514</v>
      </c>
      <c r="I356" s="4"/>
      <c r="J356" s="4"/>
      <c r="K356" s="4"/>
      <c r="L356" s="4"/>
      <c r="M356" s="4"/>
      <c r="N356" s="4"/>
      <c r="O356" s="4"/>
      <c r="P356" s="4"/>
      <c r="Q356" s="5"/>
      <c r="R356" s="5"/>
      <c r="U356" s="4"/>
      <c r="Y356" s="7">
        <v>4</v>
      </c>
      <c r="Z356">
        <v>11</v>
      </c>
      <c r="AA356" s="78">
        <f t="shared" ca="1" si="385"/>
        <v>59.047742260918504</v>
      </c>
      <c r="AB356" s="80">
        <f t="shared" ca="1" si="386"/>
        <v>16.849003768829096</v>
      </c>
      <c r="AC356" s="78">
        <f t="shared" ca="1" si="387"/>
        <v>115.5958877129752</v>
      </c>
      <c r="AD356" s="80">
        <f t="shared" ca="1" si="379"/>
        <v>150.27465402686775</v>
      </c>
      <c r="AG356" s="4"/>
      <c r="AH356" s="4"/>
      <c r="AI356" s="4"/>
      <c r="AJ356" s="4"/>
      <c r="AK356" s="4"/>
      <c r="AL356" s="4"/>
      <c r="AM356" s="4"/>
      <c r="AN356" s="4"/>
      <c r="AO356" s="5"/>
      <c r="AS356" s="7">
        <v>4</v>
      </c>
      <c r="AT356">
        <v>11</v>
      </c>
      <c r="AU356" s="191">
        <f t="shared" ca="1" si="383"/>
        <v>0.35451709279770133</v>
      </c>
    </row>
    <row r="357" spans="1:49" x14ac:dyDescent="0.2">
      <c r="A357" s="63">
        <v>4</v>
      </c>
      <c r="B357" s="56">
        <v>12</v>
      </c>
      <c r="C357" s="78">
        <f t="shared" ca="1" si="372"/>
        <v>340.60230414990752</v>
      </c>
      <c r="D357" s="80">
        <f t="shared" ca="1" si="373"/>
        <v>22.688258577435878</v>
      </c>
      <c r="E357" s="78">
        <f t="shared" ca="1" si="374"/>
        <v>1597.456442296455</v>
      </c>
      <c r="F357" s="80">
        <f t="shared" ca="1" si="375"/>
        <v>2076.6933749853915</v>
      </c>
      <c r="I357" s="4"/>
      <c r="J357" s="4"/>
      <c r="K357" s="4"/>
      <c r="L357" s="4"/>
      <c r="M357" s="4"/>
      <c r="N357" s="4"/>
      <c r="O357" s="4"/>
      <c r="P357" s="4"/>
      <c r="Q357" s="5"/>
      <c r="R357" s="5"/>
      <c r="U357" s="4"/>
      <c r="Y357" s="63">
        <v>4</v>
      </c>
      <c r="Z357" s="56">
        <v>12</v>
      </c>
      <c r="AA357" s="78">
        <f t="shared" ca="1" si="385"/>
        <v>68.568058385726118</v>
      </c>
      <c r="AB357" s="80">
        <f t="shared" ca="1" si="386"/>
        <v>16.069228515581049</v>
      </c>
      <c r="AC357" s="78">
        <f t="shared" ca="1" si="387"/>
        <v>127.63862909201679</v>
      </c>
      <c r="AD357" s="80">
        <f t="shared" ca="1" si="379"/>
        <v>165.93021781962182</v>
      </c>
      <c r="AG357" s="4"/>
      <c r="AH357" s="4"/>
      <c r="AI357" s="4"/>
      <c r="AJ357" s="4"/>
      <c r="AK357" s="4"/>
      <c r="AL357" s="4"/>
      <c r="AM357" s="4"/>
      <c r="AN357" s="4"/>
      <c r="AO357" s="5"/>
      <c r="AS357" s="63">
        <v>4</v>
      </c>
      <c r="AT357" s="56">
        <v>12</v>
      </c>
      <c r="AU357" s="191">
        <f t="shared" ca="1" si="383"/>
        <v>0.3287572663813868</v>
      </c>
      <c r="AV357" s="5">
        <f ca="1">AVERAGE(AU346:AU357)</f>
        <v>0.39481274909156339</v>
      </c>
      <c r="AW357" s="5">
        <f ca="1">STDEV(AU346:AU357)</f>
        <v>6.8743012376474399E-2</v>
      </c>
    </row>
    <row r="358" spans="1:49" x14ac:dyDescent="0.2">
      <c r="A358" s="6">
        <v>5</v>
      </c>
      <c r="B358">
        <v>1</v>
      </c>
      <c r="C358" s="78">
        <f t="shared" ca="1" si="372"/>
        <v>302.26865523329718</v>
      </c>
      <c r="D358" s="80">
        <f t="shared" ca="1" si="373"/>
        <v>23.028951486568392</v>
      </c>
      <c r="E358" s="78">
        <f t="shared" ca="1" si="374"/>
        <v>1417.8422529810753</v>
      </c>
      <c r="F358" s="80">
        <f t="shared" ca="1" si="375"/>
        <v>1843.1949288753979</v>
      </c>
      <c r="I358" s="4"/>
      <c r="J358" s="4"/>
      <c r="K358" s="4"/>
      <c r="L358" s="4"/>
      <c r="M358" s="4"/>
      <c r="N358" s="4"/>
      <c r="O358" s="4"/>
      <c r="P358" s="4"/>
      <c r="Q358" s="5"/>
      <c r="R358" s="5"/>
      <c r="U358" s="4"/>
      <c r="Y358" s="6">
        <v>5</v>
      </c>
      <c r="Z358">
        <v>1</v>
      </c>
      <c r="AA358" s="78">
        <f t="shared" ca="1" si="385"/>
        <v>105.2770301098444</v>
      </c>
      <c r="AB358" s="80">
        <f t="shared" ca="1" si="386"/>
        <v>14.366804791334392</v>
      </c>
      <c r="AC358" s="78">
        <f t="shared" ca="1" si="387"/>
        <v>185.31199549393148</v>
      </c>
      <c r="AD358" s="80">
        <f t="shared" ca="1" si="379"/>
        <v>240.90559414211091</v>
      </c>
      <c r="AG358" s="4"/>
      <c r="AH358" s="4"/>
      <c r="AI358" s="4"/>
      <c r="AJ358" s="4"/>
      <c r="AK358" s="4"/>
      <c r="AL358" s="4"/>
      <c r="AM358" s="4"/>
      <c r="AN358" s="4"/>
      <c r="AO358" s="5"/>
      <c r="AS358" s="6">
        <v>5</v>
      </c>
      <c r="AT358">
        <v>1</v>
      </c>
      <c r="AU358" s="191">
        <f t="shared" ca="1" si="383"/>
        <v>0.46671823275358165</v>
      </c>
    </row>
    <row r="359" spans="1:49" x14ac:dyDescent="0.2">
      <c r="A359" s="6">
        <v>5</v>
      </c>
      <c r="B359">
        <v>2</v>
      </c>
      <c r="C359" s="78">
        <f t="shared" ca="1" si="372"/>
        <v>472.15827687075421</v>
      </c>
      <c r="D359" s="80">
        <f t="shared" ca="1" si="373"/>
        <v>22.37072482568658</v>
      </c>
      <c r="E359" s="78">
        <f t="shared" ca="1" si="374"/>
        <v>2195.663946344243</v>
      </c>
      <c r="F359" s="80">
        <f t="shared" ca="1" si="375"/>
        <v>2854.363130247516</v>
      </c>
      <c r="I359" s="4"/>
      <c r="J359" s="4"/>
      <c r="K359" s="4"/>
      <c r="L359" s="4"/>
      <c r="M359" s="4"/>
      <c r="N359" s="4"/>
      <c r="O359" s="4"/>
      <c r="P359" s="4"/>
      <c r="Q359" s="5"/>
      <c r="R359" s="5"/>
      <c r="U359" s="4"/>
      <c r="Y359" s="6">
        <v>5</v>
      </c>
      <c r="Z359">
        <v>2</v>
      </c>
      <c r="AA359" s="78">
        <f t="shared" ca="1" si="385"/>
        <v>126.19320350142807</v>
      </c>
      <c r="AB359" s="80">
        <f t="shared" ca="1" si="386"/>
        <v>14.656361317948521</v>
      </c>
      <c r="AC359" s="78">
        <f t="shared" ca="1" si="387"/>
        <v>220.28907045605311</v>
      </c>
      <c r="AD359" s="80">
        <f t="shared" ca="1" si="379"/>
        <v>286.37579159286906</v>
      </c>
      <c r="AG359" s="4"/>
      <c r="AH359" s="4"/>
      <c r="AI359" s="4"/>
      <c r="AJ359" s="4"/>
      <c r="AK359" s="4"/>
      <c r="AL359" s="4"/>
      <c r="AM359" s="4"/>
      <c r="AN359" s="4"/>
      <c r="AO359" s="5"/>
      <c r="AS359" s="6">
        <v>5</v>
      </c>
      <c r="AT359">
        <v>2</v>
      </c>
      <c r="AU359" s="191">
        <f t="shared" ca="1" si="383"/>
        <v>0.37074612960139475</v>
      </c>
    </row>
    <row r="360" spans="1:49" x14ac:dyDescent="0.2">
      <c r="A360" s="6">
        <v>5</v>
      </c>
      <c r="B360">
        <v>3</v>
      </c>
      <c r="C360" s="78">
        <f t="shared" ca="1" si="372"/>
        <v>604.25813982593206</v>
      </c>
      <c r="D360" s="80">
        <f t="shared" ca="1" si="373"/>
        <v>21.778269633958722</v>
      </c>
      <c r="E360" s="78">
        <f t="shared" ca="1" si="374"/>
        <v>2785.7482395248571</v>
      </c>
      <c r="F360" s="80">
        <f t="shared" ca="1" si="375"/>
        <v>3621.4727113823142</v>
      </c>
      <c r="I360" s="4"/>
      <c r="J360" s="4"/>
      <c r="K360" s="4"/>
      <c r="L360" s="4"/>
      <c r="M360" s="4"/>
      <c r="N360" s="4"/>
      <c r="O360" s="4"/>
      <c r="P360" s="4"/>
      <c r="Q360" s="5"/>
      <c r="R360" s="5"/>
      <c r="U360" s="4"/>
      <c r="Y360" s="6">
        <v>5</v>
      </c>
      <c r="Z360">
        <v>3</v>
      </c>
      <c r="AA360" s="78">
        <f t="shared" ca="1" si="385"/>
        <v>195.31795286630228</v>
      </c>
      <c r="AB360" s="80">
        <f t="shared" ca="1" si="386"/>
        <v>16.41191480917005</v>
      </c>
      <c r="AC360" s="78">
        <f t="shared" ca="1" si="387"/>
        <v>349.08614751180579</v>
      </c>
      <c r="AD360" s="80">
        <f t="shared" ca="1" si="379"/>
        <v>453.81199176534756</v>
      </c>
      <c r="AG360" s="4"/>
      <c r="AH360" s="4"/>
      <c r="AI360" s="4"/>
      <c r="AJ360" s="4"/>
      <c r="AK360" s="4"/>
      <c r="AL360" s="4"/>
      <c r="AM360" s="4"/>
      <c r="AN360" s="4"/>
      <c r="AO360" s="5"/>
      <c r="AS360" s="6">
        <v>5</v>
      </c>
      <c r="AT360">
        <v>3</v>
      </c>
      <c r="AU360" s="191">
        <f t="shared" ca="1" si="383"/>
        <v>0.45586453241823044</v>
      </c>
    </row>
    <row r="361" spans="1:49" x14ac:dyDescent="0.2">
      <c r="A361" s="6">
        <v>5</v>
      </c>
      <c r="B361">
        <v>4</v>
      </c>
      <c r="C361" s="78">
        <f t="shared" ca="1" si="372"/>
        <v>747.07778777398562</v>
      </c>
      <c r="D361" s="80">
        <f t="shared" ca="1" si="373"/>
        <v>21.902903407400498</v>
      </c>
      <c r="E361" s="78">
        <f t="shared" ca="1" si="374"/>
        <v>3446.3400201258542</v>
      </c>
      <c r="F361" s="80">
        <f t="shared" ca="1" si="375"/>
        <v>4480.2420261636107</v>
      </c>
      <c r="I361" s="4"/>
      <c r="J361" s="4"/>
      <c r="K361" s="4"/>
      <c r="L361" s="4"/>
      <c r="M361" s="4"/>
      <c r="N361" s="4"/>
      <c r="O361" s="4"/>
      <c r="P361" s="4"/>
      <c r="Q361" s="5"/>
      <c r="R361" s="5"/>
      <c r="U361" s="4"/>
      <c r="Y361" s="6">
        <v>5</v>
      </c>
      <c r="Z361">
        <v>4</v>
      </c>
      <c r="AA361" s="78">
        <f t="shared" ca="1" si="385"/>
        <v>171.73191487812306</v>
      </c>
      <c r="AB361" s="80">
        <f t="shared" ca="1" si="386"/>
        <v>18.607141779299134</v>
      </c>
      <c r="AC361" s="78">
        <f t="shared" ca="1" si="387"/>
        <v>324.37410867157723</v>
      </c>
      <c r="AD361" s="80">
        <f t="shared" ca="1" si="379"/>
        <v>421.6863412730504</v>
      </c>
      <c r="AG361" s="4"/>
      <c r="AH361" s="4"/>
      <c r="AI361" s="4"/>
      <c r="AJ361" s="4"/>
      <c r="AK361" s="4"/>
      <c r="AL361" s="4"/>
      <c r="AM361" s="4"/>
      <c r="AN361" s="4"/>
      <c r="AO361" s="5"/>
      <c r="AS361" s="6">
        <v>5</v>
      </c>
      <c r="AT361">
        <v>4</v>
      </c>
      <c r="AU361" s="191">
        <f t="shared" ca="1" si="383"/>
        <v>0.36296051389153072</v>
      </c>
    </row>
    <row r="362" spans="1:49" x14ac:dyDescent="0.2">
      <c r="A362" s="6">
        <v>5</v>
      </c>
      <c r="B362">
        <v>5</v>
      </c>
      <c r="C362" s="78">
        <f t="shared" ca="1" si="372"/>
        <v>811.57206494254353</v>
      </c>
      <c r="D362" s="80">
        <f t="shared" ca="1" si="373"/>
        <v>23.476700047502646</v>
      </c>
      <c r="E362" s="78">
        <f t="shared" ca="1" si="374"/>
        <v>3814.2873533100606</v>
      </c>
      <c r="F362" s="80">
        <f t="shared" ca="1" si="375"/>
        <v>4958.5735593030786</v>
      </c>
      <c r="I362" s="4"/>
      <c r="J362" s="4"/>
      <c r="K362" s="4"/>
      <c r="L362" s="4"/>
      <c r="M362" s="4"/>
      <c r="N362" s="4"/>
      <c r="O362" s="4"/>
      <c r="P362" s="4"/>
      <c r="Q362" s="5"/>
      <c r="R362" s="5"/>
      <c r="U362" s="4"/>
      <c r="Y362" s="6">
        <v>5</v>
      </c>
      <c r="Z362">
        <v>5</v>
      </c>
      <c r="AA362" s="78">
        <f t="shared" ca="1" si="385"/>
        <v>139.51216150907538</v>
      </c>
      <c r="AB362" s="80">
        <f t="shared" ca="1" si="386"/>
        <v>19.745650686512416</v>
      </c>
      <c r="AC362" s="78">
        <f t="shared" ca="1" si="387"/>
        <v>278.57603539198504</v>
      </c>
      <c r="AD362" s="80">
        <f t="shared" ca="1" si="379"/>
        <v>362.14884600958055</v>
      </c>
      <c r="AG362" s="4"/>
      <c r="AH362" s="4"/>
      <c r="AI362" s="4"/>
      <c r="AJ362" s="4"/>
      <c r="AK362" s="4"/>
      <c r="AL362" s="4"/>
      <c r="AM362" s="4"/>
      <c r="AN362" s="4"/>
      <c r="AO362" s="5"/>
      <c r="AS362" s="6">
        <v>5</v>
      </c>
      <c r="AT362">
        <v>5</v>
      </c>
      <c r="AU362" s="191">
        <f t="shared" ca="1" si="383"/>
        <v>0.4860851273438852</v>
      </c>
    </row>
    <row r="363" spans="1:49" x14ac:dyDescent="0.2">
      <c r="A363" s="6">
        <v>5</v>
      </c>
      <c r="B363">
        <v>6</v>
      </c>
      <c r="C363" s="78">
        <f t="shared" ca="1" si="372"/>
        <v>764.04031090214414</v>
      </c>
      <c r="D363" s="80">
        <f t="shared" ca="1" si="373"/>
        <v>24.824022437696605</v>
      </c>
      <c r="E363" s="78">
        <f t="shared" ca="1" si="374"/>
        <v>3652.2426798055981</v>
      </c>
      <c r="F363" s="80">
        <f t="shared" ca="1" si="375"/>
        <v>4747.9154837472779</v>
      </c>
      <c r="I363" s="4"/>
      <c r="J363" s="4"/>
      <c r="K363" s="4"/>
      <c r="L363" s="4"/>
      <c r="M363" s="4"/>
      <c r="N363" s="4"/>
      <c r="O363" s="4"/>
      <c r="P363" s="4"/>
      <c r="Q363" s="5"/>
      <c r="R363" s="5"/>
      <c r="U363" s="4"/>
      <c r="Y363" s="6">
        <v>5</v>
      </c>
      <c r="Z363">
        <v>6</v>
      </c>
      <c r="AA363" s="78">
        <f t="shared" ca="1" si="385"/>
        <v>128.19460945888468</v>
      </c>
      <c r="AB363" s="80">
        <f t="shared" ca="1" si="386"/>
        <v>21.376614914942007</v>
      </c>
      <c r="AC363" s="78">
        <f t="shared" ca="1" si="387"/>
        <v>267.82283103000782</v>
      </c>
      <c r="AD363" s="80">
        <f t="shared" ca="1" si="379"/>
        <v>348.1696803390102</v>
      </c>
      <c r="AG363" s="4"/>
      <c r="AH363" s="4"/>
      <c r="AI363" s="4"/>
      <c r="AJ363" s="4"/>
      <c r="AK363" s="4"/>
      <c r="AL363" s="4"/>
      <c r="AM363" s="4"/>
      <c r="AN363" s="4"/>
      <c r="AO363" s="5"/>
      <c r="AS363" s="6">
        <v>5</v>
      </c>
      <c r="AT363">
        <v>6</v>
      </c>
      <c r="AU363" s="191">
        <f t="shared" ca="1" si="383"/>
        <v>0.46965967801777098</v>
      </c>
    </row>
    <row r="364" spans="1:49" x14ac:dyDescent="0.2">
      <c r="A364" s="6">
        <v>5</v>
      </c>
      <c r="B364">
        <v>7</v>
      </c>
      <c r="C364" s="78">
        <f t="shared" ca="1" si="372"/>
        <v>721.14271454600305</v>
      </c>
      <c r="D364" s="80">
        <f t="shared" ca="1" si="373"/>
        <v>24.355005366890147</v>
      </c>
      <c r="E364" s="78">
        <f t="shared" ca="1" si="374"/>
        <v>3440.4496588157367</v>
      </c>
      <c r="F364" s="80">
        <f t="shared" ca="1" si="375"/>
        <v>4472.5845564604579</v>
      </c>
      <c r="I364" s="4"/>
      <c r="J364" s="4"/>
      <c r="K364" s="4"/>
      <c r="L364" s="4"/>
      <c r="M364" s="4"/>
      <c r="N364" s="4"/>
      <c r="O364" s="4"/>
      <c r="P364" s="4"/>
      <c r="Q364" s="5"/>
      <c r="R364" s="5"/>
      <c r="U364" s="4"/>
      <c r="Y364" s="6">
        <v>5</v>
      </c>
      <c r="Z364">
        <v>7</v>
      </c>
      <c r="AA364" s="78">
        <f t="shared" ca="1" si="385"/>
        <v>112.02607705817499</v>
      </c>
      <c r="AB364" s="80">
        <f t="shared" ca="1" si="386"/>
        <v>21.62714270789899</v>
      </c>
      <c r="AC364" s="78">
        <f t="shared" ca="1" si="387"/>
        <v>236.49952425327362</v>
      </c>
      <c r="AD364" s="80">
        <f t="shared" ca="1" si="379"/>
        <v>307.44938152925573</v>
      </c>
      <c r="AG364" s="4"/>
      <c r="AH364" s="4"/>
      <c r="AI364" s="4"/>
      <c r="AJ364" s="4"/>
      <c r="AK364" s="4"/>
      <c r="AL364" s="4"/>
      <c r="AM364" s="4"/>
      <c r="AN364" s="4"/>
      <c r="AO364" s="5"/>
      <c r="AS364" s="6">
        <v>5</v>
      </c>
      <c r="AT364">
        <v>7</v>
      </c>
      <c r="AU364" s="191">
        <f t="shared" ca="1" si="383"/>
        <v>0.57474539791589241</v>
      </c>
    </row>
    <row r="365" spans="1:49" x14ac:dyDescent="0.2">
      <c r="A365" s="6">
        <v>5</v>
      </c>
      <c r="B365">
        <v>8</v>
      </c>
      <c r="C365" s="78">
        <f t="shared" ca="1" si="372"/>
        <v>401.13467657917374</v>
      </c>
      <c r="D365" s="80">
        <f t="shared" ca="1" si="373"/>
        <v>25.387122254357195</v>
      </c>
      <c r="E365" s="78">
        <f t="shared" ca="1" si="374"/>
        <v>1934.7483508219618</v>
      </c>
      <c r="F365" s="80">
        <f t="shared" ca="1" si="375"/>
        <v>2515.1728560685506</v>
      </c>
      <c r="I365" s="4"/>
      <c r="J365" s="4"/>
      <c r="K365" s="4"/>
      <c r="L365" s="4"/>
      <c r="M365" s="4"/>
      <c r="N365" s="4"/>
      <c r="O365" s="4"/>
      <c r="P365" s="4"/>
      <c r="Q365" s="5"/>
      <c r="R365" s="5"/>
      <c r="U365" s="4"/>
      <c r="Y365" s="6">
        <v>5</v>
      </c>
      <c r="Z365">
        <v>8</v>
      </c>
      <c r="AA365" s="78">
        <f t="shared" ca="1" si="385"/>
        <v>97.714710718768728</v>
      </c>
      <c r="AB365" s="80">
        <f t="shared" ca="1" si="386"/>
        <v>21.058145333731542</v>
      </c>
      <c r="AC365" s="78">
        <f t="shared" ca="1" si="387"/>
        <v>207.69984463570481</v>
      </c>
      <c r="AD365" s="80">
        <f t="shared" ca="1" si="379"/>
        <v>270.00979802641626</v>
      </c>
      <c r="AG365" s="4"/>
      <c r="AH365" s="4"/>
      <c r="AI365" s="4"/>
      <c r="AJ365" s="4"/>
      <c r="AK365" s="4"/>
      <c r="AL365" s="4"/>
      <c r="AM365" s="4"/>
      <c r="AN365" s="4"/>
      <c r="AO365" s="5"/>
      <c r="AS365" s="6">
        <v>5</v>
      </c>
      <c r="AT365">
        <v>8</v>
      </c>
      <c r="AU365" s="191">
        <f t="shared" ca="1" si="383"/>
        <v>0.51954638601237746</v>
      </c>
    </row>
    <row r="366" spans="1:49" x14ac:dyDescent="0.2">
      <c r="A366" s="6">
        <v>5</v>
      </c>
      <c r="B366">
        <v>9</v>
      </c>
      <c r="C366" s="78">
        <f t="shared" ca="1" si="372"/>
        <v>301.60402022600999</v>
      </c>
      <c r="D366" s="80">
        <f t="shared" ca="1" si="373"/>
        <v>25.330926094535894</v>
      </c>
      <c r="E366" s="78">
        <f t="shared" ca="1" si="374"/>
        <v>1456.3480120651977</v>
      </c>
      <c r="F366" s="80">
        <f t="shared" ca="1" si="375"/>
        <v>1893.2524156847571</v>
      </c>
      <c r="I366" s="4"/>
      <c r="J366" s="4"/>
      <c r="K366" s="4"/>
      <c r="L366" s="4"/>
      <c r="M366" s="4"/>
      <c r="N366" s="4"/>
      <c r="O366" s="4"/>
      <c r="P366" s="4"/>
      <c r="Q366" s="5"/>
      <c r="R366" s="5"/>
      <c r="U366" s="4"/>
      <c r="Y366" s="6">
        <v>5</v>
      </c>
      <c r="Z366">
        <v>9</v>
      </c>
      <c r="AA366" s="78">
        <f t="shared" ca="1" si="385"/>
        <v>68.775344553550795</v>
      </c>
      <c r="AB366" s="80">
        <f t="shared" ca="1" si="386"/>
        <v>19.409808401876695</v>
      </c>
      <c r="AC366" s="78">
        <f t="shared" ca="1" si="387"/>
        <v>143.28846099430265</v>
      </c>
      <c r="AD366" s="80">
        <f t="shared" ca="1" si="379"/>
        <v>186.27499929259346</v>
      </c>
      <c r="AG366" s="4"/>
      <c r="AH366" s="4"/>
      <c r="AI366" s="4"/>
      <c r="AJ366" s="4"/>
      <c r="AK366" s="4"/>
      <c r="AL366" s="4"/>
      <c r="AM366" s="4"/>
      <c r="AN366" s="4"/>
      <c r="AO366" s="5"/>
      <c r="AS366" s="6">
        <v>5</v>
      </c>
      <c r="AT366">
        <v>9</v>
      </c>
      <c r="AU366" s="191">
        <f t="shared" ca="1" si="383"/>
        <v>0.42567725355989178</v>
      </c>
    </row>
    <row r="367" spans="1:49" x14ac:dyDescent="0.2">
      <c r="A367" s="6">
        <v>5</v>
      </c>
      <c r="B367">
        <v>10</v>
      </c>
      <c r="C367" s="78">
        <f t="shared" ca="1" si="372"/>
        <v>228.56689078785789</v>
      </c>
      <c r="D367" s="80">
        <f t="shared" ca="1" si="373"/>
        <v>24.94865055281068</v>
      </c>
      <c r="E367" s="78">
        <f t="shared" ca="1" si="374"/>
        <v>1099.855878997382</v>
      </c>
      <c r="F367" s="80">
        <f t="shared" ca="1" si="375"/>
        <v>1429.8126426965966</v>
      </c>
      <c r="I367" s="4"/>
      <c r="J367" s="4"/>
      <c r="K367" s="4"/>
      <c r="L367" s="4"/>
      <c r="M367" s="4"/>
      <c r="N367" s="4"/>
      <c r="O367" s="4"/>
      <c r="P367" s="4"/>
      <c r="Q367" s="5"/>
      <c r="R367" s="5"/>
      <c r="U367" s="4"/>
      <c r="Y367" s="6">
        <v>5</v>
      </c>
      <c r="Z367">
        <v>10</v>
      </c>
      <c r="AA367" s="78">
        <f t="shared" ca="1" si="385"/>
        <v>61.893446772289337</v>
      </c>
      <c r="AB367" s="80">
        <f t="shared" ca="1" si="386"/>
        <v>16.139206978662493</v>
      </c>
      <c r="AC367" s="78">
        <f t="shared" ca="1" si="387"/>
        <v>119.96019981498793</v>
      </c>
      <c r="AD367" s="80">
        <f t="shared" ca="1" si="379"/>
        <v>155.9482597594843</v>
      </c>
      <c r="AG367" s="4"/>
      <c r="AH367" s="4"/>
      <c r="AI367" s="4"/>
      <c r="AJ367" s="4"/>
      <c r="AK367" s="4"/>
      <c r="AL367" s="4"/>
      <c r="AM367" s="4"/>
      <c r="AN367" s="4"/>
      <c r="AO367" s="5"/>
      <c r="AS367" s="6">
        <v>5</v>
      </c>
      <c r="AT367">
        <v>10</v>
      </c>
      <c r="AU367" s="191">
        <f t="shared" ca="1" si="383"/>
        <v>0.367303790449719</v>
      </c>
    </row>
    <row r="368" spans="1:49" x14ac:dyDescent="0.2">
      <c r="A368" s="6">
        <v>5</v>
      </c>
      <c r="B368">
        <v>11</v>
      </c>
      <c r="C368" s="78">
        <f t="shared" ca="1" si="372"/>
        <v>186.7649344919333</v>
      </c>
      <c r="D368" s="80">
        <f t="shared" ca="1" si="373"/>
        <v>23.658216622070579</v>
      </c>
      <c r="E368" s="78">
        <f t="shared" ca="1" si="374"/>
        <v>885.50310548228538</v>
      </c>
      <c r="F368" s="80">
        <f t="shared" ca="1" si="375"/>
        <v>1151.1540371269709</v>
      </c>
      <c r="I368" s="4"/>
      <c r="J368" s="4"/>
      <c r="K368" s="4"/>
      <c r="L368" s="4"/>
      <c r="M368" s="4"/>
      <c r="N368" s="4"/>
      <c r="O368" s="4"/>
      <c r="P368" s="4"/>
      <c r="Q368" s="5"/>
      <c r="R368" s="5"/>
      <c r="U368" s="4"/>
      <c r="Y368" s="6">
        <v>5</v>
      </c>
      <c r="Z368">
        <v>11</v>
      </c>
      <c r="AA368" s="78">
        <f t="shared" ca="1" si="385"/>
        <v>92.046240339398963</v>
      </c>
      <c r="AB368" s="80">
        <f t="shared" ca="1" si="386"/>
        <v>14.05982563190309</v>
      </c>
      <c r="AC368" s="78">
        <f t="shared" ca="1" si="387"/>
        <v>162.25755800217544</v>
      </c>
      <c r="AD368" s="80">
        <f t="shared" ca="1" si="379"/>
        <v>210.9348254028281</v>
      </c>
      <c r="AG368" s="4"/>
      <c r="AH368" s="4"/>
      <c r="AI368" s="4"/>
      <c r="AJ368" s="4"/>
      <c r="AK368" s="4"/>
      <c r="AL368" s="4"/>
      <c r="AM368" s="4"/>
      <c r="AN368" s="4"/>
      <c r="AO368" s="5"/>
      <c r="AS368" s="6">
        <v>5</v>
      </c>
      <c r="AT368">
        <v>11</v>
      </c>
      <c r="AU368" s="191">
        <f t="shared" ca="1" si="383"/>
        <v>0.37290480405675752</v>
      </c>
    </row>
    <row r="369" spans="1:49" x14ac:dyDescent="0.2">
      <c r="A369" s="59">
        <v>5</v>
      </c>
      <c r="B369" s="56">
        <v>12</v>
      </c>
      <c r="C369" s="78">
        <f t="shared" ca="1" si="372"/>
        <v>302.54871494812426</v>
      </c>
      <c r="D369" s="80">
        <f t="shared" ca="1" si="373"/>
        <v>22.271439727422635</v>
      </c>
      <c r="E369" s="78">
        <f t="shared" ca="1" si="374"/>
        <v>1407.2986432420923</v>
      </c>
      <c r="F369" s="80">
        <f t="shared" ca="1" si="375"/>
        <v>1829.48823621472</v>
      </c>
      <c r="I369" s="4"/>
      <c r="J369" s="4"/>
      <c r="K369" s="4"/>
      <c r="L369" s="4"/>
      <c r="M369" s="4"/>
      <c r="N369" s="4"/>
      <c r="O369" s="4"/>
      <c r="P369" s="4"/>
      <c r="Q369" s="5"/>
      <c r="R369" s="5"/>
      <c r="U369" s="4"/>
      <c r="Y369" s="59">
        <v>5</v>
      </c>
      <c r="Z369" s="56">
        <v>12</v>
      </c>
      <c r="AA369" s="78">
        <f t="shared" ca="1" si="385"/>
        <v>111.15989671623063</v>
      </c>
      <c r="AB369" s="80">
        <f t="shared" ca="1" si="386"/>
        <v>15.03415026063157</v>
      </c>
      <c r="AC369" s="78">
        <f t="shared" ca="1" si="387"/>
        <v>195.59036761692184</v>
      </c>
      <c r="AD369" s="80">
        <f t="shared" ca="1" si="379"/>
        <v>254.2674779019984</v>
      </c>
      <c r="AG369" s="4"/>
      <c r="AH369" s="4"/>
      <c r="AI369" s="4"/>
      <c r="AJ369" s="4"/>
      <c r="AK369" s="4"/>
      <c r="AL369" s="4"/>
      <c r="AM369" s="4"/>
      <c r="AN369" s="4"/>
      <c r="AO369" s="5"/>
      <c r="AS369" s="59">
        <v>5</v>
      </c>
      <c r="AT369" s="56">
        <v>12</v>
      </c>
      <c r="AU369" s="191">
        <f t="shared" ca="1" si="383"/>
        <v>0.39860499895014051</v>
      </c>
      <c r="AV369" s="5">
        <f ca="1">AVERAGE(AU358:AU369)</f>
        <v>0.43923473708093091</v>
      </c>
      <c r="AW369" s="5">
        <f ca="1">STDEV(AU358:AU369)</f>
        <v>6.8012283272985571E-2</v>
      </c>
    </row>
    <row r="370" spans="1:49" x14ac:dyDescent="0.2">
      <c r="A370" s="7">
        <v>6</v>
      </c>
      <c r="B370">
        <v>1</v>
      </c>
      <c r="C370" s="78">
        <f t="shared" ca="1" si="372"/>
        <v>515.66604504198961</v>
      </c>
      <c r="D370" s="80">
        <f t="shared" ca="1" si="373"/>
        <v>21.93111670490827</v>
      </c>
      <c r="E370" s="78">
        <f t="shared" ca="1" si="374"/>
        <v>2382.5447819999226</v>
      </c>
      <c r="F370" s="80">
        <f t="shared" ca="1" si="375"/>
        <v>3097.3082165998994</v>
      </c>
      <c r="I370" s="4"/>
      <c r="J370" s="4"/>
      <c r="K370" s="4"/>
      <c r="L370" s="4"/>
      <c r="M370" s="4"/>
      <c r="N370" s="4"/>
      <c r="O370" s="4"/>
      <c r="P370" s="4"/>
      <c r="Q370" s="5"/>
      <c r="R370" s="5"/>
      <c r="U370" s="4"/>
      <c r="Y370" s="7">
        <v>6</v>
      </c>
      <c r="Z370">
        <v>1</v>
      </c>
      <c r="AA370" s="78">
        <f t="shared" ca="1" si="385"/>
        <v>114.50167624950564</v>
      </c>
      <c r="AB370" s="80">
        <f t="shared" ca="1" si="386"/>
        <v>15.136575453973084</v>
      </c>
      <c r="AC370" s="78">
        <f t="shared" ca="1" si="387"/>
        <v>202.30549012437368</v>
      </c>
      <c r="AD370" s="80">
        <f t="shared" ca="1" si="379"/>
        <v>262.99713716168577</v>
      </c>
      <c r="AG370" s="4"/>
      <c r="AH370" s="4"/>
      <c r="AI370" s="4"/>
      <c r="AJ370" s="4"/>
      <c r="AK370" s="4"/>
      <c r="AL370" s="4"/>
      <c r="AM370" s="4"/>
      <c r="AN370" s="4"/>
      <c r="AO370" s="5"/>
      <c r="AS370" s="7">
        <v>6</v>
      </c>
      <c r="AT370">
        <v>1</v>
      </c>
      <c r="AU370" s="191">
        <f t="shared" ca="1" si="383"/>
        <v>0.55481137220312671</v>
      </c>
    </row>
    <row r="371" spans="1:49" x14ac:dyDescent="0.2">
      <c r="A371" s="7">
        <v>6</v>
      </c>
      <c r="B371">
        <v>2</v>
      </c>
      <c r="C371" s="78">
        <f t="shared" ca="1" si="372"/>
        <v>518.3894888234139</v>
      </c>
      <c r="D371" s="80">
        <f t="shared" ca="1" si="373"/>
        <v>22.301265684660375</v>
      </c>
      <c r="E371" s="78">
        <f t="shared" ca="1" si="374"/>
        <v>2404.0636453722009</v>
      </c>
      <c r="F371" s="80">
        <f t="shared" ca="1" si="375"/>
        <v>3125.2827389838612</v>
      </c>
      <c r="I371" s="4"/>
      <c r="J371" s="4"/>
      <c r="K371" s="4"/>
      <c r="L371" s="4"/>
      <c r="M371" s="4"/>
      <c r="N371" s="4"/>
      <c r="O371" s="4"/>
      <c r="P371" s="4"/>
      <c r="Q371" s="5"/>
      <c r="R371" s="5"/>
      <c r="U371" s="4"/>
      <c r="Y371" s="7">
        <v>6</v>
      </c>
      <c r="Z371">
        <v>2</v>
      </c>
      <c r="AA371" s="78">
        <f t="shared" ca="1" si="385"/>
        <v>154.12620021605642</v>
      </c>
      <c r="AB371" s="80">
        <f t="shared" ca="1" si="386"/>
        <v>14.687463106386073</v>
      </c>
      <c r="AC371" s="78">
        <f t="shared" ca="1" si="387"/>
        <v>267.76513514404479</v>
      </c>
      <c r="AD371" s="80">
        <f t="shared" ca="1" si="379"/>
        <v>348.09467568725825</v>
      </c>
      <c r="AG371" s="4"/>
      <c r="AH371" s="4"/>
      <c r="AI371" s="4"/>
      <c r="AJ371" s="4"/>
      <c r="AK371" s="4"/>
      <c r="AL371" s="4"/>
      <c r="AM371" s="4"/>
      <c r="AN371" s="4"/>
      <c r="AO371" s="5"/>
      <c r="AS371" s="7">
        <v>6</v>
      </c>
      <c r="AT371">
        <v>2</v>
      </c>
      <c r="AU371" s="191">
        <f t="shared" ca="1" si="383"/>
        <v>0.38490056859552296</v>
      </c>
    </row>
    <row r="372" spans="1:49" x14ac:dyDescent="0.2">
      <c r="A372" s="7">
        <v>6</v>
      </c>
      <c r="B372">
        <v>3</v>
      </c>
      <c r="C372" s="78">
        <f t="shared" ca="1" si="372"/>
        <v>649.9365288035516</v>
      </c>
      <c r="D372" s="80">
        <f t="shared" ca="1" si="373"/>
        <v>21.82269076102417</v>
      </c>
      <c r="E372" s="78">
        <f t="shared" ca="1" si="374"/>
        <v>2996.7037104814494</v>
      </c>
      <c r="F372" s="80">
        <f t="shared" ca="1" si="375"/>
        <v>3895.7148236258845</v>
      </c>
      <c r="I372" s="4"/>
      <c r="J372" s="4"/>
      <c r="K372" s="4"/>
      <c r="L372" s="4"/>
      <c r="M372" s="4"/>
      <c r="N372" s="4"/>
      <c r="O372" s="4"/>
      <c r="P372" s="4"/>
      <c r="Q372" s="5"/>
      <c r="R372" s="5"/>
      <c r="U372" s="4"/>
      <c r="Y372" s="7">
        <v>6</v>
      </c>
      <c r="Z372">
        <v>3</v>
      </c>
      <c r="AA372" s="78">
        <f t="shared" ca="1" si="385"/>
        <v>169.06209638302821</v>
      </c>
      <c r="AB372" s="80">
        <f t="shared" ca="1" si="386"/>
        <v>16.429684480901113</v>
      </c>
      <c r="AC372" s="78">
        <f t="shared" ca="1" si="387"/>
        <v>302.83176074044968</v>
      </c>
      <c r="AD372" s="80">
        <f t="shared" ca="1" si="379"/>
        <v>393.68128896258457</v>
      </c>
      <c r="AG372" s="4"/>
      <c r="AH372" s="4"/>
      <c r="AI372" s="4"/>
      <c r="AJ372" s="4"/>
      <c r="AK372" s="4"/>
      <c r="AL372" s="4"/>
      <c r="AM372" s="4"/>
      <c r="AN372" s="4"/>
      <c r="AO372" s="5"/>
      <c r="AS372" s="7">
        <v>6</v>
      </c>
      <c r="AT372">
        <v>3</v>
      </c>
      <c r="AU372" s="191">
        <f t="shared" ca="1" si="383"/>
        <v>0.40127922566078084</v>
      </c>
    </row>
    <row r="373" spans="1:49" x14ac:dyDescent="0.2">
      <c r="A373" s="7">
        <v>6</v>
      </c>
      <c r="B373">
        <v>4</v>
      </c>
      <c r="C373" s="78">
        <f t="shared" ref="C373:C436" ca="1" si="389">CB120</f>
        <v>732.16480980133656</v>
      </c>
      <c r="D373" s="80">
        <f t="shared" ca="1" si="373"/>
        <v>22.028613006326303</v>
      </c>
      <c r="E373" s="78">
        <f t="shared" ca="1" si="374"/>
        <v>3382.8766776613411</v>
      </c>
      <c r="F373" s="80">
        <f t="shared" ca="1" si="375"/>
        <v>4397.739680959744</v>
      </c>
      <c r="I373" s="4"/>
      <c r="J373" s="4"/>
      <c r="K373" s="4"/>
      <c r="L373" s="4"/>
      <c r="M373" s="4"/>
      <c r="N373" s="4"/>
      <c r="O373" s="4"/>
      <c r="P373" s="4"/>
      <c r="Q373" s="5"/>
      <c r="R373" s="5"/>
      <c r="U373" s="4"/>
      <c r="Y373" s="7">
        <v>6</v>
      </c>
      <c r="Z373">
        <v>4</v>
      </c>
      <c r="AA373" s="78">
        <f t="shared" ca="1" si="385"/>
        <v>271.48982403026531</v>
      </c>
      <c r="AB373" s="80">
        <f t="shared" ca="1" si="386"/>
        <v>17.757258671441754</v>
      </c>
      <c r="AC373" s="78">
        <f t="shared" ca="1" si="387"/>
        <v>506.27436587938502</v>
      </c>
      <c r="AD373" s="80">
        <f t="shared" ca="1" si="379"/>
        <v>658.15667564320051</v>
      </c>
      <c r="AG373" s="4"/>
      <c r="AH373" s="4"/>
      <c r="AI373" s="4"/>
      <c r="AJ373" s="4"/>
      <c r="AK373" s="4"/>
      <c r="AL373" s="4"/>
      <c r="AM373" s="4"/>
      <c r="AN373" s="4"/>
      <c r="AO373" s="5"/>
      <c r="AS373" s="7">
        <v>6</v>
      </c>
      <c r="AT373">
        <v>4</v>
      </c>
      <c r="AU373" s="191">
        <f t="shared" ca="1" si="383"/>
        <v>0.40452976734115298</v>
      </c>
    </row>
    <row r="374" spans="1:49" x14ac:dyDescent="0.2">
      <c r="A374" s="7">
        <v>6</v>
      </c>
      <c r="B374">
        <v>5</v>
      </c>
      <c r="C374" s="78">
        <f t="shared" ca="1" si="389"/>
        <v>799.70944472284816</v>
      </c>
      <c r="D374" s="80">
        <f t="shared" ca="1" si="373"/>
        <v>23.502395975545912</v>
      </c>
      <c r="E374" s="78">
        <f t="shared" ref="E374:E437" ca="1" si="390">CD121</f>
        <v>3760.4764856678689</v>
      </c>
      <c r="F374" s="80">
        <f t="shared" ref="F374:F437" ca="1" si="391">E374*OtherSppInd</f>
        <v>4888.6194313682299</v>
      </c>
      <c r="I374" s="4"/>
      <c r="J374" s="4"/>
      <c r="K374" s="4"/>
      <c r="L374" s="4"/>
      <c r="M374" s="4"/>
      <c r="N374" s="4"/>
      <c r="O374" s="4"/>
      <c r="P374" s="4"/>
      <c r="Q374" s="5"/>
      <c r="R374" s="5"/>
      <c r="U374" s="4"/>
      <c r="Y374" s="7">
        <v>6</v>
      </c>
      <c r="Z374">
        <v>5</v>
      </c>
      <c r="AA374" s="78">
        <f t="shared" ca="1" si="385"/>
        <v>247.64730486133692</v>
      </c>
      <c r="AB374" s="80">
        <f t="shared" ca="1" si="386"/>
        <v>19.553744082747912</v>
      </c>
      <c r="AC374" s="78">
        <f t="shared" ca="1" si="387"/>
        <v>490.7624928868396</v>
      </c>
      <c r="AD374" s="80">
        <f t="shared" ref="AD374:AD437" ca="1" si="392">AC374*OtherSppInd</f>
        <v>637.99124075289149</v>
      </c>
      <c r="AG374" s="4"/>
      <c r="AH374" s="4"/>
      <c r="AI374" s="4"/>
      <c r="AJ374" s="4"/>
      <c r="AK374" s="4"/>
      <c r="AL374" s="4"/>
      <c r="AM374" s="4"/>
      <c r="AN374" s="4"/>
      <c r="AO374" s="5"/>
      <c r="AS374" s="7">
        <v>6</v>
      </c>
      <c r="AT374">
        <v>5</v>
      </c>
      <c r="AU374" s="191">
        <f t="shared" ref="AU374:AU437" ca="1" si="393">SUM(C121:D121)*EXP(assesserr*(0+1*SQRT(-2*LN(RAND()))*SIN(2*PI()*RAND())))</f>
        <v>0.42559376832447487</v>
      </c>
    </row>
    <row r="375" spans="1:49" x14ac:dyDescent="0.2">
      <c r="A375" s="7">
        <v>6</v>
      </c>
      <c r="B375">
        <v>6</v>
      </c>
      <c r="C375" s="78">
        <f t="shared" ca="1" si="389"/>
        <v>735.27089240437465</v>
      </c>
      <c r="D375" s="80">
        <f t="shared" ref="D375:D438" ca="1" si="394">IF(CC122="",0,CC122)</f>
        <v>24.414241002899956</v>
      </c>
      <c r="E375" s="78">
        <f t="shared" ca="1" si="390"/>
        <v>3500.4430963013447</v>
      </c>
      <c r="F375" s="80">
        <f t="shared" ca="1" si="391"/>
        <v>4550.5760251917482</v>
      </c>
      <c r="I375" s="4"/>
      <c r="J375" s="4"/>
      <c r="K375" s="4"/>
      <c r="L375" s="4"/>
      <c r="M375" s="4"/>
      <c r="N375" s="4"/>
      <c r="O375" s="4"/>
      <c r="P375" s="4"/>
      <c r="Q375" s="5"/>
      <c r="R375" s="5"/>
      <c r="U375" s="4"/>
      <c r="Y375" s="7">
        <v>6</v>
      </c>
      <c r="Z375">
        <v>6</v>
      </c>
      <c r="AA375" s="78">
        <f t="shared" ref="AA375:AA438" ca="1" si="395">AZ122</f>
        <v>219.9183954710781</v>
      </c>
      <c r="AB375" s="80">
        <f t="shared" ref="AB375:AB438" ca="1" si="396">IF(BA122="",0,BA122)</f>
        <v>21.704120490733068</v>
      </c>
      <c r="AC375" s="78">
        <f t="shared" ref="AC375:AC438" ca="1" si="397">BB122</f>
        <v>459.02481669512133</v>
      </c>
      <c r="AD375" s="80">
        <f t="shared" ca="1" si="392"/>
        <v>596.73226170365774</v>
      </c>
      <c r="AG375" s="4"/>
      <c r="AH375" s="4"/>
      <c r="AI375" s="4"/>
      <c r="AJ375" s="4"/>
      <c r="AK375" s="4"/>
      <c r="AL375" s="4"/>
      <c r="AM375" s="4"/>
      <c r="AN375" s="4"/>
      <c r="AO375" s="5"/>
      <c r="AS375" s="7">
        <v>6</v>
      </c>
      <c r="AT375">
        <v>6</v>
      </c>
      <c r="AU375" s="191">
        <f t="shared" ca="1" si="393"/>
        <v>0.40352774889154247</v>
      </c>
    </row>
    <row r="376" spans="1:49" x14ac:dyDescent="0.2">
      <c r="A376" s="7">
        <v>6</v>
      </c>
      <c r="B376">
        <v>7</v>
      </c>
      <c r="C376" s="78">
        <f t="shared" ca="1" si="389"/>
        <v>592.78302272399401</v>
      </c>
      <c r="D376" s="80">
        <f t="shared" ca="1" si="394"/>
        <v>25.231132927191659</v>
      </c>
      <c r="E376" s="78">
        <f t="shared" ca="1" si="390"/>
        <v>2852.3027229019162</v>
      </c>
      <c r="F376" s="80">
        <f t="shared" ca="1" si="391"/>
        <v>3707.9935397724912</v>
      </c>
      <c r="I376" s="4"/>
      <c r="J376" s="4"/>
      <c r="K376" s="4"/>
      <c r="L376" s="4"/>
      <c r="M376" s="4"/>
      <c r="N376" s="4"/>
      <c r="O376" s="4"/>
      <c r="P376" s="4"/>
      <c r="Q376" s="5"/>
      <c r="R376" s="5"/>
      <c r="U376" s="4"/>
      <c r="Y376" s="7">
        <v>6</v>
      </c>
      <c r="Z376">
        <v>7</v>
      </c>
      <c r="AA376" s="78">
        <f t="shared" ca="1" si="395"/>
        <v>165.58077945516953</v>
      </c>
      <c r="AB376" s="80">
        <f t="shared" ca="1" si="396"/>
        <v>23.152556797574167</v>
      </c>
      <c r="AC376" s="78">
        <f t="shared" ca="1" si="397"/>
        <v>361.0325235788618</v>
      </c>
      <c r="AD376" s="80">
        <f t="shared" ca="1" si="392"/>
        <v>469.34228065252034</v>
      </c>
      <c r="AG376" s="4"/>
      <c r="AH376" s="4"/>
      <c r="AI376" s="4"/>
      <c r="AJ376" s="4"/>
      <c r="AK376" s="4"/>
      <c r="AL376" s="4"/>
      <c r="AM376" s="4"/>
      <c r="AN376" s="4"/>
      <c r="AO376" s="5"/>
      <c r="AS376" s="7">
        <v>6</v>
      </c>
      <c r="AT376">
        <v>7</v>
      </c>
      <c r="AU376" s="191">
        <f t="shared" ca="1" si="393"/>
        <v>0.45198042046856601</v>
      </c>
    </row>
    <row r="377" spans="1:49" x14ac:dyDescent="0.2">
      <c r="A377" s="7">
        <v>6</v>
      </c>
      <c r="B377">
        <v>8</v>
      </c>
      <c r="C377" s="78">
        <f t="shared" ca="1" si="389"/>
        <v>627.64072973010127</v>
      </c>
      <c r="D377" s="80">
        <f t="shared" ca="1" si="394"/>
        <v>27.12622892731406</v>
      </c>
      <c r="E377" s="78">
        <f t="shared" ca="1" si="390"/>
        <v>3080.3605641215777</v>
      </c>
      <c r="F377" s="80">
        <f t="shared" ca="1" si="391"/>
        <v>4004.4687333580509</v>
      </c>
      <c r="I377" s="4"/>
      <c r="J377" s="4"/>
      <c r="K377" s="4"/>
      <c r="L377" s="4"/>
      <c r="M377" s="4"/>
      <c r="N377" s="4"/>
      <c r="O377" s="4"/>
      <c r="P377" s="4"/>
      <c r="Q377" s="5"/>
      <c r="R377" s="5"/>
      <c r="U377" s="4"/>
      <c r="Y377" s="7">
        <v>6</v>
      </c>
      <c r="Z377">
        <v>8</v>
      </c>
      <c r="AA377" s="78">
        <f t="shared" ca="1" si="395"/>
        <v>93.392122202658669</v>
      </c>
      <c r="AB377" s="80">
        <f t="shared" ca="1" si="396"/>
        <v>24.092911597479695</v>
      </c>
      <c r="AC377" s="78">
        <f t="shared" ca="1" si="397"/>
        <v>212.87274706826483</v>
      </c>
      <c r="AD377" s="80">
        <f t="shared" ca="1" si="392"/>
        <v>276.73457118874427</v>
      </c>
      <c r="AG377" s="4"/>
      <c r="AH377" s="4"/>
      <c r="AI377" s="4"/>
      <c r="AJ377" s="4"/>
      <c r="AK377" s="4"/>
      <c r="AL377" s="4"/>
      <c r="AM377" s="4"/>
      <c r="AN377" s="4"/>
      <c r="AO377" s="5"/>
      <c r="AS377" s="7">
        <v>6</v>
      </c>
      <c r="AT377">
        <v>8</v>
      </c>
      <c r="AU377" s="191">
        <f t="shared" ca="1" si="393"/>
        <v>0.68745486233611119</v>
      </c>
    </row>
    <row r="378" spans="1:49" x14ac:dyDescent="0.2">
      <c r="A378" s="7">
        <v>6</v>
      </c>
      <c r="B378">
        <v>9</v>
      </c>
      <c r="C378" s="78">
        <f t="shared" ca="1" si="389"/>
        <v>335.54244663030744</v>
      </c>
      <c r="D378" s="80">
        <f t="shared" ca="1" si="394"/>
        <v>27.639158514059261</v>
      </c>
      <c r="E378" s="78">
        <f t="shared" ca="1" si="390"/>
        <v>1660.439610665693</v>
      </c>
      <c r="F378" s="80">
        <f t="shared" ca="1" si="391"/>
        <v>2158.571493865401</v>
      </c>
      <c r="I378" s="4"/>
      <c r="J378" s="4"/>
      <c r="K378" s="4"/>
      <c r="L378" s="4"/>
      <c r="M378" s="4"/>
      <c r="N378" s="4"/>
      <c r="O378" s="4"/>
      <c r="P378" s="4"/>
      <c r="Q378" s="5"/>
      <c r="R378" s="5"/>
      <c r="U378" s="4"/>
      <c r="Y378" s="7">
        <v>6</v>
      </c>
      <c r="Z378">
        <v>9</v>
      </c>
      <c r="AA378" s="78">
        <f t="shared" ca="1" si="395"/>
        <v>88.363134539660948</v>
      </c>
      <c r="AB378" s="80">
        <f t="shared" ca="1" si="396"/>
        <v>19.781071579963935</v>
      </c>
      <c r="AC378" s="78">
        <f t="shared" ca="1" si="397"/>
        <v>193.30946038127036</v>
      </c>
      <c r="AD378" s="80">
        <f t="shared" ca="1" si="392"/>
        <v>251.30229849565148</v>
      </c>
      <c r="AG378" s="4"/>
      <c r="AH378" s="4"/>
      <c r="AI378" s="4"/>
      <c r="AJ378" s="4"/>
      <c r="AK378" s="4"/>
      <c r="AL378" s="4"/>
      <c r="AM378" s="4"/>
      <c r="AN378" s="4"/>
      <c r="AO378" s="5"/>
      <c r="AS378" s="7">
        <v>6</v>
      </c>
      <c r="AT378">
        <v>9</v>
      </c>
      <c r="AU378" s="191">
        <f t="shared" ca="1" si="393"/>
        <v>0.57011241296876292</v>
      </c>
    </row>
    <row r="379" spans="1:49" x14ac:dyDescent="0.2">
      <c r="A379" s="7">
        <v>6</v>
      </c>
      <c r="B379">
        <v>10</v>
      </c>
      <c r="C379" s="78">
        <f t="shared" ca="1" si="389"/>
        <v>195.28336748606284</v>
      </c>
      <c r="D379" s="80">
        <f t="shared" ca="1" si="394"/>
        <v>26.114035630115406</v>
      </c>
      <c r="E379" s="78">
        <f t="shared" ca="1" si="390"/>
        <v>954.91063894090018</v>
      </c>
      <c r="F379" s="80">
        <f t="shared" ca="1" si="391"/>
        <v>1241.3838306231703</v>
      </c>
      <c r="I379" s="4"/>
      <c r="J379" s="4"/>
      <c r="K379" s="4"/>
      <c r="L379" s="4"/>
      <c r="M379" s="4"/>
      <c r="N379" s="4"/>
      <c r="O379" s="4"/>
      <c r="P379" s="4"/>
      <c r="Q379" s="5"/>
      <c r="R379" s="5"/>
      <c r="U379" s="4"/>
      <c r="Y379" s="7">
        <v>6</v>
      </c>
      <c r="Z379">
        <v>10</v>
      </c>
      <c r="AA379" s="78">
        <f t="shared" ca="1" si="395"/>
        <v>68.356612491841744</v>
      </c>
      <c r="AB379" s="80">
        <f t="shared" ca="1" si="396"/>
        <v>18.020607172844581</v>
      </c>
      <c r="AC379" s="78">
        <f t="shared" ca="1" si="397"/>
        <v>139.12282813555876</v>
      </c>
      <c r="AD379" s="80">
        <f t="shared" ca="1" si="392"/>
        <v>180.85967657622641</v>
      </c>
      <c r="AG379" s="4"/>
      <c r="AH379" s="4"/>
      <c r="AI379" s="4"/>
      <c r="AJ379" s="4"/>
      <c r="AK379" s="4"/>
      <c r="AL379" s="4"/>
      <c r="AM379" s="4"/>
      <c r="AN379" s="4"/>
      <c r="AO379" s="5"/>
      <c r="AS379" s="7">
        <v>6</v>
      </c>
      <c r="AT379">
        <v>10</v>
      </c>
      <c r="AU379" s="191">
        <f t="shared" ca="1" si="393"/>
        <v>0.3615961522636989</v>
      </c>
    </row>
    <row r="380" spans="1:49" x14ac:dyDescent="0.2">
      <c r="A380" s="7">
        <v>6</v>
      </c>
      <c r="B380">
        <v>11</v>
      </c>
      <c r="C380" s="78">
        <f t="shared" ca="1" si="389"/>
        <v>302.98915462052793</v>
      </c>
      <c r="D380" s="80">
        <f t="shared" ca="1" si="394"/>
        <v>23.295132765737904</v>
      </c>
      <c r="E380" s="78">
        <f t="shared" ca="1" si="390"/>
        <v>1433.7945232245479</v>
      </c>
      <c r="F380" s="80">
        <f t="shared" ca="1" si="391"/>
        <v>1863.9328801919123</v>
      </c>
      <c r="I380" s="4"/>
      <c r="J380" s="4"/>
      <c r="K380" s="4"/>
      <c r="L380" s="4"/>
      <c r="M380" s="4"/>
      <c r="N380" s="4"/>
      <c r="O380" s="4"/>
      <c r="P380" s="4"/>
      <c r="Q380" s="5"/>
      <c r="R380" s="5"/>
      <c r="U380" s="4"/>
      <c r="Y380" s="7">
        <v>6</v>
      </c>
      <c r="Z380">
        <v>11</v>
      </c>
      <c r="AA380" s="78">
        <f t="shared" ca="1" si="395"/>
        <v>61.790854302043343</v>
      </c>
      <c r="AB380" s="80">
        <f t="shared" ca="1" si="396"/>
        <v>16.673173524231064</v>
      </c>
      <c r="AC380" s="78">
        <f t="shared" ca="1" si="397"/>
        <v>118.83759402279983</v>
      </c>
      <c r="AD380" s="80">
        <f t="shared" ca="1" si="392"/>
        <v>154.48887222963978</v>
      </c>
      <c r="AG380" s="4"/>
      <c r="AH380" s="4"/>
      <c r="AI380" s="4"/>
      <c r="AJ380" s="4"/>
      <c r="AK380" s="4"/>
      <c r="AL380" s="4"/>
      <c r="AM380" s="4"/>
      <c r="AN380" s="4"/>
      <c r="AO380" s="5"/>
      <c r="AS380" s="7">
        <v>6</v>
      </c>
      <c r="AT380">
        <v>11</v>
      </c>
      <c r="AU380" s="191">
        <f t="shared" ca="1" si="393"/>
        <v>0.52283307961348247</v>
      </c>
    </row>
    <row r="381" spans="1:49" x14ac:dyDescent="0.2">
      <c r="A381" s="63">
        <v>6</v>
      </c>
      <c r="B381" s="56">
        <v>12</v>
      </c>
      <c r="C381" s="78">
        <f t="shared" ca="1" si="389"/>
        <v>275.01911725773988</v>
      </c>
      <c r="D381" s="80">
        <f t="shared" ca="1" si="394"/>
        <v>23.569544811495589</v>
      </c>
      <c r="E381" s="78">
        <f t="shared" ca="1" si="390"/>
        <v>1300.0766671517135</v>
      </c>
      <c r="F381" s="80">
        <f t="shared" ca="1" si="391"/>
        <v>1690.0996672972276</v>
      </c>
      <c r="I381" s="4"/>
      <c r="J381" s="4"/>
      <c r="K381" s="4"/>
      <c r="L381" s="4"/>
      <c r="M381" s="4"/>
      <c r="N381" s="4"/>
      <c r="O381" s="4"/>
      <c r="P381" s="4"/>
      <c r="Q381" s="5"/>
      <c r="R381" s="5"/>
      <c r="U381" s="4"/>
      <c r="Y381" s="63">
        <v>6</v>
      </c>
      <c r="Z381" s="56">
        <v>12</v>
      </c>
      <c r="AA381" s="78">
        <f t="shared" ca="1" si="395"/>
        <v>73.306584119209475</v>
      </c>
      <c r="AB381" s="80">
        <f t="shared" ca="1" si="396"/>
        <v>15.596347507049275</v>
      </c>
      <c r="AC381" s="78">
        <f t="shared" ca="1" si="397"/>
        <v>134.67416666750785</v>
      </c>
      <c r="AD381" s="80">
        <f t="shared" ca="1" si="392"/>
        <v>175.07641666776021</v>
      </c>
      <c r="AG381" s="4"/>
      <c r="AH381" s="4"/>
      <c r="AI381" s="4"/>
      <c r="AJ381" s="4"/>
      <c r="AK381" s="4"/>
      <c r="AL381" s="4"/>
      <c r="AM381" s="4"/>
      <c r="AN381" s="4"/>
      <c r="AO381" s="5"/>
      <c r="AS381" s="63">
        <v>6</v>
      </c>
      <c r="AT381" s="56">
        <v>12</v>
      </c>
      <c r="AU381" s="191">
        <f t="shared" ca="1" si="393"/>
        <v>0.47306443308219165</v>
      </c>
      <c r="AV381" s="5">
        <f ca="1">AVERAGE(AU370:AU381)</f>
        <v>0.47014031764578451</v>
      </c>
      <c r="AW381" s="5">
        <f ca="1">STDEV(AU370:AU381)</f>
        <v>9.6304419075046332E-2</v>
      </c>
    </row>
    <row r="382" spans="1:49" x14ac:dyDescent="0.2">
      <c r="A382" s="6">
        <v>7</v>
      </c>
      <c r="B382">
        <v>1</v>
      </c>
      <c r="C382" s="78">
        <f t="shared" ca="1" si="389"/>
        <v>510.71801443007382</v>
      </c>
      <c r="D382" s="80">
        <f t="shared" ca="1" si="394"/>
        <v>22.119929454825368</v>
      </c>
      <c r="E382" s="78">
        <f t="shared" ca="1" si="390"/>
        <v>2369.5383726028813</v>
      </c>
      <c r="F382" s="80">
        <f t="shared" ca="1" si="391"/>
        <v>3080.3998843837458</v>
      </c>
      <c r="I382" s="4"/>
      <c r="J382" s="4"/>
      <c r="K382" s="4"/>
      <c r="L382" s="4"/>
      <c r="M382" s="4"/>
      <c r="N382" s="4"/>
      <c r="O382" s="4"/>
      <c r="P382" s="4"/>
      <c r="Q382" s="5"/>
      <c r="R382" s="5"/>
      <c r="U382" s="4"/>
      <c r="Y382" s="6">
        <v>7</v>
      </c>
      <c r="Z382">
        <v>1</v>
      </c>
      <c r="AA382" s="78">
        <f t="shared" ca="1" si="395"/>
        <v>106.13482505091345</v>
      </c>
      <c r="AB382" s="80">
        <f t="shared" ca="1" si="396"/>
        <v>13.742317036502129</v>
      </c>
      <c r="AC382" s="78">
        <f t="shared" ca="1" si="397"/>
        <v>182.40917542924765</v>
      </c>
      <c r="AD382" s="80">
        <f t="shared" ca="1" si="392"/>
        <v>237.13192805802197</v>
      </c>
      <c r="AG382" s="4"/>
      <c r="AH382" s="4"/>
      <c r="AI382" s="4"/>
      <c r="AJ382" s="4"/>
      <c r="AK382" s="4"/>
      <c r="AL382" s="4"/>
      <c r="AM382" s="4"/>
      <c r="AN382" s="4"/>
      <c r="AO382" s="5"/>
      <c r="AS382" s="6">
        <v>7</v>
      </c>
      <c r="AT382">
        <v>1</v>
      </c>
      <c r="AU382" s="191">
        <f t="shared" ca="1" si="393"/>
        <v>0.8040495468869211</v>
      </c>
    </row>
    <row r="383" spans="1:49" x14ac:dyDescent="0.2">
      <c r="A383" s="6">
        <v>7</v>
      </c>
      <c r="B383">
        <v>2</v>
      </c>
      <c r="C383" s="78">
        <f t="shared" ca="1" si="389"/>
        <v>340.9123241793726</v>
      </c>
      <c r="D383" s="80">
        <f t="shared" ca="1" si="394"/>
        <v>21.528123727396743</v>
      </c>
      <c r="E383" s="78">
        <f t="shared" ca="1" si="390"/>
        <v>1566.1798164852141</v>
      </c>
      <c r="F383" s="80">
        <f t="shared" ca="1" si="391"/>
        <v>2036.0337614307784</v>
      </c>
      <c r="I383" s="4"/>
      <c r="J383" s="4"/>
      <c r="K383" s="4"/>
      <c r="L383" s="4"/>
      <c r="M383" s="4"/>
      <c r="N383" s="4"/>
      <c r="O383" s="4"/>
      <c r="P383" s="4"/>
      <c r="Q383" s="5"/>
      <c r="R383" s="5"/>
      <c r="U383" s="4"/>
      <c r="Y383" s="6">
        <v>7</v>
      </c>
      <c r="Z383">
        <v>2</v>
      </c>
      <c r="AA383" s="78">
        <f t="shared" ca="1" si="395"/>
        <v>100.98002673454754</v>
      </c>
      <c r="AB383" s="80">
        <f t="shared" ca="1" si="396"/>
        <v>14.624714439636012</v>
      </c>
      <c r="AC383" s="78">
        <f t="shared" ca="1" si="397"/>
        <v>168.68541515170051</v>
      </c>
      <c r="AD383" s="80">
        <f t="shared" ca="1" si="392"/>
        <v>219.29103969721066</v>
      </c>
      <c r="AG383" s="4"/>
      <c r="AH383" s="4"/>
      <c r="AI383" s="4"/>
      <c r="AJ383" s="4"/>
      <c r="AK383" s="4"/>
      <c r="AL383" s="4"/>
      <c r="AM383" s="4"/>
      <c r="AN383" s="4"/>
      <c r="AO383" s="5"/>
      <c r="AS383" s="6">
        <v>7</v>
      </c>
      <c r="AT383">
        <v>2</v>
      </c>
      <c r="AU383" s="191">
        <f t="shared" ca="1" si="393"/>
        <v>0.4428118385364912</v>
      </c>
    </row>
    <row r="384" spans="1:49" x14ac:dyDescent="0.2">
      <c r="A384" s="6">
        <v>7</v>
      </c>
      <c r="B384">
        <v>3</v>
      </c>
      <c r="C384" s="78">
        <f t="shared" ca="1" si="389"/>
        <v>858.49613220789274</v>
      </c>
      <c r="D384" s="80">
        <f t="shared" ca="1" si="394"/>
        <v>20.61052341736475</v>
      </c>
      <c r="E384" s="78">
        <f t="shared" ca="1" si="390"/>
        <v>3889.4499089151195</v>
      </c>
      <c r="F384" s="80">
        <f t="shared" ca="1" si="391"/>
        <v>5056.2848815896559</v>
      </c>
      <c r="I384" s="4"/>
      <c r="J384" s="4"/>
      <c r="K384" s="4"/>
      <c r="L384" s="4"/>
      <c r="M384" s="4"/>
      <c r="N384" s="4"/>
      <c r="O384" s="4"/>
      <c r="P384" s="4"/>
      <c r="Q384" s="5"/>
      <c r="R384" s="5"/>
      <c r="U384" s="4"/>
      <c r="Y384" s="6">
        <v>7</v>
      </c>
      <c r="Z384">
        <v>3</v>
      </c>
      <c r="AA384" s="78">
        <f t="shared" ca="1" si="395"/>
        <v>148.71712761756211</v>
      </c>
      <c r="AB384" s="80">
        <f t="shared" ca="1" si="396"/>
        <v>16.635627005732466</v>
      </c>
      <c r="AC384" s="78">
        <f t="shared" ca="1" si="397"/>
        <v>263.38245973019298</v>
      </c>
      <c r="AD384" s="80">
        <f t="shared" ca="1" si="392"/>
        <v>342.39719764925087</v>
      </c>
      <c r="AG384" s="4"/>
      <c r="AH384" s="4"/>
      <c r="AI384" s="4"/>
      <c r="AJ384" s="4"/>
      <c r="AK384" s="4"/>
      <c r="AL384" s="4"/>
      <c r="AM384" s="4"/>
      <c r="AN384" s="4"/>
      <c r="AO384" s="5"/>
      <c r="AS384" s="6">
        <v>7</v>
      </c>
      <c r="AT384">
        <v>3</v>
      </c>
      <c r="AU384" s="191">
        <f t="shared" ca="1" si="393"/>
        <v>0.66067641941943456</v>
      </c>
    </row>
    <row r="385" spans="1:49" x14ac:dyDescent="0.2">
      <c r="A385" s="6">
        <v>7</v>
      </c>
      <c r="B385">
        <v>4</v>
      </c>
      <c r="C385" s="78">
        <f t="shared" ca="1" si="389"/>
        <v>596.89638651804728</v>
      </c>
      <c r="D385" s="80">
        <f t="shared" ca="1" si="394"/>
        <v>22.358150820093538</v>
      </c>
      <c r="E385" s="78">
        <f t="shared" ca="1" si="390"/>
        <v>2762.7679461018961</v>
      </c>
      <c r="F385" s="80">
        <f t="shared" ca="1" si="391"/>
        <v>3591.5983299324648</v>
      </c>
      <c r="I385" s="4"/>
      <c r="J385" s="4"/>
      <c r="K385" s="4"/>
      <c r="L385" s="4"/>
      <c r="M385" s="4"/>
      <c r="N385" s="4"/>
      <c r="O385" s="4"/>
      <c r="P385" s="4"/>
      <c r="Q385" s="5"/>
      <c r="R385" s="5"/>
      <c r="U385" s="4"/>
      <c r="Y385" s="6">
        <v>7</v>
      </c>
      <c r="Z385">
        <v>4</v>
      </c>
      <c r="AA385" s="78">
        <f t="shared" ca="1" si="395"/>
        <v>148.33884389238418</v>
      </c>
      <c r="AB385" s="80">
        <f t="shared" ca="1" si="396"/>
        <v>16.710353480038126</v>
      </c>
      <c r="AC385" s="78">
        <f t="shared" ca="1" si="397"/>
        <v>270.85626338390432</v>
      </c>
      <c r="AD385" s="80">
        <f t="shared" ca="1" si="392"/>
        <v>352.11314239907563</v>
      </c>
      <c r="AG385" s="4"/>
      <c r="AH385" s="4"/>
      <c r="AI385" s="4"/>
      <c r="AJ385" s="4"/>
      <c r="AK385" s="4"/>
      <c r="AL385" s="4"/>
      <c r="AM385" s="4"/>
      <c r="AN385" s="4"/>
      <c r="AO385" s="5"/>
      <c r="AS385" s="6">
        <v>7</v>
      </c>
      <c r="AT385">
        <v>4</v>
      </c>
      <c r="AU385" s="191">
        <f t="shared" ca="1" si="393"/>
        <v>0.35888309821611647</v>
      </c>
    </row>
    <row r="386" spans="1:49" x14ac:dyDescent="0.2">
      <c r="A386" s="6">
        <v>7</v>
      </c>
      <c r="B386">
        <v>5</v>
      </c>
      <c r="C386" s="78">
        <f t="shared" ca="1" si="389"/>
        <v>720.09334334274058</v>
      </c>
      <c r="D386" s="80">
        <f t="shared" ca="1" si="394"/>
        <v>22.769907008858073</v>
      </c>
      <c r="E386" s="78">
        <f t="shared" ca="1" si="390"/>
        <v>3357.7106975880452</v>
      </c>
      <c r="F386" s="80">
        <f t="shared" ca="1" si="391"/>
        <v>4365.0239068644587</v>
      </c>
      <c r="I386" s="4"/>
      <c r="J386" s="4"/>
      <c r="K386" s="4"/>
      <c r="L386" s="4"/>
      <c r="M386" s="4"/>
      <c r="N386" s="4"/>
      <c r="O386" s="4"/>
      <c r="P386" s="4"/>
      <c r="Q386" s="5"/>
      <c r="R386" s="5"/>
      <c r="U386" s="4"/>
      <c r="Y386" s="6">
        <v>7</v>
      </c>
      <c r="Z386">
        <v>5</v>
      </c>
      <c r="AA386" s="78">
        <f t="shared" ca="1" si="395"/>
        <v>173.68723284728</v>
      </c>
      <c r="AB386" s="80">
        <f t="shared" ca="1" si="396"/>
        <v>18.759586339342562</v>
      </c>
      <c r="AC386" s="78">
        <f t="shared" ca="1" si="397"/>
        <v>333.01004998488048</v>
      </c>
      <c r="AD386" s="80">
        <f t="shared" ca="1" si="392"/>
        <v>432.91306498034464</v>
      </c>
      <c r="AG386" s="4"/>
      <c r="AH386" s="4"/>
      <c r="AI386" s="4"/>
      <c r="AJ386" s="4"/>
      <c r="AK386" s="4"/>
      <c r="AL386" s="4"/>
      <c r="AM386" s="4"/>
      <c r="AN386" s="4"/>
      <c r="AO386" s="5"/>
      <c r="AS386" s="6">
        <v>7</v>
      </c>
      <c r="AT386">
        <v>5</v>
      </c>
      <c r="AU386" s="191">
        <f t="shared" ca="1" si="393"/>
        <v>0.52493773418265999</v>
      </c>
    </row>
    <row r="387" spans="1:49" x14ac:dyDescent="0.2">
      <c r="A387" s="6">
        <v>7</v>
      </c>
      <c r="B387">
        <v>6</v>
      </c>
      <c r="C387" s="78">
        <f t="shared" ca="1" si="389"/>
        <v>637.5336949599324</v>
      </c>
      <c r="D387" s="80">
        <f t="shared" ca="1" si="394"/>
        <v>22.974347164380649</v>
      </c>
      <c r="E387" s="78">
        <f t="shared" ca="1" si="390"/>
        <v>2983.6917148775683</v>
      </c>
      <c r="F387" s="80">
        <f t="shared" ca="1" si="391"/>
        <v>3878.7992293408388</v>
      </c>
      <c r="I387" s="4"/>
      <c r="J387" s="4"/>
      <c r="K387" s="4"/>
      <c r="L387" s="4"/>
      <c r="M387" s="4"/>
      <c r="N387" s="4"/>
      <c r="O387" s="4"/>
      <c r="P387" s="4"/>
      <c r="Q387" s="5"/>
      <c r="R387" s="5"/>
      <c r="U387" s="4"/>
      <c r="Y387" s="6">
        <v>7</v>
      </c>
      <c r="Z387">
        <v>6</v>
      </c>
      <c r="AA387" s="78">
        <f t="shared" ca="1" si="395"/>
        <v>123.34294119367844</v>
      </c>
      <c r="AB387" s="80">
        <f t="shared" ca="1" si="396"/>
        <v>20.438250071056874</v>
      </c>
      <c r="AC387" s="78">
        <f t="shared" ca="1" si="397"/>
        <v>246.58435294279164</v>
      </c>
      <c r="AD387" s="80">
        <f t="shared" ca="1" si="392"/>
        <v>320.55965882562913</v>
      </c>
      <c r="AG387" s="4"/>
      <c r="AH387" s="4"/>
      <c r="AI387" s="4"/>
      <c r="AJ387" s="4"/>
      <c r="AK387" s="4"/>
      <c r="AL387" s="4"/>
      <c r="AM387" s="4"/>
      <c r="AN387" s="4"/>
      <c r="AO387" s="5"/>
      <c r="AS387" s="6">
        <v>7</v>
      </c>
      <c r="AT387">
        <v>6</v>
      </c>
      <c r="AU387" s="191">
        <f t="shared" ca="1" si="393"/>
        <v>0.40224310180099981</v>
      </c>
    </row>
    <row r="388" spans="1:49" x14ac:dyDescent="0.2">
      <c r="A388" s="6">
        <v>7</v>
      </c>
      <c r="B388">
        <v>7</v>
      </c>
      <c r="C388" s="78">
        <f t="shared" ca="1" si="389"/>
        <v>607.70816798925739</v>
      </c>
      <c r="D388" s="80">
        <f t="shared" ca="1" si="394"/>
        <v>24.665216641916654</v>
      </c>
      <c r="E388" s="78">
        <f t="shared" ca="1" si="390"/>
        <v>2899.1911066230391</v>
      </c>
      <c r="F388" s="80">
        <f t="shared" ca="1" si="391"/>
        <v>3768.9484386099512</v>
      </c>
      <c r="I388" s="4"/>
      <c r="J388" s="4"/>
      <c r="K388" s="4"/>
      <c r="L388" s="4"/>
      <c r="M388" s="4"/>
      <c r="N388" s="4"/>
      <c r="O388" s="4"/>
      <c r="P388" s="4"/>
      <c r="Q388" s="5"/>
      <c r="R388" s="5"/>
      <c r="U388" s="4"/>
      <c r="Y388" s="6">
        <v>7</v>
      </c>
      <c r="Z388">
        <v>7</v>
      </c>
      <c r="AA388" s="78">
        <f t="shared" ca="1" si="395"/>
        <v>139.77469588342578</v>
      </c>
      <c r="AB388" s="80">
        <f t="shared" ca="1" si="396"/>
        <v>22.193985548436672</v>
      </c>
      <c r="AC388" s="78">
        <f t="shared" ca="1" si="397"/>
        <v>296.04107941401134</v>
      </c>
      <c r="AD388" s="80">
        <f t="shared" ca="1" si="392"/>
        <v>384.85340323821475</v>
      </c>
      <c r="AG388" s="4"/>
      <c r="AH388" s="4"/>
      <c r="AI388" s="4"/>
      <c r="AJ388" s="4"/>
      <c r="AK388" s="4"/>
      <c r="AL388" s="4"/>
      <c r="AM388" s="4"/>
      <c r="AN388" s="4"/>
      <c r="AO388" s="5"/>
      <c r="AS388" s="6">
        <v>7</v>
      </c>
      <c r="AT388">
        <v>7</v>
      </c>
      <c r="AU388" s="191">
        <f t="shared" ca="1" si="393"/>
        <v>0.37789599583418743</v>
      </c>
    </row>
    <row r="389" spans="1:49" x14ac:dyDescent="0.2">
      <c r="A389" s="6">
        <v>7</v>
      </c>
      <c r="B389">
        <v>8</v>
      </c>
      <c r="C389" s="78">
        <f t="shared" ca="1" si="389"/>
        <v>577.55421467135898</v>
      </c>
      <c r="D389" s="80">
        <f t="shared" ca="1" si="394"/>
        <v>26.058479508861996</v>
      </c>
      <c r="E389" s="78">
        <f t="shared" ca="1" si="390"/>
        <v>2801.8031967183379</v>
      </c>
      <c r="F389" s="80">
        <f t="shared" ca="1" si="391"/>
        <v>3642.3441557338392</v>
      </c>
      <c r="I389" s="4"/>
      <c r="J389" s="4"/>
      <c r="K389" s="4"/>
      <c r="L389" s="4"/>
      <c r="M389" s="4"/>
      <c r="N389" s="4"/>
      <c r="O389" s="4"/>
      <c r="P389" s="4"/>
      <c r="Q389" s="5"/>
      <c r="R389" s="5"/>
      <c r="U389" s="4"/>
      <c r="Y389" s="6">
        <v>7</v>
      </c>
      <c r="Z389">
        <v>8</v>
      </c>
      <c r="AA389" s="78">
        <f t="shared" ca="1" si="395"/>
        <v>121.52036805189468</v>
      </c>
      <c r="AB389" s="80">
        <f t="shared" ca="1" si="396"/>
        <v>22.67555476996743</v>
      </c>
      <c r="AC389" s="78">
        <f t="shared" ca="1" si="397"/>
        <v>266.98284494318239</v>
      </c>
      <c r="AD389" s="80">
        <f t="shared" ca="1" si="392"/>
        <v>347.07769842613709</v>
      </c>
      <c r="AG389" s="4"/>
      <c r="AH389" s="4"/>
      <c r="AI389" s="4"/>
      <c r="AJ389" s="4"/>
      <c r="AK389" s="4"/>
      <c r="AL389" s="4"/>
      <c r="AM389" s="4"/>
      <c r="AN389" s="4"/>
      <c r="AO389" s="5"/>
      <c r="AS389" s="6">
        <v>7</v>
      </c>
      <c r="AT389">
        <v>8</v>
      </c>
      <c r="AU389" s="191">
        <f t="shared" ca="1" si="393"/>
        <v>0.71336671496068227</v>
      </c>
    </row>
    <row r="390" spans="1:49" x14ac:dyDescent="0.2">
      <c r="A390" s="6">
        <v>7</v>
      </c>
      <c r="B390">
        <v>9</v>
      </c>
      <c r="C390" s="78">
        <f t="shared" ca="1" si="389"/>
        <v>257.79792005785754</v>
      </c>
      <c r="D390" s="80">
        <f t="shared" ca="1" si="394"/>
        <v>26.394582498384608</v>
      </c>
      <c r="E390" s="78">
        <f t="shared" ca="1" si="390"/>
        <v>1258.736066044771</v>
      </c>
      <c r="F390" s="80">
        <f t="shared" ca="1" si="391"/>
        <v>1636.3568858582023</v>
      </c>
      <c r="I390" s="4"/>
      <c r="J390" s="4"/>
      <c r="K390" s="4"/>
      <c r="L390" s="4"/>
      <c r="M390" s="4"/>
      <c r="N390" s="4"/>
      <c r="O390" s="4"/>
      <c r="P390" s="4"/>
      <c r="Q390" s="5"/>
      <c r="R390" s="5"/>
      <c r="U390" s="4"/>
      <c r="Y390" s="6">
        <v>7</v>
      </c>
      <c r="Z390">
        <v>9</v>
      </c>
      <c r="AA390" s="78">
        <f t="shared" ca="1" si="395"/>
        <v>76.503464631932644</v>
      </c>
      <c r="AB390" s="80">
        <f t="shared" ca="1" si="396"/>
        <v>21.51077270578925</v>
      </c>
      <c r="AC390" s="78">
        <f t="shared" ca="1" si="397"/>
        <v>166.48482287139657</v>
      </c>
      <c r="AD390" s="80">
        <f t="shared" ca="1" si="392"/>
        <v>216.43026973281556</v>
      </c>
      <c r="AG390" s="4"/>
      <c r="AH390" s="4"/>
      <c r="AI390" s="4"/>
      <c r="AJ390" s="4"/>
      <c r="AK390" s="4"/>
      <c r="AL390" s="4"/>
      <c r="AM390" s="4"/>
      <c r="AN390" s="4"/>
      <c r="AO390" s="5"/>
      <c r="AS390" s="6">
        <v>7</v>
      </c>
      <c r="AT390">
        <v>9</v>
      </c>
      <c r="AU390" s="191">
        <f t="shared" ca="1" si="393"/>
        <v>0.47468742057974789</v>
      </c>
    </row>
    <row r="391" spans="1:49" x14ac:dyDescent="0.2">
      <c r="A391" s="6">
        <v>7</v>
      </c>
      <c r="B391">
        <v>10</v>
      </c>
      <c r="C391" s="78">
        <f t="shared" ca="1" si="389"/>
        <v>210.079643676111</v>
      </c>
      <c r="D391" s="80">
        <f t="shared" ca="1" si="394"/>
        <v>25.446936763776083</v>
      </c>
      <c r="E391" s="78">
        <f t="shared" ca="1" si="390"/>
        <v>1017.9523197970883</v>
      </c>
      <c r="F391" s="80">
        <f t="shared" ca="1" si="391"/>
        <v>1323.3380157362149</v>
      </c>
      <c r="I391" s="4"/>
      <c r="J391" s="4"/>
      <c r="K391" s="4"/>
      <c r="L391" s="4"/>
      <c r="M391" s="4"/>
      <c r="N391" s="4"/>
      <c r="O391" s="4"/>
      <c r="P391" s="4"/>
      <c r="Q391" s="5"/>
      <c r="R391" s="5"/>
      <c r="U391" s="4"/>
      <c r="Y391" s="6">
        <v>7</v>
      </c>
      <c r="Z391">
        <v>10</v>
      </c>
      <c r="AA391" s="78">
        <f t="shared" ca="1" si="395"/>
        <v>55.568472377383927</v>
      </c>
      <c r="AB391" s="80">
        <f t="shared" ca="1" si="396"/>
        <v>17.5064672000575</v>
      </c>
      <c r="AC391" s="78">
        <f t="shared" ca="1" si="397"/>
        <v>113.47718636701924</v>
      </c>
      <c r="AD391" s="80">
        <f t="shared" ca="1" si="392"/>
        <v>147.52034227712502</v>
      </c>
      <c r="AG391" s="4"/>
      <c r="AH391" s="4"/>
      <c r="AI391" s="4"/>
      <c r="AJ391" s="4"/>
      <c r="AK391" s="4"/>
      <c r="AL391" s="4"/>
      <c r="AM391" s="4"/>
      <c r="AN391" s="4"/>
      <c r="AO391" s="5"/>
      <c r="AS391" s="6">
        <v>7</v>
      </c>
      <c r="AT391">
        <v>10</v>
      </c>
      <c r="AU391" s="191">
        <f t="shared" ca="1" si="393"/>
        <v>0.41013691932017587</v>
      </c>
    </row>
    <row r="392" spans="1:49" x14ac:dyDescent="0.2">
      <c r="A392" s="6">
        <v>7</v>
      </c>
      <c r="B392">
        <v>11</v>
      </c>
      <c r="C392" s="78">
        <f t="shared" ca="1" si="389"/>
        <v>162.05890791374665</v>
      </c>
      <c r="D392" s="80">
        <f t="shared" ca="1" si="394"/>
        <v>25.442324316701072</v>
      </c>
      <c r="E392" s="78">
        <f t="shared" ca="1" si="390"/>
        <v>784.54776473221386</v>
      </c>
      <c r="F392" s="80">
        <f t="shared" ca="1" si="391"/>
        <v>1019.912094151878</v>
      </c>
      <c r="I392" s="4"/>
      <c r="J392" s="4"/>
      <c r="K392" s="4"/>
      <c r="L392" s="4"/>
      <c r="M392" s="4"/>
      <c r="N392" s="4"/>
      <c r="O392" s="4"/>
      <c r="P392" s="4"/>
      <c r="Q392" s="5"/>
      <c r="R392" s="5"/>
      <c r="U392" s="4"/>
      <c r="Y392" s="6">
        <v>7</v>
      </c>
      <c r="Z392">
        <v>11</v>
      </c>
      <c r="AA392" s="78">
        <f t="shared" ca="1" si="395"/>
        <v>64.37512848466325</v>
      </c>
      <c r="AB392" s="80">
        <f t="shared" ca="1" si="396"/>
        <v>14.379353323202121</v>
      </c>
      <c r="AC392" s="78">
        <f t="shared" ca="1" si="397"/>
        <v>118.38270738436252</v>
      </c>
      <c r="AD392" s="80">
        <f t="shared" ca="1" si="392"/>
        <v>153.89751959967128</v>
      </c>
      <c r="AG392" s="4"/>
      <c r="AH392" s="4"/>
      <c r="AI392" s="4"/>
      <c r="AJ392" s="4"/>
      <c r="AK392" s="4"/>
      <c r="AL392" s="4"/>
      <c r="AM392" s="4"/>
      <c r="AN392" s="4"/>
      <c r="AO392" s="5"/>
      <c r="AS392" s="6">
        <v>7</v>
      </c>
      <c r="AT392">
        <v>11</v>
      </c>
      <c r="AU392" s="191">
        <f t="shared" ca="1" si="393"/>
        <v>0.43839813035030045</v>
      </c>
    </row>
    <row r="393" spans="1:49" x14ac:dyDescent="0.2">
      <c r="A393" s="59">
        <v>7</v>
      </c>
      <c r="B393" s="56">
        <v>12</v>
      </c>
      <c r="C393" s="78">
        <f t="shared" ca="1" si="389"/>
        <v>201.29420091275708</v>
      </c>
      <c r="D393" s="80">
        <f t="shared" ca="1" si="394"/>
        <v>22.405885127751532</v>
      </c>
      <c r="E393" s="78">
        <f t="shared" ca="1" si="390"/>
        <v>940.12411683069456</v>
      </c>
      <c r="F393" s="80">
        <f t="shared" ca="1" si="391"/>
        <v>1222.1613518799029</v>
      </c>
      <c r="I393" s="4"/>
      <c r="J393" s="4"/>
      <c r="K393" s="4"/>
      <c r="L393" s="4"/>
      <c r="M393" s="4"/>
      <c r="N393" s="4"/>
      <c r="O393" s="4"/>
      <c r="P393" s="4"/>
      <c r="Q393" s="5"/>
      <c r="R393" s="5"/>
      <c r="U393" s="4"/>
      <c r="Y393" s="59">
        <v>7</v>
      </c>
      <c r="Z393" s="56">
        <v>12</v>
      </c>
      <c r="AA393" s="78">
        <f t="shared" ca="1" si="395"/>
        <v>77.841390438336617</v>
      </c>
      <c r="AB393" s="80">
        <f t="shared" ca="1" si="396"/>
        <v>14.00449656403902</v>
      </c>
      <c r="AC393" s="78">
        <f t="shared" ca="1" si="397"/>
        <v>133.77168520196088</v>
      </c>
      <c r="AD393" s="80">
        <f t="shared" ca="1" si="392"/>
        <v>173.90319076254914</v>
      </c>
      <c r="AG393" s="4"/>
      <c r="AH393" s="4"/>
      <c r="AI393" s="4"/>
      <c r="AJ393" s="4"/>
      <c r="AK393" s="4"/>
      <c r="AL393" s="4"/>
      <c r="AM393" s="4"/>
      <c r="AN393" s="4"/>
      <c r="AO393" s="5"/>
      <c r="AS393" s="59">
        <v>7</v>
      </c>
      <c r="AT393" s="56">
        <v>12</v>
      </c>
      <c r="AU393" s="191">
        <f t="shared" ca="1" si="393"/>
        <v>0.33491764692664883</v>
      </c>
      <c r="AV393" s="5">
        <f ca="1">AVERAGE(AU382:AU393)</f>
        <v>0.49525038058453058</v>
      </c>
      <c r="AW393" s="5">
        <f ca="1">STDEV(AU382:AU393)</f>
        <v>0.15122316924754528</v>
      </c>
    </row>
    <row r="394" spans="1:49" x14ac:dyDescent="0.2">
      <c r="A394" s="7">
        <v>8</v>
      </c>
      <c r="B394">
        <v>1</v>
      </c>
      <c r="C394" s="78">
        <f t="shared" ca="1" si="389"/>
        <v>393.66415891626394</v>
      </c>
      <c r="D394" s="80">
        <f t="shared" ca="1" si="394"/>
        <v>21.661488855886983</v>
      </c>
      <c r="E394" s="78">
        <f t="shared" ca="1" si="390"/>
        <v>1813.4637835499404</v>
      </c>
      <c r="F394" s="80">
        <f t="shared" ca="1" si="391"/>
        <v>2357.5029186149227</v>
      </c>
      <c r="I394" s="4"/>
      <c r="J394" s="4"/>
      <c r="K394" s="4"/>
      <c r="L394" s="4"/>
      <c r="M394" s="4"/>
      <c r="N394" s="4"/>
      <c r="O394" s="4"/>
      <c r="P394" s="4"/>
      <c r="Q394" s="5"/>
      <c r="R394" s="5"/>
      <c r="U394" s="4"/>
      <c r="Y394" s="7">
        <v>8</v>
      </c>
      <c r="Z394">
        <v>1</v>
      </c>
      <c r="AA394" s="78">
        <f t="shared" ca="1" si="395"/>
        <v>85.141353556659169</v>
      </c>
      <c r="AB394" s="80">
        <f t="shared" ca="1" si="396"/>
        <v>14.015252536085519</v>
      </c>
      <c r="AC394" s="78">
        <f t="shared" ca="1" si="397"/>
        <v>144.86963454541558</v>
      </c>
      <c r="AD394" s="80">
        <f t="shared" ca="1" si="392"/>
        <v>188.33052490904026</v>
      </c>
      <c r="AG394" s="4"/>
      <c r="AH394" s="4"/>
      <c r="AI394" s="4"/>
      <c r="AJ394" s="4"/>
      <c r="AK394" s="4"/>
      <c r="AL394" s="4"/>
      <c r="AM394" s="4"/>
      <c r="AN394" s="4"/>
      <c r="AO394" s="5"/>
      <c r="AS394" s="7">
        <v>8</v>
      </c>
      <c r="AT394">
        <v>1</v>
      </c>
      <c r="AU394" s="191">
        <f t="shared" ca="1" si="393"/>
        <v>0.54322386989894078</v>
      </c>
    </row>
    <row r="395" spans="1:49" x14ac:dyDescent="0.2">
      <c r="A395" s="7">
        <v>8</v>
      </c>
      <c r="B395">
        <v>2</v>
      </c>
      <c r="C395" s="78">
        <f t="shared" ca="1" si="389"/>
        <v>523.44494241792256</v>
      </c>
      <c r="D395" s="80">
        <f t="shared" ca="1" si="394"/>
        <v>21.688026515016805</v>
      </c>
      <c r="E395" s="78">
        <f t="shared" ca="1" si="390"/>
        <v>2407.9312847408401</v>
      </c>
      <c r="F395" s="80">
        <f t="shared" ca="1" si="391"/>
        <v>3130.3106701630923</v>
      </c>
      <c r="I395" s="4"/>
      <c r="J395" s="4"/>
      <c r="K395" s="4"/>
      <c r="L395" s="4"/>
      <c r="M395" s="4"/>
      <c r="N395" s="4"/>
      <c r="O395" s="4"/>
      <c r="P395" s="4"/>
      <c r="Q395" s="5"/>
      <c r="R395" s="5"/>
      <c r="U395" s="4"/>
      <c r="Y395" s="7">
        <v>8</v>
      </c>
      <c r="Z395">
        <v>2</v>
      </c>
      <c r="AA395" s="78">
        <f t="shared" ca="1" si="395"/>
        <v>131.572793346054</v>
      </c>
      <c r="AB395" s="80">
        <f t="shared" ca="1" si="396"/>
        <v>13.585233615096907</v>
      </c>
      <c r="AC395" s="78">
        <f t="shared" ca="1" si="397"/>
        <v>218.59741323495484</v>
      </c>
      <c r="AD395" s="80">
        <f t="shared" ca="1" si="392"/>
        <v>284.1766372054413</v>
      </c>
      <c r="AG395" s="4"/>
      <c r="AH395" s="4"/>
      <c r="AI395" s="4"/>
      <c r="AJ395" s="4"/>
      <c r="AK395" s="4"/>
      <c r="AL395" s="4"/>
      <c r="AM395" s="4"/>
      <c r="AN395" s="4"/>
      <c r="AO395" s="5"/>
      <c r="AS395" s="7">
        <v>8</v>
      </c>
      <c r="AT395">
        <v>2</v>
      </c>
      <c r="AU395" s="191">
        <f t="shared" ca="1" si="393"/>
        <v>0.53215738896028597</v>
      </c>
    </row>
    <row r="396" spans="1:49" x14ac:dyDescent="0.2">
      <c r="A396" s="7">
        <v>8</v>
      </c>
      <c r="B396">
        <v>3</v>
      </c>
      <c r="C396" s="78">
        <f t="shared" ca="1" si="389"/>
        <v>643.51798644950111</v>
      </c>
      <c r="D396" s="80">
        <f t="shared" ca="1" si="394"/>
        <v>21.136931287717072</v>
      </c>
      <c r="E396" s="78">
        <f t="shared" ca="1" si="390"/>
        <v>2937.5458219965612</v>
      </c>
      <c r="F396" s="80">
        <f t="shared" ca="1" si="391"/>
        <v>3818.8095685955295</v>
      </c>
      <c r="I396" s="4"/>
      <c r="J396" s="4"/>
      <c r="K396" s="4"/>
      <c r="L396" s="4"/>
      <c r="M396" s="4"/>
      <c r="N396" s="4"/>
      <c r="O396" s="4"/>
      <c r="P396" s="4"/>
      <c r="Q396" s="5"/>
      <c r="R396" s="5"/>
      <c r="U396" s="4"/>
      <c r="Y396" s="7">
        <v>8</v>
      </c>
      <c r="Z396">
        <v>3</v>
      </c>
      <c r="AA396" s="78">
        <f t="shared" ca="1" si="395"/>
        <v>201.42965523425784</v>
      </c>
      <c r="AB396" s="80">
        <f t="shared" ca="1" si="396"/>
        <v>16.357562635915727</v>
      </c>
      <c r="AC396" s="78">
        <f t="shared" ca="1" si="397"/>
        <v>350.56586055514902</v>
      </c>
      <c r="AD396" s="80">
        <f t="shared" ca="1" si="392"/>
        <v>455.73561872169375</v>
      </c>
      <c r="AG396" s="4"/>
      <c r="AH396" s="4"/>
      <c r="AI396" s="4"/>
      <c r="AJ396" s="4"/>
      <c r="AK396" s="4"/>
      <c r="AL396" s="4"/>
      <c r="AM396" s="4"/>
      <c r="AN396" s="4"/>
      <c r="AO396" s="5"/>
      <c r="AS396" s="7">
        <v>8</v>
      </c>
      <c r="AT396">
        <v>3</v>
      </c>
      <c r="AU396" s="191">
        <f t="shared" ca="1" si="393"/>
        <v>0.43462237464402736</v>
      </c>
    </row>
    <row r="397" spans="1:49" x14ac:dyDescent="0.2">
      <c r="A397" s="7">
        <v>8</v>
      </c>
      <c r="B397">
        <v>4</v>
      </c>
      <c r="C397" s="78">
        <f t="shared" ca="1" si="389"/>
        <v>1216.5307058468118</v>
      </c>
      <c r="D397" s="80">
        <f t="shared" ca="1" si="394"/>
        <v>21.248471855978256</v>
      </c>
      <c r="E397" s="78">
        <f t="shared" ca="1" si="390"/>
        <v>5557.7739296262798</v>
      </c>
      <c r="F397" s="80">
        <f t="shared" ca="1" si="391"/>
        <v>7225.1061085141637</v>
      </c>
      <c r="I397" s="4"/>
      <c r="J397" s="4"/>
      <c r="K397" s="4"/>
      <c r="L397" s="4"/>
      <c r="M397" s="4"/>
      <c r="N397" s="4"/>
      <c r="O397" s="4"/>
      <c r="P397" s="4"/>
      <c r="Q397" s="5"/>
      <c r="R397" s="5"/>
      <c r="U397" s="4"/>
      <c r="Y397" s="7">
        <v>8</v>
      </c>
      <c r="Z397">
        <v>4</v>
      </c>
      <c r="AA397" s="78">
        <f t="shared" ca="1" si="395"/>
        <v>269.90081908327807</v>
      </c>
      <c r="AB397" s="80">
        <f t="shared" ca="1" si="396"/>
        <v>18.134800266329634</v>
      </c>
      <c r="AC397" s="78">
        <f t="shared" ca="1" si="397"/>
        <v>500.48798408644495</v>
      </c>
      <c r="AD397" s="80">
        <f t="shared" ca="1" si="392"/>
        <v>650.63437931237843</v>
      </c>
      <c r="AG397" s="4"/>
      <c r="AH397" s="4"/>
      <c r="AI397" s="4"/>
      <c r="AJ397" s="4"/>
      <c r="AK397" s="4"/>
      <c r="AL397" s="4"/>
      <c r="AM397" s="4"/>
      <c r="AN397" s="4"/>
      <c r="AO397" s="5"/>
      <c r="AS397" s="7">
        <v>8</v>
      </c>
      <c r="AT397">
        <v>4</v>
      </c>
      <c r="AU397" s="191">
        <f t="shared" ca="1" si="393"/>
        <v>0.65324939058774101</v>
      </c>
    </row>
    <row r="398" spans="1:49" x14ac:dyDescent="0.2">
      <c r="A398" s="7">
        <v>8</v>
      </c>
      <c r="B398">
        <v>5</v>
      </c>
      <c r="C398" s="78">
        <f t="shared" ca="1" si="389"/>
        <v>1131.1507990311418</v>
      </c>
      <c r="D398" s="80">
        <f t="shared" ca="1" si="394"/>
        <v>23.608021279106964</v>
      </c>
      <c r="E398" s="78">
        <f t="shared" ca="1" si="390"/>
        <v>5315.1242815697724</v>
      </c>
      <c r="F398" s="80">
        <f t="shared" ca="1" si="391"/>
        <v>6909.6615660407042</v>
      </c>
      <c r="I398" s="4"/>
      <c r="J398" s="4"/>
      <c r="K398" s="4"/>
      <c r="L398" s="4"/>
      <c r="M398" s="4"/>
      <c r="N398" s="4"/>
      <c r="O398" s="4"/>
      <c r="P398" s="4"/>
      <c r="Q398" s="5"/>
      <c r="R398" s="5"/>
      <c r="U398" s="4"/>
      <c r="Y398" s="7">
        <v>8</v>
      </c>
      <c r="Z398">
        <v>5</v>
      </c>
      <c r="AA398" s="78">
        <f t="shared" ca="1" si="395"/>
        <v>109.02598089550838</v>
      </c>
      <c r="AB398" s="80">
        <f t="shared" ca="1" si="396"/>
        <v>20.458157055786202</v>
      </c>
      <c r="AC398" s="78">
        <f t="shared" ca="1" si="397"/>
        <v>218.27749798561294</v>
      </c>
      <c r="AD398" s="80">
        <f t="shared" ca="1" si="392"/>
        <v>283.76074738129682</v>
      </c>
      <c r="AG398" s="4"/>
      <c r="AH398" s="4"/>
      <c r="AI398" s="4"/>
      <c r="AJ398" s="4"/>
      <c r="AK398" s="4"/>
      <c r="AL398" s="4"/>
      <c r="AM398" s="4"/>
      <c r="AN398" s="4"/>
      <c r="AO398" s="5"/>
      <c r="AS398" s="7">
        <v>8</v>
      </c>
      <c r="AT398">
        <v>5</v>
      </c>
      <c r="AU398" s="191">
        <f t="shared" ca="1" si="393"/>
        <v>0.8074186783835513</v>
      </c>
    </row>
    <row r="399" spans="1:49" x14ac:dyDescent="0.2">
      <c r="A399" s="7">
        <v>8</v>
      </c>
      <c r="B399">
        <v>6</v>
      </c>
      <c r="C399" s="78">
        <f t="shared" ca="1" si="389"/>
        <v>502.44259432989901</v>
      </c>
      <c r="D399" s="80">
        <f t="shared" ca="1" si="394"/>
        <v>23.08019269147448</v>
      </c>
      <c r="E399" s="78">
        <f t="shared" ca="1" si="390"/>
        <v>2355.9748020596576</v>
      </c>
      <c r="F399" s="80">
        <f t="shared" ca="1" si="391"/>
        <v>3062.7672426775548</v>
      </c>
      <c r="I399" s="4"/>
      <c r="J399" s="4"/>
      <c r="K399" s="4"/>
      <c r="L399" s="4"/>
      <c r="M399" s="4"/>
      <c r="N399" s="4"/>
      <c r="O399" s="4"/>
      <c r="P399" s="4"/>
      <c r="Q399" s="5"/>
      <c r="R399" s="5"/>
      <c r="U399" s="4"/>
      <c r="Y399" s="7">
        <v>8</v>
      </c>
      <c r="Z399">
        <v>6</v>
      </c>
      <c r="AA399" s="78">
        <f t="shared" ca="1" si="395"/>
        <v>132.71187140283749</v>
      </c>
      <c r="AB399" s="80">
        <f t="shared" ca="1" si="396"/>
        <v>19.706597606041576</v>
      </c>
      <c r="AC399" s="78">
        <f t="shared" ca="1" si="397"/>
        <v>263.37144822025948</v>
      </c>
      <c r="AD399" s="80">
        <f t="shared" ca="1" si="392"/>
        <v>342.38288268633733</v>
      </c>
      <c r="AG399" s="4"/>
      <c r="AH399" s="4"/>
      <c r="AI399" s="4"/>
      <c r="AJ399" s="4"/>
      <c r="AK399" s="4"/>
      <c r="AL399" s="4"/>
      <c r="AM399" s="4"/>
      <c r="AN399" s="4"/>
      <c r="AO399" s="5"/>
      <c r="AS399" s="7">
        <v>8</v>
      </c>
      <c r="AT399">
        <v>6</v>
      </c>
      <c r="AU399" s="191">
        <f t="shared" ca="1" si="393"/>
        <v>0.33825490820971499</v>
      </c>
    </row>
    <row r="400" spans="1:49" x14ac:dyDescent="0.2">
      <c r="A400" s="7">
        <v>8</v>
      </c>
      <c r="B400">
        <v>7</v>
      </c>
      <c r="C400" s="78">
        <f t="shared" ca="1" si="389"/>
        <v>547.06496680038276</v>
      </c>
      <c r="D400" s="80">
        <f t="shared" ca="1" si="394"/>
        <v>24.546924914499886</v>
      </c>
      <c r="E400" s="78">
        <f t="shared" ca="1" si="390"/>
        <v>2607.8739654371798</v>
      </c>
      <c r="F400" s="80">
        <f t="shared" ca="1" si="391"/>
        <v>3390.236155068334</v>
      </c>
      <c r="I400" s="4"/>
      <c r="J400" s="4"/>
      <c r="K400" s="4"/>
      <c r="L400" s="4"/>
      <c r="M400" s="4"/>
      <c r="N400" s="4"/>
      <c r="O400" s="4"/>
      <c r="P400" s="4"/>
      <c r="Q400" s="5"/>
      <c r="R400" s="5"/>
      <c r="U400" s="4"/>
      <c r="Y400" s="7">
        <v>8</v>
      </c>
      <c r="Z400">
        <v>7</v>
      </c>
      <c r="AA400" s="78">
        <f t="shared" ca="1" si="395"/>
        <v>129.10411494596261</v>
      </c>
      <c r="AB400" s="80">
        <f t="shared" ca="1" si="396"/>
        <v>22.161944412374758</v>
      </c>
      <c r="AC400" s="78">
        <f t="shared" ca="1" si="397"/>
        <v>272.00162357801571</v>
      </c>
      <c r="AD400" s="80">
        <f t="shared" ca="1" si="392"/>
        <v>353.60211065142045</v>
      </c>
      <c r="AG400" s="4"/>
      <c r="AH400" s="4"/>
      <c r="AI400" s="4"/>
      <c r="AJ400" s="4"/>
      <c r="AK400" s="4"/>
      <c r="AL400" s="4"/>
      <c r="AM400" s="4"/>
      <c r="AN400" s="4"/>
      <c r="AO400" s="5"/>
      <c r="AS400" s="7">
        <v>8</v>
      </c>
      <c r="AT400">
        <v>7</v>
      </c>
      <c r="AU400" s="191">
        <f t="shared" ca="1" si="393"/>
        <v>0.58245553283058615</v>
      </c>
    </row>
    <row r="401" spans="1:49" x14ac:dyDescent="0.2">
      <c r="A401" s="7">
        <v>8</v>
      </c>
      <c r="B401">
        <v>8</v>
      </c>
      <c r="C401" s="78">
        <f t="shared" ca="1" si="389"/>
        <v>495.31193515491935</v>
      </c>
      <c r="D401" s="80">
        <f t="shared" ca="1" si="394"/>
        <v>25.271077727925515</v>
      </c>
      <c r="E401" s="78">
        <f t="shared" ca="1" si="390"/>
        <v>2384.6607899890664</v>
      </c>
      <c r="F401" s="80">
        <f t="shared" ca="1" si="391"/>
        <v>3100.0590269857867</v>
      </c>
      <c r="I401" s="4"/>
      <c r="J401" s="4"/>
      <c r="K401" s="4"/>
      <c r="L401" s="4"/>
      <c r="M401" s="4"/>
      <c r="N401" s="4"/>
      <c r="O401" s="4"/>
      <c r="P401" s="4"/>
      <c r="Q401" s="5"/>
      <c r="R401" s="5"/>
      <c r="U401" s="4"/>
      <c r="Y401" s="7">
        <v>8</v>
      </c>
      <c r="Z401">
        <v>8</v>
      </c>
      <c r="AA401" s="78">
        <f t="shared" ca="1" si="395"/>
        <v>88.907249884875981</v>
      </c>
      <c r="AB401" s="80">
        <f t="shared" ca="1" si="396"/>
        <v>22.355324963185087</v>
      </c>
      <c r="AC401" s="78">
        <f t="shared" ca="1" si="397"/>
        <v>192.8375651821423</v>
      </c>
      <c r="AD401" s="80">
        <f t="shared" ca="1" si="392"/>
        <v>250.688834736785</v>
      </c>
      <c r="AG401" s="4"/>
      <c r="AH401" s="4"/>
      <c r="AI401" s="4"/>
      <c r="AJ401" s="4"/>
      <c r="AK401" s="4"/>
      <c r="AL401" s="4"/>
      <c r="AM401" s="4"/>
      <c r="AN401" s="4"/>
      <c r="AO401" s="5"/>
      <c r="AS401" s="7">
        <v>8</v>
      </c>
      <c r="AT401">
        <v>8</v>
      </c>
      <c r="AU401" s="191">
        <f t="shared" ca="1" si="393"/>
        <v>0.63947454680691396</v>
      </c>
    </row>
    <row r="402" spans="1:49" x14ac:dyDescent="0.2">
      <c r="A402" s="7">
        <v>8</v>
      </c>
      <c r="B402">
        <v>9</v>
      </c>
      <c r="C402" s="78">
        <f t="shared" ca="1" si="389"/>
        <v>256.28948017641795</v>
      </c>
      <c r="D402" s="80">
        <f t="shared" ca="1" si="394"/>
        <v>26.854244969452093</v>
      </c>
      <c r="E402" s="78">
        <f t="shared" ca="1" si="390"/>
        <v>1255.0116590124412</v>
      </c>
      <c r="F402" s="80">
        <f t="shared" ca="1" si="391"/>
        <v>1631.5151567161736</v>
      </c>
      <c r="I402" s="4"/>
      <c r="J402" s="4"/>
      <c r="K402" s="4"/>
      <c r="L402" s="4"/>
      <c r="M402" s="4"/>
      <c r="N402" s="4"/>
      <c r="O402" s="4"/>
      <c r="P402" s="4"/>
      <c r="Q402" s="5"/>
      <c r="R402" s="5"/>
      <c r="U402" s="4"/>
      <c r="Y402" s="7">
        <v>8</v>
      </c>
      <c r="Z402">
        <v>9</v>
      </c>
      <c r="AA402" s="78">
        <f t="shared" ca="1" si="395"/>
        <v>51.605839564000391</v>
      </c>
      <c r="AB402" s="80">
        <f t="shared" ca="1" si="396"/>
        <v>21.262807650100388</v>
      </c>
      <c r="AC402" s="78">
        <f t="shared" ca="1" si="397"/>
        <v>112.51506520621841</v>
      </c>
      <c r="AD402" s="80">
        <f t="shared" ca="1" si="392"/>
        <v>146.26958476808394</v>
      </c>
      <c r="AG402" s="4"/>
      <c r="AH402" s="4"/>
      <c r="AI402" s="4"/>
      <c r="AJ402" s="4"/>
      <c r="AK402" s="4"/>
      <c r="AL402" s="4"/>
      <c r="AM402" s="4"/>
      <c r="AN402" s="4"/>
      <c r="AO402" s="5"/>
      <c r="AS402" s="7">
        <v>8</v>
      </c>
      <c r="AT402">
        <v>9</v>
      </c>
      <c r="AU402" s="191">
        <f t="shared" ca="1" si="393"/>
        <v>0.43516862280351626</v>
      </c>
    </row>
    <row r="403" spans="1:49" x14ac:dyDescent="0.2">
      <c r="A403" s="7">
        <v>8</v>
      </c>
      <c r="B403">
        <v>10</v>
      </c>
      <c r="C403" s="78">
        <f t="shared" ca="1" si="389"/>
        <v>212.49781064136781</v>
      </c>
      <c r="D403" s="80">
        <f t="shared" ca="1" si="394"/>
        <v>25.345655593753563</v>
      </c>
      <c r="E403" s="78">
        <f t="shared" ca="1" si="390"/>
        <v>1028.7655874786112</v>
      </c>
      <c r="F403" s="80">
        <f t="shared" ca="1" si="391"/>
        <v>1337.3952637221946</v>
      </c>
      <c r="I403" s="4"/>
      <c r="J403" s="4"/>
      <c r="K403" s="4"/>
      <c r="L403" s="4"/>
      <c r="M403" s="4"/>
      <c r="N403" s="4"/>
      <c r="O403" s="4"/>
      <c r="P403" s="4"/>
      <c r="Q403" s="5"/>
      <c r="R403" s="5"/>
      <c r="U403" s="4"/>
      <c r="Y403" s="7">
        <v>8</v>
      </c>
      <c r="Z403">
        <v>10</v>
      </c>
      <c r="AA403" s="78">
        <f t="shared" ca="1" si="395"/>
        <v>47.340247600810024</v>
      </c>
      <c r="AB403" s="80">
        <f t="shared" ca="1" si="396"/>
        <v>15.755093335394143</v>
      </c>
      <c r="AC403" s="78">
        <f t="shared" ca="1" si="397"/>
        <v>92.840361362462133</v>
      </c>
      <c r="AD403" s="80">
        <f t="shared" ca="1" si="392"/>
        <v>120.69246977120078</v>
      </c>
      <c r="AG403" s="4"/>
      <c r="AH403" s="4"/>
      <c r="AI403" s="4"/>
      <c r="AJ403" s="4"/>
      <c r="AK403" s="4"/>
      <c r="AL403" s="4"/>
      <c r="AM403" s="4"/>
      <c r="AN403" s="4"/>
      <c r="AO403" s="5"/>
      <c r="AS403" s="7">
        <v>8</v>
      </c>
      <c r="AT403">
        <v>10</v>
      </c>
      <c r="AU403" s="191">
        <f t="shared" ca="1" si="393"/>
        <v>0.53647869113544877</v>
      </c>
    </row>
    <row r="404" spans="1:49" x14ac:dyDescent="0.2">
      <c r="A404" s="7">
        <v>8</v>
      </c>
      <c r="B404">
        <v>11</v>
      </c>
      <c r="C404" s="78">
        <f t="shared" ca="1" si="389"/>
        <v>171.75754931266758</v>
      </c>
      <c r="D404" s="80">
        <f t="shared" ca="1" si="394"/>
        <v>24.434200079900044</v>
      </c>
      <c r="E404" s="78">
        <f t="shared" ca="1" si="390"/>
        <v>822.55626679687532</v>
      </c>
      <c r="F404" s="80">
        <f t="shared" ca="1" si="391"/>
        <v>1069.3231468359379</v>
      </c>
      <c r="I404" s="4"/>
      <c r="J404" s="4"/>
      <c r="K404" s="4"/>
      <c r="L404" s="4"/>
      <c r="M404" s="4"/>
      <c r="N404" s="4"/>
      <c r="O404" s="4"/>
      <c r="P404" s="4"/>
      <c r="Q404" s="5"/>
      <c r="R404" s="5"/>
      <c r="U404" s="4"/>
      <c r="Y404" s="7">
        <v>8</v>
      </c>
      <c r="Z404">
        <v>11</v>
      </c>
      <c r="AA404" s="78">
        <f t="shared" ca="1" si="395"/>
        <v>60.11062342152659</v>
      </c>
      <c r="AB404" s="80">
        <f t="shared" ca="1" si="396"/>
        <v>14.552605337214256</v>
      </c>
      <c r="AC404" s="78">
        <f t="shared" ca="1" si="397"/>
        <v>107.60188993227814</v>
      </c>
      <c r="AD404" s="80">
        <f t="shared" ca="1" si="392"/>
        <v>139.88245691196158</v>
      </c>
      <c r="AG404" s="4"/>
      <c r="AH404" s="4"/>
      <c r="AI404" s="4"/>
      <c r="AJ404" s="4"/>
      <c r="AK404" s="4"/>
      <c r="AL404" s="4"/>
      <c r="AM404" s="4"/>
      <c r="AN404" s="4"/>
      <c r="AO404" s="5"/>
      <c r="AS404" s="7">
        <v>8</v>
      </c>
      <c r="AT404">
        <v>11</v>
      </c>
      <c r="AU404" s="191">
        <f t="shared" ca="1" si="393"/>
        <v>0.46193207353399413</v>
      </c>
    </row>
    <row r="405" spans="1:49" x14ac:dyDescent="0.2">
      <c r="A405" s="63">
        <v>8</v>
      </c>
      <c r="B405" s="56">
        <v>12</v>
      </c>
      <c r="C405" s="78">
        <f t="shared" ca="1" si="389"/>
        <v>260.36848359786001</v>
      </c>
      <c r="D405" s="80">
        <f t="shared" ca="1" si="394"/>
        <v>21.339161843647197</v>
      </c>
      <c r="E405" s="78">
        <f t="shared" ca="1" si="390"/>
        <v>1196.5935814151173</v>
      </c>
      <c r="F405" s="80">
        <f t="shared" ca="1" si="391"/>
        <v>1555.5716558396525</v>
      </c>
      <c r="I405" s="4"/>
      <c r="J405" s="4"/>
      <c r="K405" s="4"/>
      <c r="L405" s="4"/>
      <c r="M405" s="4"/>
      <c r="N405" s="4"/>
      <c r="O405" s="4"/>
      <c r="P405" s="4"/>
      <c r="Q405" s="5"/>
      <c r="R405" s="5"/>
      <c r="U405" s="4"/>
      <c r="Y405" s="63">
        <v>8</v>
      </c>
      <c r="Z405" s="56">
        <v>12</v>
      </c>
      <c r="AA405" s="78">
        <f t="shared" ca="1" si="395"/>
        <v>78.87999094936211</v>
      </c>
      <c r="AB405" s="80">
        <f t="shared" ca="1" si="396"/>
        <v>15.579598134812009</v>
      </c>
      <c r="AC405" s="78">
        <f t="shared" ca="1" si="397"/>
        <v>138.72338224169806</v>
      </c>
      <c r="AD405" s="80">
        <f t="shared" ca="1" si="392"/>
        <v>180.34039691420747</v>
      </c>
      <c r="AG405" s="4"/>
      <c r="AH405" s="4"/>
      <c r="AI405" s="4"/>
      <c r="AJ405" s="4"/>
      <c r="AK405" s="4"/>
      <c r="AL405" s="4"/>
      <c r="AM405" s="4"/>
      <c r="AN405" s="4"/>
      <c r="AO405" s="5"/>
      <c r="AS405" s="63">
        <v>8</v>
      </c>
      <c r="AT405" s="56">
        <v>12</v>
      </c>
      <c r="AU405" s="191">
        <f t="shared" ca="1" si="393"/>
        <v>0.38365766254323713</v>
      </c>
      <c r="AV405" s="5">
        <f ca="1">AVERAGE(AU394:AU405)</f>
        <v>0.52900781169482991</v>
      </c>
      <c r="AW405" s="5">
        <f ca="1">STDEV(AU394:AU405)</f>
        <v>0.13073319953241022</v>
      </c>
    </row>
    <row r="406" spans="1:49" x14ac:dyDescent="0.2">
      <c r="A406" s="6">
        <v>9</v>
      </c>
      <c r="B406">
        <v>1</v>
      </c>
      <c r="C406" s="78">
        <f t="shared" ca="1" si="389"/>
        <v>409.44357016820129</v>
      </c>
      <c r="D406" s="80">
        <f t="shared" ca="1" si="394"/>
        <v>22.021210654505129</v>
      </c>
      <c r="E406" s="78">
        <f t="shared" ca="1" si="390"/>
        <v>1891.5429830453579</v>
      </c>
      <c r="F406" s="80">
        <f t="shared" ca="1" si="391"/>
        <v>2459.0058779589654</v>
      </c>
      <c r="I406" s="4"/>
      <c r="J406" s="4"/>
      <c r="K406" s="4"/>
      <c r="L406" s="4"/>
      <c r="M406" s="4"/>
      <c r="N406" s="4"/>
      <c r="O406" s="4"/>
      <c r="P406" s="4"/>
      <c r="Q406" s="5"/>
      <c r="R406" s="5"/>
      <c r="U406" s="4"/>
      <c r="Y406" s="6">
        <v>9</v>
      </c>
      <c r="Z406">
        <v>1</v>
      </c>
      <c r="AA406" s="78">
        <f t="shared" ca="1" si="395"/>
        <v>105.1679838714345</v>
      </c>
      <c r="AB406" s="80">
        <f t="shared" ca="1" si="396"/>
        <v>15.529724056376127</v>
      </c>
      <c r="AC406" s="78">
        <f t="shared" ca="1" si="397"/>
        <v>187.84090123621019</v>
      </c>
      <c r="AD406" s="80">
        <f t="shared" ca="1" si="392"/>
        <v>244.19317160707325</v>
      </c>
      <c r="AG406" s="4"/>
      <c r="AH406" s="4"/>
      <c r="AI406" s="4"/>
      <c r="AJ406" s="4"/>
      <c r="AK406" s="4"/>
      <c r="AL406" s="4"/>
      <c r="AM406" s="4"/>
      <c r="AN406" s="4"/>
      <c r="AO406" s="5"/>
      <c r="AS406" s="6">
        <v>9</v>
      </c>
      <c r="AT406">
        <v>1</v>
      </c>
      <c r="AU406" s="191">
        <f t="shared" ca="1" si="393"/>
        <v>0.62150668301405032</v>
      </c>
    </row>
    <row r="407" spans="1:49" x14ac:dyDescent="0.2">
      <c r="A407" s="6">
        <v>9</v>
      </c>
      <c r="B407">
        <v>2</v>
      </c>
      <c r="C407" s="78">
        <f t="shared" ca="1" si="389"/>
        <v>395.40141471845942</v>
      </c>
      <c r="D407" s="80">
        <f t="shared" ca="1" si="394"/>
        <v>22.596635487491135</v>
      </c>
      <c r="E407" s="78">
        <f t="shared" ca="1" si="390"/>
        <v>1839.9932952031497</v>
      </c>
      <c r="F407" s="80">
        <f t="shared" ca="1" si="391"/>
        <v>2391.9912837640945</v>
      </c>
      <c r="I407" s="4"/>
      <c r="J407" s="4"/>
      <c r="K407" s="4"/>
      <c r="L407" s="4"/>
      <c r="M407" s="4"/>
      <c r="N407" s="4"/>
      <c r="O407" s="4"/>
      <c r="P407" s="4"/>
      <c r="Q407" s="5"/>
      <c r="R407" s="5"/>
      <c r="U407" s="4"/>
      <c r="Y407" s="6">
        <v>9</v>
      </c>
      <c r="Z407">
        <v>2</v>
      </c>
      <c r="AA407" s="78">
        <f t="shared" ca="1" si="395"/>
        <v>115.50761998890169</v>
      </c>
      <c r="AB407" s="80">
        <f t="shared" ca="1" si="396"/>
        <v>14.298693002353449</v>
      </c>
      <c r="AC407" s="78">
        <f t="shared" ca="1" si="397"/>
        <v>200.24378359642998</v>
      </c>
      <c r="AD407" s="80">
        <f t="shared" ca="1" si="392"/>
        <v>260.31691867535898</v>
      </c>
      <c r="AG407" s="4"/>
      <c r="AH407" s="4"/>
      <c r="AI407" s="4"/>
      <c r="AJ407" s="4"/>
      <c r="AK407" s="4"/>
      <c r="AL407" s="4"/>
      <c r="AM407" s="4"/>
      <c r="AN407" s="4"/>
      <c r="AO407" s="5"/>
      <c r="AS407" s="6">
        <v>9</v>
      </c>
      <c r="AT407">
        <v>2</v>
      </c>
      <c r="AU407" s="191">
        <f t="shared" ca="1" si="393"/>
        <v>0.4843750344256047</v>
      </c>
    </row>
    <row r="408" spans="1:49" x14ac:dyDescent="0.2">
      <c r="A408" s="6">
        <v>9</v>
      </c>
      <c r="B408">
        <v>3</v>
      </c>
      <c r="C408" s="78">
        <f t="shared" ca="1" si="389"/>
        <v>481.52813235168645</v>
      </c>
      <c r="D408" s="80">
        <f t="shared" ca="1" si="394"/>
        <v>21.843359806534647</v>
      </c>
      <c r="E408" s="78">
        <f t="shared" ca="1" si="390"/>
        <v>2221.5406822125215</v>
      </c>
      <c r="F408" s="80">
        <f t="shared" ca="1" si="391"/>
        <v>2888.0028868762779</v>
      </c>
      <c r="I408" s="4"/>
      <c r="J408" s="4"/>
      <c r="K408" s="4"/>
      <c r="L408" s="4"/>
      <c r="M408" s="4"/>
      <c r="N408" s="4"/>
      <c r="O408" s="4"/>
      <c r="P408" s="4"/>
      <c r="Q408" s="5"/>
      <c r="R408" s="5"/>
      <c r="U408" s="4"/>
      <c r="Y408" s="6">
        <v>9</v>
      </c>
      <c r="Z408">
        <v>3</v>
      </c>
      <c r="AA408" s="78">
        <f t="shared" ca="1" si="395"/>
        <v>172.57182723155645</v>
      </c>
      <c r="AB408" s="80">
        <f t="shared" ca="1" si="396"/>
        <v>16.372280171940421</v>
      </c>
      <c r="AC408" s="78">
        <f t="shared" ca="1" si="397"/>
        <v>306.51343336739166</v>
      </c>
      <c r="AD408" s="80">
        <f t="shared" ca="1" si="392"/>
        <v>398.46746337760919</v>
      </c>
      <c r="AG408" s="4"/>
      <c r="AH408" s="4"/>
      <c r="AI408" s="4"/>
      <c r="AJ408" s="4"/>
      <c r="AK408" s="4"/>
      <c r="AL408" s="4"/>
      <c r="AM408" s="4"/>
      <c r="AN408" s="4"/>
      <c r="AO408" s="5"/>
      <c r="AS408" s="6">
        <v>9</v>
      </c>
      <c r="AT408">
        <v>3</v>
      </c>
      <c r="AU408" s="191">
        <f t="shared" ca="1" si="393"/>
        <v>0.54448760789437944</v>
      </c>
    </row>
    <row r="409" spans="1:49" x14ac:dyDescent="0.2">
      <c r="A409" s="6">
        <v>9</v>
      </c>
      <c r="B409">
        <v>4</v>
      </c>
      <c r="C409" s="78">
        <f t="shared" ca="1" si="389"/>
        <v>856.04965627781553</v>
      </c>
      <c r="D409" s="80">
        <f t="shared" ca="1" si="394"/>
        <v>21.478965710283273</v>
      </c>
      <c r="E409" s="78">
        <f t="shared" ca="1" si="390"/>
        <v>3927.3622640520621</v>
      </c>
      <c r="F409" s="80">
        <f t="shared" ca="1" si="391"/>
        <v>5105.5709432676813</v>
      </c>
      <c r="I409" s="4"/>
      <c r="J409" s="4"/>
      <c r="K409" s="4"/>
      <c r="L409" s="4"/>
      <c r="M409" s="4"/>
      <c r="N409" s="4"/>
      <c r="O409" s="4"/>
      <c r="P409" s="4"/>
      <c r="Q409" s="5"/>
      <c r="R409" s="5"/>
      <c r="U409" s="4"/>
      <c r="Y409" s="6">
        <v>9</v>
      </c>
      <c r="Z409">
        <v>4</v>
      </c>
      <c r="AA409" s="78">
        <f t="shared" ca="1" si="395"/>
        <v>166.89706833251157</v>
      </c>
      <c r="AB409" s="80">
        <f t="shared" ca="1" si="396"/>
        <v>18.288607781423845</v>
      </c>
      <c r="AC409" s="78">
        <f t="shared" ca="1" si="397"/>
        <v>312.06340846049579</v>
      </c>
      <c r="AD409" s="80">
        <f t="shared" ca="1" si="392"/>
        <v>405.68243099864452</v>
      </c>
      <c r="AG409" s="4"/>
      <c r="AH409" s="4"/>
      <c r="AI409" s="4"/>
      <c r="AJ409" s="4"/>
      <c r="AK409" s="4"/>
      <c r="AL409" s="4"/>
      <c r="AM409" s="4"/>
      <c r="AN409" s="4"/>
      <c r="AO409" s="5"/>
      <c r="AS409" s="6">
        <v>9</v>
      </c>
      <c r="AT409">
        <v>4</v>
      </c>
      <c r="AU409" s="191">
        <f t="shared" ca="1" si="393"/>
        <v>0.6493296230615121</v>
      </c>
    </row>
    <row r="410" spans="1:49" x14ac:dyDescent="0.2">
      <c r="A410" s="6">
        <v>9</v>
      </c>
      <c r="B410">
        <v>5</v>
      </c>
      <c r="C410" s="78">
        <f t="shared" ca="1" si="389"/>
        <v>675.70326017672289</v>
      </c>
      <c r="D410" s="80">
        <f t="shared" ca="1" si="394"/>
        <v>23.214302615084858</v>
      </c>
      <c r="E410" s="78">
        <f t="shared" ca="1" si="390"/>
        <v>3164.0354896741846</v>
      </c>
      <c r="F410" s="80">
        <f t="shared" ca="1" si="391"/>
        <v>4113.2461365764402</v>
      </c>
      <c r="I410" s="4"/>
      <c r="J410" s="4"/>
      <c r="K410" s="4"/>
      <c r="L410" s="4"/>
      <c r="M410" s="4"/>
      <c r="N410" s="4"/>
      <c r="O410" s="4"/>
      <c r="P410" s="4"/>
      <c r="Q410" s="5"/>
      <c r="R410" s="5"/>
      <c r="U410" s="4"/>
      <c r="Y410" s="6">
        <v>9</v>
      </c>
      <c r="Z410">
        <v>5</v>
      </c>
      <c r="AA410" s="78">
        <f t="shared" ca="1" si="395"/>
        <v>119.96051737365524</v>
      </c>
      <c r="AB410" s="80">
        <f t="shared" ca="1" si="396"/>
        <v>17.089767699739699</v>
      </c>
      <c r="AC410" s="78">
        <f t="shared" ca="1" si="397"/>
        <v>227.45260226241328</v>
      </c>
      <c r="AD410" s="80">
        <f t="shared" ca="1" si="392"/>
        <v>295.68838294113726</v>
      </c>
      <c r="AG410" s="4"/>
      <c r="AH410" s="4"/>
      <c r="AI410" s="4"/>
      <c r="AJ410" s="4"/>
      <c r="AK410" s="4"/>
      <c r="AL410" s="4"/>
      <c r="AM410" s="4"/>
      <c r="AN410" s="4"/>
      <c r="AO410" s="5"/>
      <c r="AS410" s="6">
        <v>9</v>
      </c>
      <c r="AT410">
        <v>5</v>
      </c>
      <c r="AU410" s="191">
        <f t="shared" ca="1" si="393"/>
        <v>0.72902369219174101</v>
      </c>
    </row>
    <row r="411" spans="1:49" x14ac:dyDescent="0.2">
      <c r="A411" s="6">
        <v>9</v>
      </c>
      <c r="B411">
        <v>6</v>
      </c>
      <c r="C411" s="78">
        <f t="shared" ca="1" si="389"/>
        <v>471.06873421561033</v>
      </c>
      <c r="D411" s="80">
        <f t="shared" ca="1" si="394"/>
        <v>23.389894480890455</v>
      </c>
      <c r="E411" s="78">
        <f t="shared" ca="1" si="390"/>
        <v>2216.1112696554492</v>
      </c>
      <c r="F411" s="80">
        <f t="shared" ca="1" si="391"/>
        <v>2880.9446505520841</v>
      </c>
      <c r="I411" s="4"/>
      <c r="J411" s="4"/>
      <c r="K411" s="4"/>
      <c r="L411" s="4"/>
      <c r="M411" s="4"/>
      <c r="N411" s="4"/>
      <c r="O411" s="4"/>
      <c r="P411" s="4"/>
      <c r="Q411" s="5"/>
      <c r="R411" s="5"/>
      <c r="U411" s="4"/>
      <c r="Y411" s="6">
        <v>9</v>
      </c>
      <c r="Z411">
        <v>6</v>
      </c>
      <c r="AA411" s="78">
        <f t="shared" ca="1" si="395"/>
        <v>128.29657952452197</v>
      </c>
      <c r="AB411" s="80">
        <f t="shared" ca="1" si="396"/>
        <v>18.531207558021059</v>
      </c>
      <c r="AC411" s="78">
        <f t="shared" ca="1" si="397"/>
        <v>245.21249604968486</v>
      </c>
      <c r="AD411" s="80">
        <f t="shared" ca="1" si="392"/>
        <v>318.77624486459035</v>
      </c>
      <c r="AG411" s="4"/>
      <c r="AH411" s="4"/>
      <c r="AI411" s="4"/>
      <c r="AJ411" s="4"/>
      <c r="AK411" s="4"/>
      <c r="AL411" s="4"/>
      <c r="AM411" s="4"/>
      <c r="AN411" s="4"/>
      <c r="AO411" s="5"/>
      <c r="AS411" s="6">
        <v>9</v>
      </c>
      <c r="AT411">
        <v>6</v>
      </c>
      <c r="AU411" s="191">
        <f t="shared" ca="1" si="393"/>
        <v>0.47980819175609923</v>
      </c>
    </row>
    <row r="412" spans="1:49" x14ac:dyDescent="0.2">
      <c r="A412" s="6">
        <v>9</v>
      </c>
      <c r="B412">
        <v>7</v>
      </c>
      <c r="C412" s="78">
        <f t="shared" ca="1" si="389"/>
        <v>511.41168953699162</v>
      </c>
      <c r="D412" s="80">
        <f t="shared" ca="1" si="394"/>
        <v>21.942728114202392</v>
      </c>
      <c r="E412" s="78">
        <f t="shared" ca="1" si="390"/>
        <v>2365.4437004833376</v>
      </c>
      <c r="F412" s="80">
        <f t="shared" ca="1" si="391"/>
        <v>3075.076810628339</v>
      </c>
      <c r="I412" s="4"/>
      <c r="J412" s="4"/>
      <c r="K412" s="4"/>
      <c r="L412" s="4"/>
      <c r="M412" s="4"/>
      <c r="N412" s="4"/>
      <c r="O412" s="4"/>
      <c r="P412" s="4"/>
      <c r="Q412" s="5"/>
      <c r="R412" s="5"/>
      <c r="U412" s="4"/>
      <c r="Y412" s="6">
        <v>9</v>
      </c>
      <c r="Z412">
        <v>7</v>
      </c>
      <c r="AA412" s="78">
        <f t="shared" ca="1" si="395"/>
        <v>111.18534465183539</v>
      </c>
      <c r="AB412" s="80">
        <f t="shared" ca="1" si="396"/>
        <v>19.508352275115648</v>
      </c>
      <c r="AC412" s="78">
        <f t="shared" ca="1" si="397"/>
        <v>216.14267644917797</v>
      </c>
      <c r="AD412" s="80">
        <f t="shared" ca="1" si="392"/>
        <v>280.98547938393136</v>
      </c>
      <c r="AG412" s="4"/>
      <c r="AH412" s="4"/>
      <c r="AI412" s="4"/>
      <c r="AJ412" s="4"/>
      <c r="AK412" s="4"/>
      <c r="AL412" s="4"/>
      <c r="AM412" s="4"/>
      <c r="AN412" s="4"/>
      <c r="AO412" s="5"/>
      <c r="AS412" s="6">
        <v>9</v>
      </c>
      <c r="AT412">
        <v>7</v>
      </c>
      <c r="AU412" s="191">
        <f t="shared" ca="1" si="393"/>
        <v>0.45824930678291337</v>
      </c>
    </row>
    <row r="413" spans="1:49" x14ac:dyDescent="0.2">
      <c r="A413" s="6">
        <v>9</v>
      </c>
      <c r="B413">
        <v>8</v>
      </c>
      <c r="C413" s="78">
        <f t="shared" ca="1" si="389"/>
        <v>444.40372926764672</v>
      </c>
      <c r="D413" s="80">
        <f t="shared" ca="1" si="394"/>
        <v>24.732283504540476</v>
      </c>
      <c r="E413" s="78">
        <f t="shared" ca="1" si="390"/>
        <v>2117.7494363092073</v>
      </c>
      <c r="F413" s="80">
        <f t="shared" ca="1" si="391"/>
        <v>2753.0742672019696</v>
      </c>
      <c r="I413" s="4"/>
      <c r="J413" s="4"/>
      <c r="K413" s="4"/>
      <c r="L413" s="4"/>
      <c r="M413" s="4"/>
      <c r="N413" s="4"/>
      <c r="O413" s="4"/>
      <c r="P413" s="4"/>
      <c r="Q413" s="5"/>
      <c r="R413" s="5"/>
      <c r="U413" s="4"/>
      <c r="Y413" s="6">
        <v>9</v>
      </c>
      <c r="Z413">
        <v>8</v>
      </c>
      <c r="AA413" s="78">
        <f t="shared" ca="1" si="395"/>
        <v>79.457190278459663</v>
      </c>
      <c r="AB413" s="80">
        <f t="shared" ca="1" si="396"/>
        <v>21.503141750412631</v>
      </c>
      <c r="AC413" s="78">
        <f t="shared" ca="1" si="397"/>
        <v>165.87477032707841</v>
      </c>
      <c r="AD413" s="80">
        <f t="shared" ca="1" si="392"/>
        <v>215.63720142520194</v>
      </c>
      <c r="AG413" s="4"/>
      <c r="AH413" s="4"/>
      <c r="AI413" s="4"/>
      <c r="AJ413" s="4"/>
      <c r="AK413" s="4"/>
      <c r="AL413" s="4"/>
      <c r="AM413" s="4"/>
      <c r="AN413" s="4"/>
      <c r="AO413" s="5"/>
      <c r="AS413" s="6">
        <v>9</v>
      </c>
      <c r="AT413">
        <v>8</v>
      </c>
      <c r="AU413" s="191">
        <f t="shared" ca="1" si="393"/>
        <v>0.42927402330750558</v>
      </c>
    </row>
    <row r="414" spans="1:49" x14ac:dyDescent="0.2">
      <c r="A414" s="6">
        <v>9</v>
      </c>
      <c r="B414">
        <v>9</v>
      </c>
      <c r="C414" s="78">
        <f t="shared" ca="1" si="389"/>
        <v>484.37099607378411</v>
      </c>
      <c r="D414" s="80">
        <f t="shared" ca="1" si="394"/>
        <v>25.247228554513885</v>
      </c>
      <c r="E414" s="78">
        <f t="shared" ca="1" si="390"/>
        <v>2330.2857612491543</v>
      </c>
      <c r="F414" s="80">
        <f t="shared" ca="1" si="391"/>
        <v>3029.3714896239007</v>
      </c>
      <c r="I414" s="4"/>
      <c r="J414" s="4"/>
      <c r="K414" s="4"/>
      <c r="L414" s="4"/>
      <c r="M414" s="4"/>
      <c r="N414" s="4"/>
      <c r="O414" s="4"/>
      <c r="P414" s="4"/>
      <c r="Q414" s="5"/>
      <c r="R414" s="5"/>
      <c r="U414" s="4"/>
      <c r="Y414" s="6">
        <v>9</v>
      </c>
      <c r="Z414">
        <v>9</v>
      </c>
      <c r="AA414" s="78">
        <f t="shared" ca="1" si="395"/>
        <v>87.363719867333089</v>
      </c>
      <c r="AB414" s="80">
        <f t="shared" ca="1" si="396"/>
        <v>19.45955251257044</v>
      </c>
      <c r="AC414" s="78">
        <f t="shared" ca="1" si="397"/>
        <v>181.96228536665888</v>
      </c>
      <c r="AD414" s="80">
        <f t="shared" ca="1" si="392"/>
        <v>236.55097097665654</v>
      </c>
      <c r="AG414" s="4"/>
      <c r="AH414" s="4"/>
      <c r="AI414" s="4"/>
      <c r="AJ414" s="4"/>
      <c r="AK414" s="4"/>
      <c r="AL414" s="4"/>
      <c r="AM414" s="4"/>
      <c r="AN414" s="4"/>
      <c r="AO414" s="5"/>
      <c r="AS414" s="6">
        <v>9</v>
      </c>
      <c r="AT414">
        <v>9</v>
      </c>
      <c r="AU414" s="191">
        <f t="shared" ca="1" si="393"/>
        <v>0.74078902314039596</v>
      </c>
    </row>
    <row r="415" spans="1:49" x14ac:dyDescent="0.2">
      <c r="A415" s="6">
        <v>9</v>
      </c>
      <c r="B415">
        <v>10</v>
      </c>
      <c r="C415" s="78">
        <f t="shared" ca="1" si="389"/>
        <v>241.28871799404939</v>
      </c>
      <c r="D415" s="80">
        <f t="shared" ca="1" si="394"/>
        <v>25.28990324264441</v>
      </c>
      <c r="E415" s="78">
        <f t="shared" ca="1" si="390"/>
        <v>1163.9885548468724</v>
      </c>
      <c r="F415" s="80">
        <f t="shared" ca="1" si="391"/>
        <v>1513.185121300934</v>
      </c>
      <c r="I415" s="4"/>
      <c r="J415" s="4"/>
      <c r="K415" s="4"/>
      <c r="L415" s="4"/>
      <c r="M415" s="4"/>
      <c r="N415" s="4"/>
      <c r="O415" s="4"/>
      <c r="P415" s="4"/>
      <c r="Q415" s="5"/>
      <c r="R415" s="5"/>
      <c r="U415" s="4"/>
      <c r="Y415" s="6">
        <v>9</v>
      </c>
      <c r="Z415">
        <v>10</v>
      </c>
      <c r="AA415" s="78">
        <f t="shared" ca="1" si="395"/>
        <v>64.537858534021737</v>
      </c>
      <c r="AB415" s="80">
        <f t="shared" ca="1" si="396"/>
        <v>17.343644828343397</v>
      </c>
      <c r="AC415" s="78">
        <f t="shared" ca="1" si="397"/>
        <v>126.66854406155156</v>
      </c>
      <c r="AD415" s="80">
        <f t="shared" ca="1" si="392"/>
        <v>164.66910728001702</v>
      </c>
      <c r="AG415" s="4"/>
      <c r="AH415" s="4"/>
      <c r="AI415" s="4"/>
      <c r="AJ415" s="4"/>
      <c r="AK415" s="4"/>
      <c r="AL415" s="4"/>
      <c r="AM415" s="4"/>
      <c r="AN415" s="4"/>
      <c r="AO415" s="5"/>
      <c r="AS415" s="6">
        <v>9</v>
      </c>
      <c r="AT415">
        <v>10</v>
      </c>
      <c r="AU415" s="191">
        <f t="shared" ca="1" si="393"/>
        <v>0.52262870197716838</v>
      </c>
    </row>
    <row r="416" spans="1:49" x14ac:dyDescent="0.2">
      <c r="A416" s="6">
        <v>9</v>
      </c>
      <c r="B416">
        <v>11</v>
      </c>
      <c r="C416" s="78">
        <f t="shared" ca="1" si="389"/>
        <v>273.58670738225317</v>
      </c>
      <c r="D416" s="80">
        <f t="shared" ca="1" si="394"/>
        <v>22.35408602839404</v>
      </c>
      <c r="E416" s="78">
        <f t="shared" ca="1" si="390"/>
        <v>1276.1725308189209</v>
      </c>
      <c r="F416" s="80">
        <f t="shared" ca="1" si="391"/>
        <v>1659.0242900645972</v>
      </c>
      <c r="I416" s="4"/>
      <c r="J416" s="4"/>
      <c r="K416" s="4"/>
      <c r="L416" s="4"/>
      <c r="M416" s="4"/>
      <c r="N416" s="4"/>
      <c r="O416" s="4"/>
      <c r="P416" s="4"/>
      <c r="Q416" s="5"/>
      <c r="R416" s="5"/>
      <c r="U416" s="4"/>
      <c r="Y416" s="6">
        <v>9</v>
      </c>
      <c r="Z416">
        <v>11</v>
      </c>
      <c r="AA416" s="78">
        <f t="shared" ca="1" si="395"/>
        <v>46.464003560630331</v>
      </c>
      <c r="AB416" s="80">
        <f t="shared" ca="1" si="396"/>
        <v>16.34898333306549</v>
      </c>
      <c r="AC416" s="78">
        <f t="shared" ca="1" si="397"/>
        <v>86.162948351590799</v>
      </c>
      <c r="AD416" s="80">
        <f t="shared" ca="1" si="392"/>
        <v>112.01183285706804</v>
      </c>
      <c r="AG416" s="4"/>
      <c r="AH416" s="4"/>
      <c r="AI416" s="4"/>
      <c r="AJ416" s="4"/>
      <c r="AK416" s="4"/>
      <c r="AL416" s="4"/>
      <c r="AM416" s="4"/>
      <c r="AN416" s="4"/>
      <c r="AO416" s="5"/>
      <c r="AS416" s="6">
        <v>9</v>
      </c>
      <c r="AT416">
        <v>11</v>
      </c>
      <c r="AU416" s="191">
        <f t="shared" ca="1" si="393"/>
        <v>0.49021540055326696</v>
      </c>
    </row>
    <row r="417" spans="1:49" x14ac:dyDescent="0.2">
      <c r="A417" s="59">
        <v>9</v>
      </c>
      <c r="B417" s="56">
        <v>12</v>
      </c>
      <c r="C417" s="78">
        <f t="shared" ca="1" si="389"/>
        <v>240.62535920914536</v>
      </c>
      <c r="D417" s="80">
        <f t="shared" ca="1" si="394"/>
        <v>22.796673506595869</v>
      </c>
      <c r="E417" s="78">
        <f t="shared" ca="1" si="390"/>
        <v>1124.5921234354532</v>
      </c>
      <c r="F417" s="80">
        <f t="shared" ca="1" si="391"/>
        <v>1461.9697604660892</v>
      </c>
      <c r="I417" s="4"/>
      <c r="J417" s="4"/>
      <c r="K417" s="4"/>
      <c r="L417" s="4"/>
      <c r="M417" s="4"/>
      <c r="N417" s="4"/>
      <c r="O417" s="4"/>
      <c r="P417" s="4"/>
      <c r="Q417" s="5"/>
      <c r="R417" s="5"/>
      <c r="U417" s="4"/>
      <c r="Y417" s="59">
        <v>9</v>
      </c>
      <c r="Z417" s="56">
        <v>12</v>
      </c>
      <c r="AA417" s="78">
        <f t="shared" ca="1" si="395"/>
        <v>118.07309869046684</v>
      </c>
      <c r="AB417" s="80">
        <f t="shared" ca="1" si="396"/>
        <v>13.408839474777116</v>
      </c>
      <c r="AC417" s="78">
        <f t="shared" ca="1" si="397"/>
        <v>201.500422399727</v>
      </c>
      <c r="AD417" s="80">
        <f t="shared" ca="1" si="392"/>
        <v>261.95054911964513</v>
      </c>
      <c r="AG417" s="4"/>
      <c r="AH417" s="4"/>
      <c r="AI417" s="4"/>
      <c r="AJ417" s="4"/>
      <c r="AK417" s="4"/>
      <c r="AL417" s="4"/>
      <c r="AM417" s="4"/>
      <c r="AN417" s="4"/>
      <c r="AO417" s="5"/>
      <c r="AS417" s="59">
        <v>9</v>
      </c>
      <c r="AT417" s="56">
        <v>12</v>
      </c>
      <c r="AU417" s="191">
        <f t="shared" ca="1" si="393"/>
        <v>0.45941457573773281</v>
      </c>
      <c r="AV417" s="5">
        <f ca="1">AVERAGE(AU406:AU417)</f>
        <v>0.55075848865353072</v>
      </c>
      <c r="AW417" s="5">
        <f ca="1">STDEV(AU406:AU417)</f>
        <v>0.10795983210810728</v>
      </c>
    </row>
    <row r="418" spans="1:49" x14ac:dyDescent="0.2">
      <c r="A418" s="7">
        <v>10</v>
      </c>
      <c r="B418">
        <v>1</v>
      </c>
      <c r="C418" s="78">
        <f t="shared" ca="1" si="389"/>
        <v>327.41661771639059</v>
      </c>
      <c r="D418" s="80">
        <f t="shared" ca="1" si="394"/>
        <v>22.381245124255503</v>
      </c>
      <c r="E418" s="78">
        <f t="shared" ca="1" si="390"/>
        <v>1522.0257109762465</v>
      </c>
      <c r="F418" s="80">
        <f t="shared" ca="1" si="391"/>
        <v>1978.6334242691205</v>
      </c>
      <c r="I418" s="4"/>
      <c r="J418" s="4"/>
      <c r="K418" s="4"/>
      <c r="L418" s="4"/>
      <c r="M418" s="4"/>
      <c r="N418" s="4"/>
      <c r="O418" s="4"/>
      <c r="P418" s="4"/>
      <c r="Q418" s="5"/>
      <c r="R418" s="5"/>
      <c r="U418" s="4"/>
      <c r="Y418" s="7">
        <v>10</v>
      </c>
      <c r="Z418">
        <v>1</v>
      </c>
      <c r="AA418" s="78">
        <f t="shared" ca="1" si="395"/>
        <v>97.14852645086917</v>
      </c>
      <c r="AB418" s="80">
        <f t="shared" ca="1" si="396"/>
        <v>14.017804024462434</v>
      </c>
      <c r="AC418" s="78">
        <f t="shared" ca="1" si="397"/>
        <v>164.98466378678017</v>
      </c>
      <c r="AD418" s="80">
        <f t="shared" ca="1" si="392"/>
        <v>214.48006292281423</v>
      </c>
      <c r="AG418" s="4"/>
      <c r="AH418" s="4"/>
      <c r="AI418" s="4"/>
      <c r="AJ418" s="4"/>
      <c r="AK418" s="4"/>
      <c r="AL418" s="4"/>
      <c r="AM418" s="4"/>
      <c r="AN418" s="4"/>
      <c r="AO418" s="5"/>
      <c r="AS418" s="7">
        <v>10</v>
      </c>
      <c r="AT418">
        <v>1</v>
      </c>
      <c r="AU418" s="191">
        <f t="shared" ca="1" si="393"/>
        <v>0.53525730996334631</v>
      </c>
    </row>
    <row r="419" spans="1:49" x14ac:dyDescent="0.2">
      <c r="A419" s="7">
        <v>10</v>
      </c>
      <c r="B419">
        <v>2</v>
      </c>
      <c r="C419" s="78">
        <f t="shared" ca="1" si="389"/>
        <v>427.7508802110483</v>
      </c>
      <c r="D419" s="80">
        <f t="shared" ca="1" si="394"/>
        <v>21.212171646356857</v>
      </c>
      <c r="E419" s="78">
        <f t="shared" ca="1" si="390"/>
        <v>1956.6467877460827</v>
      </c>
      <c r="F419" s="80">
        <f t="shared" ca="1" si="391"/>
        <v>2543.6408240699075</v>
      </c>
      <c r="I419" s="4"/>
      <c r="J419" s="4"/>
      <c r="K419" s="4"/>
      <c r="L419" s="4"/>
      <c r="M419" s="4"/>
      <c r="N419" s="4"/>
      <c r="O419" s="4"/>
      <c r="P419" s="4"/>
      <c r="Q419" s="5"/>
      <c r="R419" s="5"/>
      <c r="U419" s="4"/>
      <c r="Y419" s="7">
        <v>10</v>
      </c>
      <c r="Z419">
        <v>2</v>
      </c>
      <c r="AA419" s="78">
        <f t="shared" ca="1" si="395"/>
        <v>140.00978726873652</v>
      </c>
      <c r="AB419" s="80">
        <f t="shared" ca="1" si="396"/>
        <v>13.572871834785669</v>
      </c>
      <c r="AC419" s="78">
        <f t="shared" ca="1" si="397"/>
        <v>231.59114304032514</v>
      </c>
      <c r="AD419" s="80">
        <f t="shared" ca="1" si="392"/>
        <v>301.06848595242269</v>
      </c>
      <c r="AG419" s="4"/>
      <c r="AH419" s="4"/>
      <c r="AI419" s="4"/>
      <c r="AJ419" s="4"/>
      <c r="AK419" s="4"/>
      <c r="AL419" s="4"/>
      <c r="AM419" s="4"/>
      <c r="AN419" s="4"/>
      <c r="AO419" s="5"/>
      <c r="AS419" s="7">
        <v>10</v>
      </c>
      <c r="AT419">
        <v>2</v>
      </c>
      <c r="AU419" s="191">
        <f t="shared" ca="1" si="393"/>
        <v>0.37600829656821794</v>
      </c>
    </row>
    <row r="420" spans="1:49" x14ac:dyDescent="0.2">
      <c r="A420" s="7">
        <v>10</v>
      </c>
      <c r="B420">
        <v>3</v>
      </c>
      <c r="C420" s="78">
        <f t="shared" ca="1" si="389"/>
        <v>794.0128909741544</v>
      </c>
      <c r="D420" s="80">
        <f t="shared" ca="1" si="394"/>
        <v>21.806642277289853</v>
      </c>
      <c r="E420" s="78">
        <f t="shared" ca="1" si="390"/>
        <v>3655.1716389683279</v>
      </c>
      <c r="F420" s="80">
        <f t="shared" ca="1" si="391"/>
        <v>4751.7231306588264</v>
      </c>
      <c r="I420" s="4"/>
      <c r="J420" s="4"/>
      <c r="K420" s="4"/>
      <c r="L420" s="4"/>
      <c r="M420" s="4"/>
      <c r="N420" s="4"/>
      <c r="O420" s="4"/>
      <c r="P420" s="4"/>
      <c r="Q420" s="5"/>
      <c r="R420" s="5"/>
      <c r="U420" s="4"/>
      <c r="Y420" s="7">
        <v>10</v>
      </c>
      <c r="Z420">
        <v>3</v>
      </c>
      <c r="AA420" s="78">
        <f t="shared" ca="1" si="395"/>
        <v>217.96011485994936</v>
      </c>
      <c r="AB420" s="80">
        <f t="shared" ca="1" si="396"/>
        <v>16.779997009053165</v>
      </c>
      <c r="AC420" s="78">
        <f t="shared" ca="1" si="397"/>
        <v>389.52504588151896</v>
      </c>
      <c r="AD420" s="80">
        <f t="shared" ca="1" si="392"/>
        <v>506.38255964597465</v>
      </c>
      <c r="AG420" s="4"/>
      <c r="AH420" s="4"/>
      <c r="AI420" s="4"/>
      <c r="AJ420" s="4"/>
      <c r="AK420" s="4"/>
      <c r="AL420" s="4"/>
      <c r="AM420" s="4"/>
      <c r="AN420" s="4"/>
      <c r="AO420" s="5"/>
      <c r="AS420" s="7">
        <v>10</v>
      </c>
      <c r="AT420">
        <v>3</v>
      </c>
      <c r="AU420" s="191">
        <f t="shared" ca="1" si="393"/>
        <v>0.56412909173985681</v>
      </c>
    </row>
    <row r="421" spans="1:49" x14ac:dyDescent="0.2">
      <c r="A421" s="7">
        <v>10</v>
      </c>
      <c r="B421">
        <v>4</v>
      </c>
      <c r="C421" s="78">
        <f t="shared" ca="1" si="389"/>
        <v>1150.8591848698886</v>
      </c>
      <c r="D421" s="80">
        <f t="shared" ca="1" si="394"/>
        <v>21.432613630650916</v>
      </c>
      <c r="E421" s="78">
        <f t="shared" ca="1" si="390"/>
        <v>5274.6271564881345</v>
      </c>
      <c r="F421" s="80">
        <f t="shared" ca="1" si="391"/>
        <v>6857.0153034345749</v>
      </c>
      <c r="I421" s="4"/>
      <c r="J421" s="4"/>
      <c r="K421" s="4"/>
      <c r="L421" s="4"/>
      <c r="M421" s="4"/>
      <c r="N421" s="4"/>
      <c r="O421" s="4"/>
      <c r="P421" s="4"/>
      <c r="Q421" s="5"/>
      <c r="R421" s="5"/>
      <c r="U421" s="4"/>
      <c r="Y421" s="7">
        <v>10</v>
      </c>
      <c r="Z421">
        <v>4</v>
      </c>
      <c r="AA421" s="78">
        <f t="shared" ca="1" si="395"/>
        <v>215.93121335554142</v>
      </c>
      <c r="AB421" s="80">
        <f t="shared" ca="1" si="396"/>
        <v>17.513140948575362</v>
      </c>
      <c r="AC421" s="78">
        <f t="shared" ca="1" si="397"/>
        <v>398.5177525826428</v>
      </c>
      <c r="AD421" s="80">
        <f t="shared" ca="1" si="392"/>
        <v>518.07307835743563</v>
      </c>
      <c r="AG421" s="4"/>
      <c r="AH421" s="4"/>
      <c r="AI421" s="4"/>
      <c r="AJ421" s="4"/>
      <c r="AK421" s="4"/>
      <c r="AL421" s="4"/>
      <c r="AM421" s="4"/>
      <c r="AN421" s="4"/>
      <c r="AO421" s="5"/>
      <c r="AS421" s="7">
        <v>10</v>
      </c>
      <c r="AT421">
        <v>4</v>
      </c>
      <c r="AU421" s="191">
        <f t="shared" ca="1" si="393"/>
        <v>0.5316555484654103</v>
      </c>
    </row>
    <row r="422" spans="1:49" x14ac:dyDescent="0.2">
      <c r="A422" s="7">
        <v>10</v>
      </c>
      <c r="B422">
        <v>5</v>
      </c>
      <c r="C422" s="78">
        <f t="shared" ca="1" si="389"/>
        <v>890.78502348669076</v>
      </c>
      <c r="D422" s="80">
        <f t="shared" ca="1" si="394"/>
        <v>23.409994425730694</v>
      </c>
      <c r="E422" s="78">
        <f t="shared" ca="1" si="390"/>
        <v>4179.3482228034509</v>
      </c>
      <c r="F422" s="80">
        <f t="shared" ca="1" si="391"/>
        <v>5433.1526896444866</v>
      </c>
      <c r="I422" s="4"/>
      <c r="J422" s="4"/>
      <c r="K422" s="4"/>
      <c r="L422" s="4"/>
      <c r="M422" s="4"/>
      <c r="N422" s="4"/>
      <c r="O422" s="4"/>
      <c r="P422" s="4"/>
      <c r="Q422" s="5"/>
      <c r="R422" s="5"/>
      <c r="U422" s="4"/>
      <c r="Y422" s="7">
        <v>10</v>
      </c>
      <c r="Z422">
        <v>5</v>
      </c>
      <c r="AA422" s="78">
        <f t="shared" ca="1" si="395"/>
        <v>199.83289645484672</v>
      </c>
      <c r="AB422" s="80">
        <f t="shared" ca="1" si="396"/>
        <v>19.218701538895875</v>
      </c>
      <c r="AC422" s="78">
        <f t="shared" ca="1" si="397"/>
        <v>388.94471273493502</v>
      </c>
      <c r="AD422" s="80">
        <f t="shared" ca="1" si="392"/>
        <v>505.62812655541558</v>
      </c>
      <c r="AG422" s="4"/>
      <c r="AH422" s="4"/>
      <c r="AI422" s="4"/>
      <c r="AJ422" s="4"/>
      <c r="AK422" s="4"/>
      <c r="AL422" s="4"/>
      <c r="AM422" s="4"/>
      <c r="AN422" s="4"/>
      <c r="AO422" s="5"/>
      <c r="AS422" s="7">
        <v>10</v>
      </c>
      <c r="AT422">
        <v>5</v>
      </c>
      <c r="AU422" s="191">
        <f t="shared" ca="1" si="393"/>
        <v>0.57394087221938694</v>
      </c>
    </row>
    <row r="423" spans="1:49" x14ac:dyDescent="0.2">
      <c r="A423" s="7">
        <v>10</v>
      </c>
      <c r="B423">
        <v>6</v>
      </c>
      <c r="C423" s="78">
        <f t="shared" ca="1" si="389"/>
        <v>857.63819065884275</v>
      </c>
      <c r="D423" s="80">
        <f t="shared" ca="1" si="394"/>
        <v>22.847273515355994</v>
      </c>
      <c r="E423" s="78">
        <f t="shared" ca="1" si="390"/>
        <v>4010.0057194906931</v>
      </c>
      <c r="F423" s="80">
        <f t="shared" ca="1" si="391"/>
        <v>5213.0074353379014</v>
      </c>
      <c r="I423" s="4"/>
      <c r="J423" s="4"/>
      <c r="K423" s="4"/>
      <c r="L423" s="4"/>
      <c r="M423" s="4"/>
      <c r="N423" s="4"/>
      <c r="O423" s="4"/>
      <c r="P423" s="4"/>
      <c r="Q423" s="5"/>
      <c r="R423" s="5"/>
      <c r="U423" s="4"/>
      <c r="Y423" s="7">
        <v>10</v>
      </c>
      <c r="Z423">
        <v>6</v>
      </c>
      <c r="AA423" s="78">
        <f t="shared" ca="1" si="395"/>
        <v>224.88590711629709</v>
      </c>
      <c r="AB423" s="80">
        <f t="shared" ca="1" si="396"/>
        <v>20.6801095022401</v>
      </c>
      <c r="AC423" s="78">
        <f t="shared" ca="1" si="397"/>
        <v>450.56663169087943</v>
      </c>
      <c r="AD423" s="80">
        <f t="shared" ca="1" si="392"/>
        <v>585.73662119814333</v>
      </c>
      <c r="AG423" s="4"/>
      <c r="AH423" s="4"/>
      <c r="AI423" s="4"/>
      <c r="AJ423" s="4"/>
      <c r="AK423" s="4"/>
      <c r="AL423" s="4"/>
      <c r="AM423" s="4"/>
      <c r="AN423" s="4"/>
      <c r="AO423" s="5"/>
      <c r="AS423" s="7">
        <v>10</v>
      </c>
      <c r="AT423">
        <v>6</v>
      </c>
      <c r="AU423" s="191">
        <f t="shared" ca="1" si="393"/>
        <v>0.42529665200478234</v>
      </c>
    </row>
    <row r="424" spans="1:49" x14ac:dyDescent="0.2">
      <c r="A424" s="7">
        <v>10</v>
      </c>
      <c r="B424">
        <v>7</v>
      </c>
      <c r="C424" s="78">
        <f t="shared" ca="1" si="389"/>
        <v>530.4070880508466</v>
      </c>
      <c r="D424" s="80">
        <f t="shared" ca="1" si="394"/>
        <v>24.503822781150117</v>
      </c>
      <c r="E424" s="78">
        <f t="shared" ca="1" si="390"/>
        <v>2526.1485545345463</v>
      </c>
      <c r="F424" s="80">
        <f t="shared" ca="1" si="391"/>
        <v>3283.9931208949101</v>
      </c>
      <c r="I424" s="4"/>
      <c r="J424" s="4"/>
      <c r="K424" s="4"/>
      <c r="L424" s="4"/>
      <c r="M424" s="4"/>
      <c r="N424" s="4"/>
      <c r="O424" s="4"/>
      <c r="P424" s="4"/>
      <c r="Q424" s="5"/>
      <c r="R424" s="5"/>
      <c r="U424" s="4"/>
      <c r="Y424" s="7">
        <v>10</v>
      </c>
      <c r="Z424">
        <v>7</v>
      </c>
      <c r="AA424" s="78">
        <f t="shared" ca="1" si="395"/>
        <v>107.19731116071</v>
      </c>
      <c r="AB424" s="80">
        <f t="shared" ca="1" si="396"/>
        <v>21.05174560749019</v>
      </c>
      <c r="AC424" s="78">
        <f t="shared" ca="1" si="397"/>
        <v>223.98093683181719</v>
      </c>
      <c r="AD424" s="80">
        <f t="shared" ca="1" si="392"/>
        <v>291.17521788136236</v>
      </c>
      <c r="AG424" s="4"/>
      <c r="AH424" s="4"/>
      <c r="AI424" s="4"/>
      <c r="AJ424" s="4"/>
      <c r="AK424" s="4"/>
      <c r="AL424" s="4"/>
      <c r="AM424" s="4"/>
      <c r="AN424" s="4"/>
      <c r="AO424" s="5"/>
      <c r="AS424" s="7">
        <v>10</v>
      </c>
      <c r="AT424">
        <v>7</v>
      </c>
      <c r="AU424" s="191">
        <f t="shared" ca="1" si="393"/>
        <v>0.37904076034373035</v>
      </c>
    </row>
    <row r="425" spans="1:49" x14ac:dyDescent="0.2">
      <c r="A425" s="7">
        <v>10</v>
      </c>
      <c r="B425">
        <v>8</v>
      </c>
      <c r="C425" s="78">
        <f t="shared" ca="1" si="389"/>
        <v>404.24811297795503</v>
      </c>
      <c r="D425" s="80">
        <f t="shared" ca="1" si="394"/>
        <v>26.318253828967052</v>
      </c>
      <c r="E425" s="78">
        <f t="shared" ca="1" si="390"/>
        <v>1965.1672663949519</v>
      </c>
      <c r="F425" s="80">
        <f t="shared" ca="1" si="391"/>
        <v>2554.7174463134374</v>
      </c>
      <c r="I425" s="4"/>
      <c r="J425" s="4"/>
      <c r="K425" s="4"/>
      <c r="L425" s="4"/>
      <c r="M425" s="4"/>
      <c r="N425" s="4"/>
      <c r="O425" s="4"/>
      <c r="P425" s="4"/>
      <c r="Q425" s="5"/>
      <c r="R425" s="5"/>
      <c r="U425" s="4"/>
      <c r="Y425" s="7">
        <v>10</v>
      </c>
      <c r="Z425">
        <v>8</v>
      </c>
      <c r="AA425" s="78">
        <f t="shared" ca="1" si="395"/>
        <v>122.35265489980277</v>
      </c>
      <c r="AB425" s="80">
        <f t="shared" ca="1" si="396"/>
        <v>21.992887130293489</v>
      </c>
      <c r="AC425" s="78">
        <f t="shared" ca="1" si="397"/>
        <v>264.82506791512691</v>
      </c>
      <c r="AD425" s="80">
        <f t="shared" ca="1" si="392"/>
        <v>344.27258828966501</v>
      </c>
      <c r="AG425" s="4"/>
      <c r="AH425" s="4"/>
      <c r="AI425" s="4"/>
      <c r="AJ425" s="4"/>
      <c r="AK425" s="4"/>
      <c r="AL425" s="4"/>
      <c r="AM425" s="4"/>
      <c r="AN425" s="4"/>
      <c r="AO425" s="5"/>
      <c r="AS425" s="7">
        <v>10</v>
      </c>
      <c r="AT425">
        <v>8</v>
      </c>
      <c r="AU425" s="191">
        <f t="shared" ca="1" si="393"/>
        <v>0.40430338085185474</v>
      </c>
    </row>
    <row r="426" spans="1:49" x14ac:dyDescent="0.2">
      <c r="A426" s="7">
        <v>10</v>
      </c>
      <c r="B426">
        <v>9</v>
      </c>
      <c r="C426" s="78">
        <f t="shared" ca="1" si="389"/>
        <v>448.59011891117399</v>
      </c>
      <c r="D426" s="80">
        <f t="shared" ca="1" si="394"/>
        <v>25.380981398825515</v>
      </c>
      <c r="E426" s="78">
        <f t="shared" ca="1" si="390"/>
        <v>2169.3609671708164</v>
      </c>
      <c r="F426" s="80">
        <f t="shared" ca="1" si="391"/>
        <v>2820.1692573220612</v>
      </c>
      <c r="I426" s="4"/>
      <c r="J426" s="4"/>
      <c r="K426" s="4"/>
      <c r="L426" s="4"/>
      <c r="M426" s="4"/>
      <c r="N426" s="4"/>
      <c r="O426" s="4"/>
      <c r="P426" s="4"/>
      <c r="Q426" s="5"/>
      <c r="R426" s="5"/>
      <c r="U426" s="4"/>
      <c r="Y426" s="7">
        <v>10</v>
      </c>
      <c r="Z426">
        <v>9</v>
      </c>
      <c r="AA426" s="78">
        <f t="shared" ca="1" si="395"/>
        <v>72.395154460693405</v>
      </c>
      <c r="AB426" s="80">
        <f t="shared" ca="1" si="396"/>
        <v>22.197376167811598</v>
      </c>
      <c r="AC426" s="78">
        <f t="shared" ca="1" si="397"/>
        <v>157.69846419796792</v>
      </c>
      <c r="AD426" s="80">
        <f t="shared" ca="1" si="392"/>
        <v>205.00800345735831</v>
      </c>
      <c r="AG426" s="4"/>
      <c r="AH426" s="4"/>
      <c r="AI426" s="4"/>
      <c r="AJ426" s="4"/>
      <c r="AK426" s="4"/>
      <c r="AL426" s="4"/>
      <c r="AM426" s="4"/>
      <c r="AN426" s="4"/>
      <c r="AO426" s="5"/>
      <c r="AS426" s="7">
        <v>10</v>
      </c>
      <c r="AT426">
        <v>9</v>
      </c>
      <c r="AU426" s="191">
        <f t="shared" ca="1" si="393"/>
        <v>0.56022426454273122</v>
      </c>
    </row>
    <row r="427" spans="1:49" x14ac:dyDescent="0.2">
      <c r="A427" s="7">
        <v>10</v>
      </c>
      <c r="B427">
        <v>10</v>
      </c>
      <c r="C427" s="78">
        <f t="shared" ca="1" si="389"/>
        <v>245.37408104876701</v>
      </c>
      <c r="D427" s="80">
        <f t="shared" ca="1" si="394"/>
        <v>25.852189076927608</v>
      </c>
      <c r="E427" s="78">
        <f t="shared" ca="1" si="390"/>
        <v>1192.1185260479695</v>
      </c>
      <c r="F427" s="80">
        <f t="shared" ca="1" si="391"/>
        <v>1549.7540838623604</v>
      </c>
      <c r="I427" s="4"/>
      <c r="J427" s="4"/>
      <c r="K427" s="4"/>
      <c r="L427" s="4"/>
      <c r="M427" s="4"/>
      <c r="N427" s="4"/>
      <c r="O427" s="4"/>
      <c r="P427" s="4"/>
      <c r="Q427" s="5"/>
      <c r="R427" s="5"/>
      <c r="U427" s="4"/>
      <c r="Y427" s="7">
        <v>10</v>
      </c>
      <c r="Z427">
        <v>10</v>
      </c>
      <c r="AA427" s="78">
        <f t="shared" ca="1" si="395"/>
        <v>71.073011582071473</v>
      </c>
      <c r="AB427" s="80">
        <f t="shared" ca="1" si="396"/>
        <v>18.044716300847625</v>
      </c>
      <c r="AC427" s="78">
        <f t="shared" ca="1" si="397"/>
        <v>146.74919052889581</v>
      </c>
      <c r="AD427" s="80">
        <f t="shared" ca="1" si="392"/>
        <v>190.77394768756457</v>
      </c>
      <c r="AG427" s="4"/>
      <c r="AH427" s="4"/>
      <c r="AI427" s="4"/>
      <c r="AJ427" s="4"/>
      <c r="AK427" s="4"/>
      <c r="AL427" s="4"/>
      <c r="AM427" s="4"/>
      <c r="AN427" s="4"/>
      <c r="AO427" s="5"/>
      <c r="AS427" s="7">
        <v>10</v>
      </c>
      <c r="AT427">
        <v>10</v>
      </c>
      <c r="AU427" s="191">
        <f t="shared" ca="1" si="393"/>
        <v>0.45484518802062168</v>
      </c>
    </row>
    <row r="428" spans="1:49" x14ac:dyDescent="0.2">
      <c r="A428" s="7">
        <v>10</v>
      </c>
      <c r="B428">
        <v>11</v>
      </c>
      <c r="C428" s="78">
        <f t="shared" ca="1" si="389"/>
        <v>216.62189290954163</v>
      </c>
      <c r="D428" s="80">
        <f t="shared" ca="1" si="394"/>
        <v>25.329240964758384</v>
      </c>
      <c r="E428" s="78">
        <f t="shared" ca="1" si="390"/>
        <v>1047.6146588828374</v>
      </c>
      <c r="F428" s="80">
        <f t="shared" ca="1" si="391"/>
        <v>1361.8990565476886</v>
      </c>
      <c r="I428" s="4"/>
      <c r="J428" s="4"/>
      <c r="K428" s="4"/>
      <c r="L428" s="4"/>
      <c r="M428" s="4"/>
      <c r="N428" s="4"/>
      <c r="O428" s="4"/>
      <c r="P428" s="4"/>
      <c r="Q428" s="5"/>
      <c r="R428" s="5"/>
      <c r="U428" s="4"/>
      <c r="Y428" s="7">
        <v>10</v>
      </c>
      <c r="Z428">
        <v>11</v>
      </c>
      <c r="AA428" s="78">
        <f t="shared" ca="1" si="395"/>
        <v>68.139452624937334</v>
      </c>
      <c r="AB428" s="80">
        <f t="shared" ca="1" si="396"/>
        <v>15.066183251159917</v>
      </c>
      <c r="AC428" s="78">
        <f t="shared" ca="1" si="397"/>
        <v>128.31016590335037</v>
      </c>
      <c r="AD428" s="80">
        <f t="shared" ca="1" si="392"/>
        <v>166.80321567435547</v>
      </c>
      <c r="AG428" s="4"/>
      <c r="AH428" s="4"/>
      <c r="AI428" s="4"/>
      <c r="AJ428" s="4"/>
      <c r="AK428" s="4"/>
      <c r="AL428" s="4"/>
      <c r="AM428" s="4"/>
      <c r="AN428" s="4"/>
      <c r="AO428" s="5"/>
      <c r="AS428" s="7">
        <v>10</v>
      </c>
      <c r="AT428">
        <v>11</v>
      </c>
      <c r="AU428" s="191">
        <f t="shared" ca="1" si="393"/>
        <v>0.52469610579742509</v>
      </c>
    </row>
    <row r="429" spans="1:49" x14ac:dyDescent="0.2">
      <c r="A429" s="63">
        <v>10</v>
      </c>
      <c r="B429" s="56">
        <v>12</v>
      </c>
      <c r="C429" s="78">
        <f t="shared" ca="1" si="389"/>
        <v>230.11896920999385</v>
      </c>
      <c r="D429" s="80">
        <f t="shared" ca="1" si="394"/>
        <v>22.363631309004319</v>
      </c>
      <c r="E429" s="78">
        <f t="shared" ca="1" si="390"/>
        <v>1074.049426041893</v>
      </c>
      <c r="F429" s="80">
        <f t="shared" ca="1" si="391"/>
        <v>1396.264253854461</v>
      </c>
      <c r="I429" s="4"/>
      <c r="J429" s="4"/>
      <c r="K429" s="4"/>
      <c r="L429" s="4"/>
      <c r="M429" s="4"/>
      <c r="N429" s="4"/>
      <c r="O429" s="4"/>
      <c r="P429" s="4"/>
      <c r="Q429" s="5"/>
      <c r="R429" s="5"/>
      <c r="U429" s="4"/>
      <c r="Y429" s="63">
        <v>10</v>
      </c>
      <c r="Z429" s="56">
        <v>12</v>
      </c>
      <c r="AA429" s="78">
        <f t="shared" ca="1" si="395"/>
        <v>117.26118576238076</v>
      </c>
      <c r="AB429" s="80">
        <f t="shared" ca="1" si="396"/>
        <v>14.549211454270395</v>
      </c>
      <c r="AC429" s="78">
        <f t="shared" ca="1" si="397"/>
        <v>203.83895007532405</v>
      </c>
      <c r="AD429" s="80">
        <f t="shared" ca="1" si="392"/>
        <v>264.99063509792126</v>
      </c>
      <c r="AG429" s="4"/>
      <c r="AH429" s="4"/>
      <c r="AI429" s="4"/>
      <c r="AJ429" s="4"/>
      <c r="AK429" s="4"/>
      <c r="AL429" s="4"/>
      <c r="AM429" s="4"/>
      <c r="AN429" s="4"/>
      <c r="AO429" s="5"/>
      <c r="AS429" s="63">
        <v>10</v>
      </c>
      <c r="AT429" s="56">
        <v>12</v>
      </c>
      <c r="AU429" s="191">
        <f t="shared" ca="1" si="393"/>
        <v>0.50366163606776304</v>
      </c>
      <c r="AV429" s="5">
        <f ca="1">AVERAGE(AU418:AU429)</f>
        <v>0.48608825888209389</v>
      </c>
      <c r="AW429" s="5">
        <f ca="1">STDEV(AU418:AU429)</f>
        <v>7.418358294022058E-2</v>
      </c>
    </row>
    <row r="430" spans="1:49" x14ac:dyDescent="0.2">
      <c r="A430" s="6">
        <v>11</v>
      </c>
      <c r="B430">
        <v>1</v>
      </c>
      <c r="C430" s="78">
        <f t="shared" ca="1" si="389"/>
        <v>397.54504100547956</v>
      </c>
      <c r="D430" s="80">
        <f t="shared" ca="1" si="394"/>
        <v>21.453303351970888</v>
      </c>
      <c r="E430" s="78">
        <f t="shared" ca="1" si="390"/>
        <v>1825.9481661356024</v>
      </c>
      <c r="F430" s="80">
        <f t="shared" ca="1" si="391"/>
        <v>2373.7326159762833</v>
      </c>
      <c r="I430" s="4"/>
      <c r="J430" s="4"/>
      <c r="K430" s="4"/>
      <c r="L430" s="4"/>
      <c r="M430" s="4"/>
      <c r="N430" s="4"/>
      <c r="O430" s="4"/>
      <c r="P430" s="4"/>
      <c r="Q430" s="5"/>
      <c r="R430" s="5"/>
      <c r="U430" s="4"/>
      <c r="Y430" s="6">
        <v>11</v>
      </c>
      <c r="Z430">
        <v>1</v>
      </c>
      <c r="AA430" s="78">
        <f t="shared" ca="1" si="395"/>
        <v>98.363812749054674</v>
      </c>
      <c r="AB430" s="80">
        <f t="shared" ca="1" si="396"/>
        <v>14.426900389725876</v>
      </c>
      <c r="AC430" s="78">
        <f t="shared" ca="1" si="397"/>
        <v>169.16128508923339</v>
      </c>
      <c r="AD430" s="80">
        <f t="shared" ca="1" si="392"/>
        <v>219.90967061600341</v>
      </c>
      <c r="AG430" s="4"/>
      <c r="AH430" s="4"/>
      <c r="AI430" s="4"/>
      <c r="AJ430" s="4"/>
      <c r="AK430" s="4"/>
      <c r="AL430" s="4"/>
      <c r="AM430" s="4"/>
      <c r="AN430" s="4"/>
      <c r="AO430" s="5"/>
      <c r="AS430" s="6">
        <v>11</v>
      </c>
      <c r="AT430">
        <v>1</v>
      </c>
      <c r="AU430" s="191">
        <f t="shared" ca="1" si="393"/>
        <v>0.70124951317217543</v>
      </c>
    </row>
    <row r="431" spans="1:49" x14ac:dyDescent="0.2">
      <c r="A431" s="6">
        <v>11</v>
      </c>
      <c r="B431">
        <v>2</v>
      </c>
      <c r="C431" s="78">
        <f t="shared" ca="1" si="389"/>
        <v>368.68614147656837</v>
      </c>
      <c r="D431" s="80">
        <f t="shared" ca="1" si="394"/>
        <v>21.803440928636071</v>
      </c>
      <c r="E431" s="78">
        <f t="shared" ca="1" si="390"/>
        <v>1698.0150600604618</v>
      </c>
      <c r="F431" s="80">
        <f t="shared" ca="1" si="391"/>
        <v>2207.4195780786004</v>
      </c>
      <c r="I431" s="4"/>
      <c r="J431" s="4"/>
      <c r="K431" s="4"/>
      <c r="L431" s="4"/>
      <c r="M431" s="4"/>
      <c r="N431" s="4"/>
      <c r="O431" s="4"/>
      <c r="P431" s="4"/>
      <c r="Q431" s="5"/>
      <c r="R431" s="5"/>
      <c r="U431" s="4"/>
      <c r="Y431" s="6">
        <v>11</v>
      </c>
      <c r="Z431">
        <v>2</v>
      </c>
      <c r="AA431" s="78">
        <f t="shared" ca="1" si="395"/>
        <v>128.66505103659648</v>
      </c>
      <c r="AB431" s="80">
        <f t="shared" ca="1" si="396"/>
        <v>13.343111082097396</v>
      </c>
      <c r="AC431" s="78">
        <f t="shared" ca="1" si="397"/>
        <v>212.03407726107511</v>
      </c>
      <c r="AD431" s="80">
        <f t="shared" ca="1" si="392"/>
        <v>275.64430043939768</v>
      </c>
      <c r="AG431" s="4"/>
      <c r="AH431" s="4"/>
      <c r="AI431" s="4"/>
      <c r="AJ431" s="4"/>
      <c r="AK431" s="4"/>
      <c r="AL431" s="4"/>
      <c r="AM431" s="4"/>
      <c r="AN431" s="4"/>
      <c r="AO431" s="5"/>
      <c r="AS431" s="6">
        <v>11</v>
      </c>
      <c r="AT431">
        <v>2</v>
      </c>
      <c r="AU431" s="191">
        <f t="shared" ca="1" si="393"/>
        <v>0.61081736274430398</v>
      </c>
    </row>
    <row r="432" spans="1:49" x14ac:dyDescent="0.2">
      <c r="A432" s="6">
        <v>11</v>
      </c>
      <c r="B432">
        <v>3</v>
      </c>
      <c r="C432" s="78">
        <f t="shared" ca="1" si="389"/>
        <v>686.64735902861651</v>
      </c>
      <c r="D432" s="80">
        <f t="shared" ca="1" si="394"/>
        <v>21.171573827777557</v>
      </c>
      <c r="E432" s="78">
        <f t="shared" ca="1" si="390"/>
        <v>3136.1520944941135</v>
      </c>
      <c r="F432" s="80">
        <f t="shared" ca="1" si="391"/>
        <v>4076.9977228423477</v>
      </c>
      <c r="I432" s="4"/>
      <c r="J432" s="4"/>
      <c r="K432" s="4"/>
      <c r="L432" s="4"/>
      <c r="M432" s="4"/>
      <c r="N432" s="4"/>
      <c r="O432" s="4"/>
      <c r="P432" s="4"/>
      <c r="Q432" s="5"/>
      <c r="R432" s="5"/>
      <c r="U432" s="4"/>
      <c r="Y432" s="6">
        <v>11</v>
      </c>
      <c r="Z432">
        <v>3</v>
      </c>
      <c r="AA432" s="78">
        <f t="shared" ca="1" si="395"/>
        <v>124.73730277566429</v>
      </c>
      <c r="AB432" s="80">
        <f t="shared" ca="1" si="396"/>
        <v>16.436685616175257</v>
      </c>
      <c r="AC432" s="78">
        <f t="shared" ca="1" si="397"/>
        <v>219.14031466003692</v>
      </c>
      <c r="AD432" s="80">
        <f t="shared" ca="1" si="392"/>
        <v>284.88240905804798</v>
      </c>
      <c r="AG432" s="4"/>
      <c r="AH432" s="4"/>
      <c r="AI432" s="4"/>
      <c r="AJ432" s="4"/>
      <c r="AK432" s="4"/>
      <c r="AL432" s="4"/>
      <c r="AM432" s="4"/>
      <c r="AN432" s="4"/>
      <c r="AO432" s="5"/>
      <c r="AS432" s="6">
        <v>11</v>
      </c>
      <c r="AT432">
        <v>3</v>
      </c>
      <c r="AU432" s="191">
        <f t="shared" ca="1" si="393"/>
        <v>0.76577625466845012</v>
      </c>
    </row>
    <row r="433" spans="1:49" x14ac:dyDescent="0.2">
      <c r="A433" s="6">
        <v>11</v>
      </c>
      <c r="B433">
        <v>4</v>
      </c>
      <c r="C433" s="78">
        <f t="shared" ca="1" si="389"/>
        <v>897.13541147160277</v>
      </c>
      <c r="D433" s="80">
        <f t="shared" ca="1" si="394"/>
        <v>20.909484069936656</v>
      </c>
      <c r="E433" s="78">
        <f t="shared" ca="1" si="390"/>
        <v>4079.8654755244538</v>
      </c>
      <c r="F433" s="80">
        <f t="shared" ca="1" si="391"/>
        <v>5303.8251181817905</v>
      </c>
      <c r="I433" s="4"/>
      <c r="J433" s="4"/>
      <c r="K433" s="4"/>
      <c r="L433" s="4"/>
      <c r="M433" s="4"/>
      <c r="N433" s="4"/>
      <c r="O433" s="4"/>
      <c r="P433" s="4"/>
      <c r="Q433" s="5"/>
      <c r="R433" s="5"/>
      <c r="U433" s="4"/>
      <c r="Y433" s="6">
        <v>11</v>
      </c>
      <c r="Z433">
        <v>4</v>
      </c>
      <c r="AA433" s="78">
        <f t="shared" ca="1" si="395"/>
        <v>143.90461045969289</v>
      </c>
      <c r="AB433" s="80">
        <f t="shared" ca="1" si="396"/>
        <v>17.432927232394185</v>
      </c>
      <c r="AC433" s="78">
        <f t="shared" ca="1" si="397"/>
        <v>260.83685348765664</v>
      </c>
      <c r="AD433" s="80">
        <f t="shared" ca="1" si="392"/>
        <v>339.08790953395362</v>
      </c>
      <c r="AG433" s="4"/>
      <c r="AH433" s="4"/>
      <c r="AI433" s="4"/>
      <c r="AJ433" s="4"/>
      <c r="AK433" s="4"/>
      <c r="AL433" s="4"/>
      <c r="AM433" s="4"/>
      <c r="AN433" s="4"/>
      <c r="AO433" s="5"/>
      <c r="AS433" s="6">
        <v>11</v>
      </c>
      <c r="AT433">
        <v>4</v>
      </c>
      <c r="AU433" s="191">
        <f t="shared" ca="1" si="393"/>
        <v>0.63834614026660774</v>
      </c>
    </row>
    <row r="434" spans="1:49" x14ac:dyDescent="0.2">
      <c r="A434" s="6">
        <v>11</v>
      </c>
      <c r="B434">
        <v>5</v>
      </c>
      <c r="C434" s="78">
        <f t="shared" ca="1" si="389"/>
        <v>678.0308690768818</v>
      </c>
      <c r="D434" s="80">
        <f t="shared" ca="1" si="394"/>
        <v>22.719714047792596</v>
      </c>
      <c r="E434" s="78">
        <f t="shared" ca="1" si="390"/>
        <v>3152.9159180955962</v>
      </c>
      <c r="F434" s="80">
        <f t="shared" ca="1" si="391"/>
        <v>4098.7906935242754</v>
      </c>
      <c r="I434" s="4"/>
      <c r="J434" s="4"/>
      <c r="K434" s="4"/>
      <c r="L434" s="4"/>
      <c r="M434" s="4"/>
      <c r="N434" s="4"/>
      <c r="O434" s="4"/>
      <c r="P434" s="4"/>
      <c r="Q434" s="5"/>
      <c r="R434" s="5"/>
      <c r="U434" s="4"/>
      <c r="Y434" s="6">
        <v>11</v>
      </c>
      <c r="Z434">
        <v>5</v>
      </c>
      <c r="AA434" s="78">
        <f t="shared" ca="1" si="395"/>
        <v>164.97718341409148</v>
      </c>
      <c r="AB434" s="80">
        <f t="shared" ca="1" si="396"/>
        <v>18.125505285058562</v>
      </c>
      <c r="AC434" s="78">
        <f t="shared" ca="1" si="397"/>
        <v>312.00239659835955</v>
      </c>
      <c r="AD434" s="80">
        <f t="shared" ca="1" si="392"/>
        <v>405.60311557786741</v>
      </c>
      <c r="AG434" s="4"/>
      <c r="AH434" s="4"/>
      <c r="AI434" s="4"/>
      <c r="AJ434" s="4"/>
      <c r="AK434" s="4"/>
      <c r="AL434" s="4"/>
      <c r="AM434" s="4"/>
      <c r="AN434" s="4"/>
      <c r="AO434" s="5"/>
      <c r="AS434" s="6">
        <v>11</v>
      </c>
      <c r="AT434">
        <v>5</v>
      </c>
      <c r="AU434" s="191">
        <f t="shared" ca="1" si="393"/>
        <v>0.59019135698560876</v>
      </c>
    </row>
    <row r="435" spans="1:49" x14ac:dyDescent="0.2">
      <c r="A435" s="6">
        <v>11</v>
      </c>
      <c r="B435">
        <v>6</v>
      </c>
      <c r="C435" s="78">
        <f t="shared" ca="1" si="389"/>
        <v>662.38010298187157</v>
      </c>
      <c r="D435" s="80">
        <f t="shared" ca="1" si="394"/>
        <v>22.786539396765569</v>
      </c>
      <c r="E435" s="78">
        <f t="shared" ca="1" si="390"/>
        <v>3091.1157752127101</v>
      </c>
      <c r="F435" s="80">
        <f t="shared" ca="1" si="391"/>
        <v>4018.4505077765234</v>
      </c>
      <c r="I435" s="4"/>
      <c r="J435" s="4"/>
      <c r="K435" s="4"/>
      <c r="L435" s="4"/>
      <c r="M435" s="4"/>
      <c r="N435" s="4"/>
      <c r="O435" s="4"/>
      <c r="P435" s="4"/>
      <c r="Q435" s="5"/>
      <c r="R435" s="5"/>
      <c r="U435" s="4"/>
      <c r="Y435" s="6">
        <v>11</v>
      </c>
      <c r="Z435">
        <v>6</v>
      </c>
      <c r="AA435" s="78">
        <f t="shared" ca="1" si="395"/>
        <v>101.86025187382693</v>
      </c>
      <c r="AB435" s="80">
        <f t="shared" ca="1" si="396"/>
        <v>19.719906694559175</v>
      </c>
      <c r="AC435" s="78">
        <f t="shared" ca="1" si="397"/>
        <v>199.78322444637945</v>
      </c>
      <c r="AD435" s="80">
        <f t="shared" ca="1" si="392"/>
        <v>259.7181917802933</v>
      </c>
      <c r="AG435" s="4"/>
      <c r="AH435" s="4"/>
      <c r="AI435" s="4"/>
      <c r="AJ435" s="4"/>
      <c r="AK435" s="4"/>
      <c r="AL435" s="4"/>
      <c r="AM435" s="4"/>
      <c r="AN435" s="4"/>
      <c r="AO435" s="5"/>
      <c r="AS435" s="6">
        <v>11</v>
      </c>
      <c r="AT435">
        <v>6</v>
      </c>
      <c r="AU435" s="191">
        <f t="shared" ca="1" si="393"/>
        <v>0.67017895712648934</v>
      </c>
    </row>
    <row r="436" spans="1:49" x14ac:dyDescent="0.2">
      <c r="A436" s="6">
        <v>11</v>
      </c>
      <c r="B436">
        <v>7</v>
      </c>
      <c r="C436" s="78">
        <f t="shared" ca="1" si="389"/>
        <v>389.08511277849516</v>
      </c>
      <c r="D436" s="80">
        <f t="shared" ca="1" si="394"/>
        <v>23.26366729560791</v>
      </c>
      <c r="E436" s="78">
        <f t="shared" ca="1" si="390"/>
        <v>1827.430324051963</v>
      </c>
      <c r="F436" s="80">
        <f t="shared" ca="1" si="391"/>
        <v>2375.6594212675518</v>
      </c>
      <c r="I436" s="4"/>
      <c r="J436" s="4"/>
      <c r="K436" s="4"/>
      <c r="L436" s="4"/>
      <c r="M436" s="4"/>
      <c r="N436" s="4"/>
      <c r="O436" s="4"/>
      <c r="P436" s="4"/>
      <c r="Q436" s="5"/>
      <c r="R436" s="5"/>
      <c r="U436" s="4"/>
      <c r="Y436" s="6">
        <v>11</v>
      </c>
      <c r="Z436">
        <v>7</v>
      </c>
      <c r="AA436" s="78">
        <f t="shared" ca="1" si="395"/>
        <v>93.361733418278476</v>
      </c>
      <c r="AB436" s="80">
        <f t="shared" ca="1" si="396"/>
        <v>19.689193653946841</v>
      </c>
      <c r="AC436" s="78">
        <f t="shared" ca="1" si="397"/>
        <v>186.11340541251639</v>
      </c>
      <c r="AD436" s="80">
        <f t="shared" ca="1" si="392"/>
        <v>241.94742703627131</v>
      </c>
      <c r="AG436" s="4"/>
      <c r="AH436" s="4"/>
      <c r="AI436" s="4"/>
      <c r="AJ436" s="4"/>
      <c r="AK436" s="4"/>
      <c r="AL436" s="4"/>
      <c r="AM436" s="4"/>
      <c r="AN436" s="4"/>
      <c r="AO436" s="5"/>
      <c r="AS436" s="6">
        <v>11</v>
      </c>
      <c r="AT436">
        <v>7</v>
      </c>
      <c r="AU436" s="191">
        <f t="shared" ca="1" si="393"/>
        <v>0.44375061651290182</v>
      </c>
    </row>
    <row r="437" spans="1:49" x14ac:dyDescent="0.2">
      <c r="A437" s="6">
        <v>11</v>
      </c>
      <c r="B437">
        <v>8</v>
      </c>
      <c r="C437" s="78">
        <f t="shared" ref="C437:C500" ca="1" si="398">CB184</f>
        <v>437.47114386084598</v>
      </c>
      <c r="D437" s="80">
        <f t="shared" ca="1" si="394"/>
        <v>24.819580346301304</v>
      </c>
      <c r="E437" s="78">
        <f t="shared" ca="1" si="390"/>
        <v>2091.5461511036706</v>
      </c>
      <c r="F437" s="80">
        <f t="shared" ca="1" si="391"/>
        <v>2719.0099964347719</v>
      </c>
      <c r="I437" s="4"/>
      <c r="J437" s="4"/>
      <c r="K437" s="4"/>
      <c r="L437" s="4"/>
      <c r="M437" s="4"/>
      <c r="N437" s="4"/>
      <c r="O437" s="4"/>
      <c r="P437" s="4"/>
      <c r="Q437" s="5"/>
      <c r="R437" s="5"/>
      <c r="U437" s="4"/>
      <c r="Y437" s="6">
        <v>11</v>
      </c>
      <c r="Z437">
        <v>8</v>
      </c>
      <c r="AA437" s="78">
        <f t="shared" ca="1" si="395"/>
        <v>93.32892370222423</v>
      </c>
      <c r="AB437" s="80">
        <f t="shared" ca="1" si="396"/>
        <v>21.866028184452979</v>
      </c>
      <c r="AC437" s="78">
        <f t="shared" ca="1" si="397"/>
        <v>196.59079590930634</v>
      </c>
      <c r="AD437" s="80">
        <f t="shared" ca="1" si="392"/>
        <v>255.56803468209824</v>
      </c>
      <c r="AG437" s="4"/>
      <c r="AH437" s="4"/>
      <c r="AI437" s="4"/>
      <c r="AJ437" s="4"/>
      <c r="AK437" s="4"/>
      <c r="AL437" s="4"/>
      <c r="AM437" s="4"/>
      <c r="AN437" s="4"/>
      <c r="AO437" s="5"/>
      <c r="AS437" s="6">
        <v>11</v>
      </c>
      <c r="AT437">
        <v>8</v>
      </c>
      <c r="AU437" s="191">
        <f t="shared" ca="1" si="393"/>
        <v>0.67959071063215082</v>
      </c>
    </row>
    <row r="438" spans="1:49" x14ac:dyDescent="0.2">
      <c r="A438" s="6">
        <v>11</v>
      </c>
      <c r="B438">
        <v>9</v>
      </c>
      <c r="C438" s="78">
        <f t="shared" ca="1" si="398"/>
        <v>302.84060583225119</v>
      </c>
      <c r="D438" s="80">
        <f t="shared" ca="1" si="394"/>
        <v>24.736143082821556</v>
      </c>
      <c r="E438" s="78">
        <f t="shared" ref="E438:E501" ca="1" si="399">CD185</f>
        <v>1450.7504965360322</v>
      </c>
      <c r="F438" s="80">
        <f t="shared" ref="F438:F501" ca="1" si="400">E438*OtherSppInd</f>
        <v>1885.9756454968419</v>
      </c>
      <c r="I438" s="4"/>
      <c r="J438" s="4"/>
      <c r="K438" s="4"/>
      <c r="L438" s="4"/>
      <c r="M438" s="4"/>
      <c r="N438" s="4"/>
      <c r="O438" s="4"/>
      <c r="P438" s="4"/>
      <c r="Q438" s="5"/>
      <c r="R438" s="5"/>
      <c r="U438" s="4"/>
      <c r="Y438" s="6">
        <v>11</v>
      </c>
      <c r="Z438">
        <v>9</v>
      </c>
      <c r="AA438" s="78">
        <f t="shared" ca="1" si="395"/>
        <v>62.241524320720231</v>
      </c>
      <c r="AB438" s="80">
        <f t="shared" ca="1" si="396"/>
        <v>20.742156057245825</v>
      </c>
      <c r="AC438" s="78">
        <f t="shared" ca="1" si="397"/>
        <v>131.16272421686665</v>
      </c>
      <c r="AD438" s="80">
        <f t="shared" ref="AD438:AD501" ca="1" si="401">AC438*OtherSppInd</f>
        <v>170.51154148192666</v>
      </c>
      <c r="AG438" s="4"/>
      <c r="AH438" s="4"/>
      <c r="AI438" s="4"/>
      <c r="AJ438" s="4"/>
      <c r="AK438" s="4"/>
      <c r="AL438" s="4"/>
      <c r="AM438" s="4"/>
      <c r="AN438" s="4"/>
      <c r="AO438" s="5"/>
      <c r="AS438" s="6">
        <v>11</v>
      </c>
      <c r="AT438">
        <v>9</v>
      </c>
      <c r="AU438" s="191">
        <f t="shared" ref="AU438:AU501" ca="1" si="402">SUM(C185:D185)*EXP(assesserr*(0+1*SQRT(-2*LN(RAND()))*SIN(2*PI()*RAND())))</f>
        <v>0.46297158163551083</v>
      </c>
    </row>
    <row r="439" spans="1:49" x14ac:dyDescent="0.2">
      <c r="A439" s="6">
        <v>11</v>
      </c>
      <c r="B439">
        <v>10</v>
      </c>
      <c r="C439" s="78">
        <f t="shared" ca="1" si="398"/>
        <v>221.03041332431559</v>
      </c>
      <c r="D439" s="80">
        <f t="shared" ref="D439:D502" ca="1" si="403">IF(CC186="",0,CC186)</f>
        <v>26.109681561064164</v>
      </c>
      <c r="E439" s="78">
        <f t="shared" ca="1" si="399"/>
        <v>1074.2456220329095</v>
      </c>
      <c r="F439" s="80">
        <f t="shared" ca="1" si="400"/>
        <v>1396.5193086427823</v>
      </c>
      <c r="I439" s="4"/>
      <c r="J439" s="4"/>
      <c r="K439" s="4"/>
      <c r="L439" s="4"/>
      <c r="M439" s="4"/>
      <c r="N439" s="4"/>
      <c r="O439" s="4"/>
      <c r="P439" s="4"/>
      <c r="Q439" s="5"/>
      <c r="R439" s="5"/>
      <c r="U439" s="4"/>
      <c r="Y439" s="6">
        <v>11</v>
      </c>
      <c r="Z439">
        <v>10</v>
      </c>
      <c r="AA439" s="78">
        <f t="shared" ref="AA439:AA502" ca="1" si="404">AZ186</f>
        <v>64.483985869184892</v>
      </c>
      <c r="AB439" s="80">
        <f t="shared" ref="AB439:AB502" ca="1" si="405">IF(BA186="",0,BA186)</f>
        <v>17.883910433449469</v>
      </c>
      <c r="AC439" s="78">
        <f t="shared" ref="AC439:AC502" ca="1" si="406">BB186</f>
        <v>131.76820722401044</v>
      </c>
      <c r="AD439" s="80">
        <f t="shared" ca="1" si="401"/>
        <v>171.29866939121356</v>
      </c>
      <c r="AG439" s="4"/>
      <c r="AH439" s="4"/>
      <c r="AI439" s="4"/>
      <c r="AJ439" s="4"/>
      <c r="AK439" s="4"/>
      <c r="AL439" s="4"/>
      <c r="AM439" s="4"/>
      <c r="AN439" s="4"/>
      <c r="AO439" s="5"/>
      <c r="AS439" s="6">
        <v>11</v>
      </c>
      <c r="AT439">
        <v>10</v>
      </c>
      <c r="AU439" s="191">
        <f t="shared" ca="1" si="402"/>
        <v>0.70423578317676672</v>
      </c>
    </row>
    <row r="440" spans="1:49" x14ac:dyDescent="0.2">
      <c r="A440" s="6">
        <v>11</v>
      </c>
      <c r="B440">
        <v>11</v>
      </c>
      <c r="C440" s="78">
        <f t="shared" ca="1" si="398"/>
        <v>166.51934302092144</v>
      </c>
      <c r="D440" s="80">
        <f t="shared" ca="1" si="403"/>
        <v>24.283377914689606</v>
      </c>
      <c r="E440" s="78">
        <f t="shared" ca="1" si="399"/>
        <v>796.05559239458103</v>
      </c>
      <c r="F440" s="80">
        <f t="shared" ca="1" si="400"/>
        <v>1034.8722701129554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5"/>
      <c r="R440" s="5"/>
      <c r="U440" s="4"/>
      <c r="Y440" s="6">
        <v>11</v>
      </c>
      <c r="Z440">
        <v>11</v>
      </c>
      <c r="AA440" s="78">
        <f t="shared" ca="1" si="404"/>
        <v>55.673967371742698</v>
      </c>
      <c r="AB440" s="80">
        <f t="shared" ca="1" si="405"/>
        <v>14.149425769703484</v>
      </c>
      <c r="AC440" s="78">
        <f t="shared" ca="1" si="406"/>
        <v>100.67845274129191</v>
      </c>
      <c r="AD440" s="80">
        <f t="shared" ca="1" si="401"/>
        <v>130.88198856367947</v>
      </c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5"/>
      <c r="AS440" s="6">
        <v>11</v>
      </c>
      <c r="AT440">
        <v>11</v>
      </c>
      <c r="AU440" s="191">
        <f t="shared" ca="1" si="402"/>
        <v>0.46296586057929423</v>
      </c>
    </row>
    <row r="441" spans="1:49" x14ac:dyDescent="0.2">
      <c r="A441" s="59">
        <v>11</v>
      </c>
      <c r="B441" s="56">
        <v>12</v>
      </c>
      <c r="C441" s="78">
        <f t="shared" ca="1" si="398"/>
        <v>293.34051624686208</v>
      </c>
      <c r="D441" s="80">
        <f t="shared" ca="1" si="403"/>
        <v>22.430996931559971</v>
      </c>
      <c r="E441" s="78">
        <f t="shared" ca="1" si="399"/>
        <v>1368.72924715922</v>
      </c>
      <c r="F441" s="80">
        <f t="shared" ca="1" si="400"/>
        <v>1779.3480213069861</v>
      </c>
      <c r="I441" s="4"/>
      <c r="J441" s="4"/>
      <c r="K441" s="4"/>
      <c r="L441" s="4"/>
      <c r="M441" s="4"/>
      <c r="N441" s="4"/>
      <c r="O441" s="4"/>
      <c r="P441" s="4"/>
      <c r="Q441" s="5"/>
      <c r="R441" s="5"/>
      <c r="U441" s="4"/>
      <c r="Y441" s="59">
        <v>11</v>
      </c>
      <c r="Z441" s="56">
        <v>12</v>
      </c>
      <c r="AA441" s="78">
        <f t="shared" ca="1" si="404"/>
        <v>66.327074206280173</v>
      </c>
      <c r="AB441" s="80">
        <f t="shared" ca="1" si="405"/>
        <v>13.840649645136789</v>
      </c>
      <c r="AC441" s="78">
        <f t="shared" ca="1" si="406"/>
        <v>113.69091387432648</v>
      </c>
      <c r="AD441" s="80">
        <f t="shared" ca="1" si="401"/>
        <v>147.79818803662442</v>
      </c>
      <c r="AG441" s="4"/>
      <c r="AH441" s="4"/>
      <c r="AI441" s="4"/>
      <c r="AJ441" s="4"/>
      <c r="AK441" s="4"/>
      <c r="AL441" s="4"/>
      <c r="AM441" s="4"/>
      <c r="AN441" s="4"/>
      <c r="AO441" s="5"/>
      <c r="AS441" s="59">
        <v>11</v>
      </c>
      <c r="AT441" s="56">
        <v>12</v>
      </c>
      <c r="AU441" s="191">
        <f t="shared" ca="1" si="402"/>
        <v>0.68082674823385203</v>
      </c>
      <c r="AV441" s="5">
        <f ca="1">AVERAGE(AU430:AU441)</f>
        <v>0.61757507381117605</v>
      </c>
      <c r="AW441" s="5">
        <f ca="1">STDEV(AU430:AU441)</f>
        <v>0.10716899347925457</v>
      </c>
    </row>
    <row r="442" spans="1:49" x14ac:dyDescent="0.2">
      <c r="A442" s="7">
        <v>12</v>
      </c>
      <c r="B442">
        <v>1</v>
      </c>
      <c r="C442" s="78">
        <f t="shared" ca="1" si="398"/>
        <v>381.76256215380499</v>
      </c>
      <c r="D442" s="80">
        <f t="shared" ca="1" si="403"/>
        <v>20.884580192108366</v>
      </c>
      <c r="E442" s="78">
        <f t="shared" ca="1" si="399"/>
        <v>1738.9570712889692</v>
      </c>
      <c r="F442" s="80">
        <f t="shared" ca="1" si="400"/>
        <v>2260.6441926756602</v>
      </c>
      <c r="I442" s="4"/>
      <c r="J442" s="4"/>
      <c r="K442" s="4"/>
      <c r="L442" s="4"/>
      <c r="M442" s="4"/>
      <c r="N442" s="4"/>
      <c r="O442" s="4"/>
      <c r="P442" s="4"/>
      <c r="Q442" s="5"/>
      <c r="R442" s="5"/>
      <c r="U442" s="4"/>
      <c r="Y442" s="7">
        <v>12</v>
      </c>
      <c r="Z442">
        <v>1</v>
      </c>
      <c r="AA442" s="78">
        <f t="shared" ca="1" si="404"/>
        <v>114.49348896416784</v>
      </c>
      <c r="AB442" s="80">
        <f t="shared" ca="1" si="405"/>
        <v>13.869410522145822</v>
      </c>
      <c r="AC442" s="78">
        <f t="shared" ca="1" si="406"/>
        <v>188.62539663385533</v>
      </c>
      <c r="AD442" s="80">
        <f t="shared" ca="1" si="401"/>
        <v>245.21301562401194</v>
      </c>
      <c r="AG442" s="4"/>
      <c r="AH442" s="4"/>
      <c r="AI442" s="4"/>
      <c r="AJ442" s="4"/>
      <c r="AK442" s="4"/>
      <c r="AL442" s="4"/>
      <c r="AM442" s="4"/>
      <c r="AN442" s="4"/>
      <c r="AO442" s="5"/>
      <c r="AS442" s="7">
        <v>12</v>
      </c>
      <c r="AT442">
        <v>1</v>
      </c>
      <c r="AU442" s="191">
        <f t="shared" ca="1" si="402"/>
        <v>0.7962401163349434</v>
      </c>
    </row>
    <row r="443" spans="1:49" x14ac:dyDescent="0.2">
      <c r="A443" s="7">
        <v>12</v>
      </c>
      <c r="B443">
        <v>2</v>
      </c>
      <c r="C443" s="78">
        <f t="shared" ca="1" si="398"/>
        <v>523.76284513117184</v>
      </c>
      <c r="D443" s="80">
        <f t="shared" ca="1" si="403"/>
        <v>20.805976707040806</v>
      </c>
      <c r="E443" s="78">
        <f t="shared" ca="1" si="399"/>
        <v>2378.1391776108085</v>
      </c>
      <c r="F443" s="80">
        <f t="shared" ca="1" si="400"/>
        <v>3091.5809308940511</v>
      </c>
      <c r="I443" s="4"/>
      <c r="J443" s="4"/>
      <c r="K443" s="4"/>
      <c r="L443" s="4"/>
      <c r="M443" s="4"/>
      <c r="N443" s="4"/>
      <c r="O443" s="4"/>
      <c r="P443" s="4"/>
      <c r="Q443" s="5"/>
      <c r="R443" s="5"/>
      <c r="U443" s="4"/>
      <c r="Y443" s="7">
        <v>12</v>
      </c>
      <c r="Z443">
        <v>2</v>
      </c>
      <c r="AA443" s="78">
        <f t="shared" ca="1" si="404"/>
        <v>145.50061252245271</v>
      </c>
      <c r="AB443" s="80">
        <f t="shared" ca="1" si="405"/>
        <v>13.966092435694124</v>
      </c>
      <c r="AC443" s="78">
        <f t="shared" ca="1" si="406"/>
        <v>240.66853358239425</v>
      </c>
      <c r="AD443" s="80">
        <f t="shared" ca="1" si="401"/>
        <v>312.86909365711256</v>
      </c>
      <c r="AG443" s="4"/>
      <c r="AH443" s="4"/>
      <c r="AI443" s="4"/>
      <c r="AJ443" s="4"/>
      <c r="AK443" s="4"/>
      <c r="AL443" s="4"/>
      <c r="AM443" s="4"/>
      <c r="AN443" s="4"/>
      <c r="AO443" s="5"/>
      <c r="AS443" s="7">
        <v>12</v>
      </c>
      <c r="AT443">
        <v>2</v>
      </c>
      <c r="AU443" s="191">
        <f t="shared" ca="1" si="402"/>
        <v>0.63235676106430894</v>
      </c>
    </row>
    <row r="444" spans="1:49" x14ac:dyDescent="0.2">
      <c r="A444" s="7">
        <v>12</v>
      </c>
      <c r="B444">
        <v>3</v>
      </c>
      <c r="C444" s="78">
        <f t="shared" ca="1" si="398"/>
        <v>651.5261030783555</v>
      </c>
      <c r="D444" s="80">
        <f t="shared" ca="1" si="403"/>
        <v>21.248712340575981</v>
      </c>
      <c r="E444" s="78">
        <f t="shared" ca="1" si="399"/>
        <v>2974.8272999265032</v>
      </c>
      <c r="F444" s="80">
        <f t="shared" ca="1" si="400"/>
        <v>3867.2754899044544</v>
      </c>
      <c r="I444" s="4"/>
      <c r="J444" s="4"/>
      <c r="K444" s="4"/>
      <c r="L444" s="4"/>
      <c r="M444" s="4"/>
      <c r="N444" s="4"/>
      <c r="O444" s="4"/>
      <c r="P444" s="4"/>
      <c r="Q444" s="5"/>
      <c r="R444" s="5"/>
      <c r="U444" s="4"/>
      <c r="Y444" s="7">
        <v>12</v>
      </c>
      <c r="Z444">
        <v>3</v>
      </c>
      <c r="AA444" s="78">
        <f t="shared" ca="1" si="404"/>
        <v>163.89115883331607</v>
      </c>
      <c r="AB444" s="80">
        <f t="shared" ca="1" si="405"/>
        <v>15.639441115732826</v>
      </c>
      <c r="AC444" s="78">
        <f t="shared" ca="1" si="406"/>
        <v>283.04770611227895</v>
      </c>
      <c r="AD444" s="80">
        <f t="shared" ca="1" si="401"/>
        <v>367.96201794596266</v>
      </c>
      <c r="AG444" s="4"/>
      <c r="AH444" s="4"/>
      <c r="AI444" s="4"/>
      <c r="AJ444" s="4"/>
      <c r="AK444" s="4"/>
      <c r="AL444" s="4"/>
      <c r="AM444" s="4"/>
      <c r="AN444" s="4"/>
      <c r="AO444" s="5"/>
      <c r="AS444" s="7">
        <v>12</v>
      </c>
      <c r="AT444">
        <v>3</v>
      </c>
      <c r="AU444" s="191">
        <f t="shared" ca="1" si="402"/>
        <v>0.58512365255930188</v>
      </c>
    </row>
    <row r="445" spans="1:49" x14ac:dyDescent="0.2">
      <c r="A445" s="7">
        <v>12</v>
      </c>
      <c r="B445">
        <v>4</v>
      </c>
      <c r="C445" s="78">
        <f t="shared" ca="1" si="398"/>
        <v>603.50183025226761</v>
      </c>
      <c r="D445" s="80">
        <f t="shared" ca="1" si="403"/>
        <v>21.160291620426502</v>
      </c>
      <c r="E445" s="78">
        <f t="shared" ca="1" si="399"/>
        <v>2753.614962150607</v>
      </c>
      <c r="F445" s="80">
        <f t="shared" ca="1" si="400"/>
        <v>3579.6994507957893</v>
      </c>
      <c r="I445" s="4"/>
      <c r="J445" s="4"/>
      <c r="K445" s="4"/>
      <c r="L445" s="4"/>
      <c r="M445" s="4"/>
      <c r="N445" s="4"/>
      <c r="O445" s="4"/>
      <c r="P445" s="4"/>
      <c r="Q445" s="5"/>
      <c r="R445" s="5"/>
      <c r="U445" s="4"/>
      <c r="Y445" s="7">
        <v>12</v>
      </c>
      <c r="Z445">
        <v>4</v>
      </c>
      <c r="AA445" s="78">
        <f t="shared" ca="1" si="404"/>
        <v>267.35224025745185</v>
      </c>
      <c r="AB445" s="80">
        <f t="shared" ca="1" si="405"/>
        <v>16.222179337033797</v>
      </c>
      <c r="AC445" s="78">
        <f t="shared" ca="1" si="406"/>
        <v>472.27269737337065</v>
      </c>
      <c r="AD445" s="80">
        <f t="shared" ca="1" si="401"/>
        <v>613.95450658538186</v>
      </c>
      <c r="AG445" s="4"/>
      <c r="AH445" s="4"/>
      <c r="AI445" s="4"/>
      <c r="AJ445" s="4"/>
      <c r="AK445" s="4"/>
      <c r="AL445" s="4"/>
      <c r="AM445" s="4"/>
      <c r="AN445" s="4"/>
      <c r="AO445" s="5"/>
      <c r="AS445" s="7">
        <v>12</v>
      </c>
      <c r="AT445">
        <v>4</v>
      </c>
      <c r="AU445" s="191">
        <f t="shared" ca="1" si="402"/>
        <v>0.39071831744759877</v>
      </c>
    </row>
    <row r="446" spans="1:49" x14ac:dyDescent="0.2">
      <c r="A446" s="7">
        <v>12</v>
      </c>
      <c r="B446">
        <v>5</v>
      </c>
      <c r="C446" s="78">
        <f t="shared" ca="1" si="398"/>
        <v>782.0089227490148</v>
      </c>
      <c r="D446" s="80">
        <f t="shared" ca="1" si="403"/>
        <v>22.635902054104868</v>
      </c>
      <c r="E446" s="78">
        <f t="shared" ca="1" si="399"/>
        <v>3634.5285933403425</v>
      </c>
      <c r="F446" s="80">
        <f t="shared" ca="1" si="400"/>
        <v>4724.8871713424451</v>
      </c>
      <c r="I446" s="4"/>
      <c r="J446" s="4"/>
      <c r="K446" s="4"/>
      <c r="L446" s="4"/>
      <c r="M446" s="4"/>
      <c r="N446" s="4"/>
      <c r="O446" s="4"/>
      <c r="P446" s="4"/>
      <c r="Q446" s="5"/>
      <c r="R446" s="5"/>
      <c r="U446" s="4"/>
      <c r="Y446" s="7">
        <v>12</v>
      </c>
      <c r="Z446">
        <v>5</v>
      </c>
      <c r="AA446" s="78">
        <f t="shared" ca="1" si="404"/>
        <v>231.31814441194254</v>
      </c>
      <c r="AB446" s="80">
        <f t="shared" ca="1" si="405"/>
        <v>18.849047726467337</v>
      </c>
      <c r="AC446" s="78">
        <f t="shared" ca="1" si="406"/>
        <v>442.08574236117062</v>
      </c>
      <c r="AD446" s="80">
        <f t="shared" ca="1" si="401"/>
        <v>574.71146506952186</v>
      </c>
      <c r="AG446" s="4"/>
      <c r="AH446" s="4"/>
      <c r="AI446" s="4"/>
      <c r="AJ446" s="4"/>
      <c r="AK446" s="4"/>
      <c r="AL446" s="4"/>
      <c r="AM446" s="4"/>
      <c r="AN446" s="4"/>
      <c r="AO446" s="5"/>
      <c r="AS446" s="7">
        <v>12</v>
      </c>
      <c r="AT446">
        <v>5</v>
      </c>
      <c r="AU446" s="191">
        <f t="shared" ca="1" si="402"/>
        <v>0.59253238405954434</v>
      </c>
    </row>
    <row r="447" spans="1:49" x14ac:dyDescent="0.2">
      <c r="A447" s="7">
        <v>12</v>
      </c>
      <c r="B447">
        <v>6</v>
      </c>
      <c r="C447" s="78">
        <f t="shared" ca="1" si="398"/>
        <v>753.51115171971719</v>
      </c>
      <c r="D447" s="80">
        <f t="shared" ca="1" si="403"/>
        <v>23.173781872770171</v>
      </c>
      <c r="E447" s="78">
        <f t="shared" ca="1" si="399"/>
        <v>3532.3112507094293</v>
      </c>
      <c r="F447" s="80">
        <f t="shared" ca="1" si="400"/>
        <v>4592.0046259222581</v>
      </c>
      <c r="I447" s="4"/>
      <c r="J447" s="4"/>
      <c r="K447" s="4"/>
      <c r="L447" s="4"/>
      <c r="M447" s="4"/>
      <c r="N447" s="4"/>
      <c r="O447" s="4"/>
      <c r="P447" s="4"/>
      <c r="Q447" s="5"/>
      <c r="R447" s="5"/>
      <c r="U447" s="4"/>
      <c r="Y447" s="7">
        <v>12</v>
      </c>
      <c r="Z447">
        <v>6</v>
      </c>
      <c r="AA447" s="78">
        <f t="shared" ca="1" si="404"/>
        <v>192.25356584745438</v>
      </c>
      <c r="AB447" s="80">
        <f t="shared" ca="1" si="405"/>
        <v>20.662322407076172</v>
      </c>
      <c r="AC447" s="78">
        <f t="shared" ca="1" si="406"/>
        <v>386.36101538832179</v>
      </c>
      <c r="AD447" s="80">
        <f t="shared" ca="1" si="401"/>
        <v>502.26932000481833</v>
      </c>
      <c r="AG447" s="4"/>
      <c r="AH447" s="4"/>
      <c r="AI447" s="4"/>
      <c r="AJ447" s="4"/>
      <c r="AK447" s="4"/>
      <c r="AL447" s="4"/>
      <c r="AM447" s="4"/>
      <c r="AN447" s="4"/>
      <c r="AO447" s="5"/>
      <c r="AS447" s="7">
        <v>12</v>
      </c>
      <c r="AT447">
        <v>6</v>
      </c>
      <c r="AU447" s="191">
        <f t="shared" ca="1" si="402"/>
        <v>0.54371395721958826</v>
      </c>
    </row>
    <row r="448" spans="1:49" x14ac:dyDescent="0.2">
      <c r="A448" s="7">
        <v>12</v>
      </c>
      <c r="B448">
        <v>7</v>
      </c>
      <c r="C448" s="78">
        <f t="shared" ca="1" si="398"/>
        <v>659.56461698309715</v>
      </c>
      <c r="D448" s="80">
        <f t="shared" ca="1" si="403"/>
        <v>24.560315241439188</v>
      </c>
      <c r="E448" s="78">
        <f t="shared" ca="1" si="399"/>
        <v>3143.7091557558861</v>
      </c>
      <c r="F448" s="80">
        <f t="shared" ca="1" si="400"/>
        <v>4086.8219024826521</v>
      </c>
      <c r="I448" s="4"/>
      <c r="J448" s="4"/>
      <c r="K448" s="4"/>
      <c r="L448" s="4"/>
      <c r="M448" s="4"/>
      <c r="N448" s="4"/>
      <c r="O448" s="4"/>
      <c r="P448" s="4"/>
      <c r="Q448" s="5"/>
      <c r="R448" s="5"/>
      <c r="U448" s="4"/>
      <c r="Y448" s="7">
        <v>12</v>
      </c>
      <c r="Z448">
        <v>7</v>
      </c>
      <c r="AA448" s="78">
        <f t="shared" ca="1" si="404"/>
        <v>176.76383425897612</v>
      </c>
      <c r="AB448" s="80">
        <f t="shared" ca="1" si="405"/>
        <v>22.180793926628578</v>
      </c>
      <c r="AC448" s="78">
        <f t="shared" ca="1" si="406"/>
        <v>373.74339578049592</v>
      </c>
      <c r="AD448" s="80">
        <f t="shared" ca="1" si="401"/>
        <v>485.8664145146447</v>
      </c>
      <c r="AG448" s="4"/>
      <c r="AH448" s="4"/>
      <c r="AI448" s="4"/>
      <c r="AJ448" s="4"/>
      <c r="AK448" s="4"/>
      <c r="AL448" s="4"/>
      <c r="AM448" s="4"/>
      <c r="AN448" s="4"/>
      <c r="AO448" s="5"/>
      <c r="AS448" s="7">
        <v>12</v>
      </c>
      <c r="AT448">
        <v>7</v>
      </c>
      <c r="AU448" s="191">
        <f t="shared" ca="1" si="402"/>
        <v>0.58983964561227953</v>
      </c>
    </row>
    <row r="449" spans="1:49" x14ac:dyDescent="0.2">
      <c r="A449" s="7">
        <v>12</v>
      </c>
      <c r="B449">
        <v>8</v>
      </c>
      <c r="C449" s="78">
        <f t="shared" ca="1" si="398"/>
        <v>374.03950678684782</v>
      </c>
      <c r="D449" s="80">
        <f t="shared" ca="1" si="403"/>
        <v>25.642091741329761</v>
      </c>
      <c r="E449" s="78">
        <f t="shared" ca="1" si="399"/>
        <v>1807.2224842988928</v>
      </c>
      <c r="F449" s="80">
        <f t="shared" ca="1" si="400"/>
        <v>2349.3892295885607</v>
      </c>
      <c r="I449" s="4"/>
      <c r="J449" s="4"/>
      <c r="K449" s="4"/>
      <c r="L449" s="4"/>
      <c r="M449" s="4"/>
      <c r="N449" s="4"/>
      <c r="O449" s="4"/>
      <c r="P449" s="4"/>
      <c r="Q449" s="5"/>
      <c r="R449" s="5"/>
      <c r="U449" s="4"/>
      <c r="Y449" s="7">
        <v>12</v>
      </c>
      <c r="Z449">
        <v>8</v>
      </c>
      <c r="AA449" s="78">
        <f t="shared" ca="1" si="404"/>
        <v>75.674298533158591</v>
      </c>
      <c r="AB449" s="80">
        <f t="shared" ca="1" si="405"/>
        <v>22.249954301449829</v>
      </c>
      <c r="AC449" s="78">
        <f t="shared" ca="1" si="406"/>
        <v>164.26058525396857</v>
      </c>
      <c r="AD449" s="80">
        <f t="shared" ca="1" si="401"/>
        <v>213.53876083015916</v>
      </c>
      <c r="AG449" s="4"/>
      <c r="AH449" s="4"/>
      <c r="AI449" s="4"/>
      <c r="AJ449" s="4"/>
      <c r="AK449" s="4"/>
      <c r="AL449" s="4"/>
      <c r="AM449" s="4"/>
      <c r="AN449" s="4"/>
      <c r="AO449" s="5"/>
      <c r="AS449" s="7">
        <v>12</v>
      </c>
      <c r="AT449">
        <v>8</v>
      </c>
      <c r="AU449" s="191">
        <f t="shared" ca="1" si="402"/>
        <v>0.56622128489676549</v>
      </c>
    </row>
    <row r="450" spans="1:49" x14ac:dyDescent="0.2">
      <c r="A450" s="7">
        <v>12</v>
      </c>
      <c r="B450">
        <v>9</v>
      </c>
      <c r="C450" s="78">
        <f t="shared" ca="1" si="398"/>
        <v>260.53048233434396</v>
      </c>
      <c r="D450" s="80">
        <f t="shared" ca="1" si="403"/>
        <v>26.153368490271934</v>
      </c>
      <c r="E450" s="78">
        <f t="shared" ca="1" si="399"/>
        <v>1268.3742561121644</v>
      </c>
      <c r="F450" s="80">
        <f t="shared" ca="1" si="400"/>
        <v>1648.8865329458138</v>
      </c>
      <c r="I450" s="4"/>
      <c r="J450" s="4"/>
      <c r="K450" s="4"/>
      <c r="L450" s="4"/>
      <c r="M450" s="4"/>
      <c r="N450" s="4"/>
      <c r="O450" s="4"/>
      <c r="P450" s="4"/>
      <c r="Q450" s="5"/>
      <c r="R450" s="5"/>
      <c r="U450" s="4"/>
      <c r="Y450" s="7">
        <v>12</v>
      </c>
      <c r="Z450">
        <v>9</v>
      </c>
      <c r="AA450" s="78">
        <f t="shared" ca="1" si="404"/>
        <v>58.244497421171729</v>
      </c>
      <c r="AB450" s="80">
        <f t="shared" ca="1" si="405"/>
        <v>22.158177890927764</v>
      </c>
      <c r="AC450" s="78">
        <f t="shared" ca="1" si="406"/>
        <v>127.36777659191961</v>
      </c>
      <c r="AD450" s="80">
        <f t="shared" ca="1" si="401"/>
        <v>165.5781095694955</v>
      </c>
      <c r="AG450" s="4"/>
      <c r="AH450" s="4"/>
      <c r="AI450" s="4"/>
      <c r="AJ450" s="4"/>
      <c r="AK450" s="4"/>
      <c r="AL450" s="4"/>
      <c r="AM450" s="4"/>
      <c r="AN450" s="4"/>
      <c r="AO450" s="5"/>
      <c r="AS450" s="7">
        <v>12</v>
      </c>
      <c r="AT450">
        <v>9</v>
      </c>
      <c r="AU450" s="191">
        <f t="shared" ca="1" si="402"/>
        <v>0.58644889055824967</v>
      </c>
    </row>
    <row r="451" spans="1:49" x14ac:dyDescent="0.2">
      <c r="A451" s="7">
        <v>12</v>
      </c>
      <c r="B451">
        <v>10</v>
      </c>
      <c r="C451" s="78">
        <f t="shared" ca="1" si="398"/>
        <v>179.74370088524302</v>
      </c>
      <c r="D451" s="80">
        <f t="shared" ca="1" si="403"/>
        <v>25.127263112089661</v>
      </c>
      <c r="E451" s="78">
        <f t="shared" ca="1" si="399"/>
        <v>867.60466242461166</v>
      </c>
      <c r="F451" s="80">
        <f t="shared" ca="1" si="400"/>
        <v>1127.8860611519951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5"/>
      <c r="R451" s="5"/>
      <c r="U451" s="4"/>
      <c r="Y451" s="7">
        <v>12</v>
      </c>
      <c r="Z451">
        <v>10</v>
      </c>
      <c r="AA451" s="78">
        <f t="shared" ca="1" si="404"/>
        <v>63.960195977496333</v>
      </c>
      <c r="AB451" s="80">
        <f t="shared" ca="1" si="405"/>
        <v>15.534363768959869</v>
      </c>
      <c r="AC451" s="78">
        <f t="shared" ca="1" si="406"/>
        <v>124.84513413849798</v>
      </c>
      <c r="AD451" s="80">
        <f t="shared" ca="1" si="401"/>
        <v>162.29867438004737</v>
      </c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5"/>
      <c r="AS451" s="7">
        <v>12</v>
      </c>
      <c r="AT451">
        <v>10</v>
      </c>
      <c r="AU451" s="191">
        <f t="shared" ca="1" si="402"/>
        <v>0.71646827511328348</v>
      </c>
    </row>
    <row r="452" spans="1:49" x14ac:dyDescent="0.2">
      <c r="A452" s="7">
        <v>12</v>
      </c>
      <c r="B452">
        <v>11</v>
      </c>
      <c r="C452" s="78">
        <f t="shared" ca="1" si="398"/>
        <v>129.61089534449749</v>
      </c>
      <c r="D452" s="80">
        <f t="shared" ca="1" si="403"/>
        <v>25.093877559222459</v>
      </c>
      <c r="E452" s="78">
        <f t="shared" ca="1" si="399"/>
        <v>624.78834573620281</v>
      </c>
      <c r="F452" s="80">
        <f t="shared" ca="1" si="400"/>
        <v>812.22484945706367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5"/>
      <c r="R452" s="5"/>
      <c r="U452" s="4"/>
      <c r="Y452" s="7">
        <v>12</v>
      </c>
      <c r="Z452">
        <v>11</v>
      </c>
      <c r="AA452" s="78">
        <f t="shared" ca="1" si="404"/>
        <v>39.318524239462569</v>
      </c>
      <c r="AB452" s="80">
        <f t="shared" ca="1" si="405"/>
        <v>14.254172358470045</v>
      </c>
      <c r="AC452" s="78">
        <f t="shared" ca="1" si="406"/>
        <v>70.242047098260784</v>
      </c>
      <c r="AD452" s="80">
        <f t="shared" ca="1" si="401"/>
        <v>91.314661227739023</v>
      </c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5"/>
      <c r="AS452" s="7">
        <v>12</v>
      </c>
      <c r="AT452">
        <v>11</v>
      </c>
      <c r="AU452" s="191">
        <f t="shared" ca="1" si="402"/>
        <v>0.70976169166601732</v>
      </c>
    </row>
    <row r="453" spans="1:49" x14ac:dyDescent="0.2">
      <c r="A453" s="63">
        <v>12</v>
      </c>
      <c r="B453" s="56">
        <v>12</v>
      </c>
      <c r="C453" s="78">
        <f t="shared" ca="1" si="398"/>
        <v>228.98975841750831</v>
      </c>
      <c r="D453" s="80">
        <f t="shared" ca="1" si="403"/>
        <v>20.862497037966314</v>
      </c>
      <c r="E453" s="78">
        <f t="shared" ca="1" si="399"/>
        <v>1045.1399229961664</v>
      </c>
      <c r="F453" s="80">
        <f t="shared" ca="1" si="400"/>
        <v>1358.6818998950164</v>
      </c>
      <c r="I453" s="4"/>
      <c r="J453" s="4"/>
      <c r="K453" s="4"/>
      <c r="L453" s="4"/>
      <c r="M453" s="4"/>
      <c r="N453" s="4"/>
      <c r="O453" s="4"/>
      <c r="P453" s="4"/>
      <c r="Q453" s="5"/>
      <c r="R453" s="5"/>
      <c r="U453" s="4"/>
      <c r="Y453" s="63">
        <v>12</v>
      </c>
      <c r="Z453" s="56">
        <v>12</v>
      </c>
      <c r="AA453" s="78">
        <f t="shared" ca="1" si="404"/>
        <v>45.875837848860513</v>
      </c>
      <c r="AB453" s="80">
        <f t="shared" ca="1" si="405"/>
        <v>13.710276612543579</v>
      </c>
      <c r="AC453" s="78">
        <f t="shared" ca="1" si="406"/>
        <v>76.376795169008915</v>
      </c>
      <c r="AD453" s="80">
        <f t="shared" ca="1" si="401"/>
        <v>99.289833719711595</v>
      </c>
      <c r="AG453" s="4"/>
      <c r="AH453" s="4"/>
      <c r="AI453" s="4"/>
      <c r="AJ453" s="4"/>
      <c r="AK453" s="4"/>
      <c r="AL453" s="4"/>
      <c r="AM453" s="4"/>
      <c r="AN453" s="4"/>
      <c r="AO453" s="5"/>
      <c r="AS453" s="63">
        <v>12</v>
      </c>
      <c r="AT453" s="56">
        <v>12</v>
      </c>
      <c r="AU453" s="191">
        <f t="shared" ca="1" si="402"/>
        <v>0.64572196040602792</v>
      </c>
      <c r="AV453" s="5">
        <f ca="1">AVERAGE(AU442:AU453)</f>
        <v>0.61292891141149231</v>
      </c>
      <c r="AW453" s="5">
        <f ca="1">STDEV(AU442:AU453)</f>
        <v>0.10176895722360377</v>
      </c>
    </row>
    <row r="454" spans="1:49" x14ac:dyDescent="0.2">
      <c r="A454" s="6">
        <v>13</v>
      </c>
      <c r="B454">
        <v>1</v>
      </c>
      <c r="C454" s="78">
        <f t="shared" ca="1" si="398"/>
        <v>274.48760729775989</v>
      </c>
      <c r="D454" s="80">
        <f t="shared" ca="1" si="403"/>
        <v>21.303265396074199</v>
      </c>
      <c r="E454" s="78">
        <f t="shared" ca="1" si="399"/>
        <v>1255.3067374256307</v>
      </c>
      <c r="F454" s="80">
        <f t="shared" ca="1" si="400"/>
        <v>1631.8987586533199</v>
      </c>
      <c r="I454" s="4"/>
      <c r="J454" s="4"/>
      <c r="K454" s="4"/>
      <c r="L454" s="4"/>
      <c r="M454" s="4"/>
      <c r="N454" s="4"/>
      <c r="O454" s="4"/>
      <c r="P454" s="4"/>
      <c r="Q454" s="5"/>
      <c r="R454" s="5"/>
      <c r="U454" s="4"/>
      <c r="Y454" s="6">
        <v>13</v>
      </c>
      <c r="Z454">
        <v>1</v>
      </c>
      <c r="AA454" s="78">
        <f t="shared" ca="1" si="404"/>
        <v>92.283924075446862</v>
      </c>
      <c r="AB454" s="80">
        <f t="shared" ca="1" si="405"/>
        <v>12.064971750149214</v>
      </c>
      <c r="AC454" s="78">
        <f t="shared" ca="1" si="406"/>
        <v>144.29126743833089</v>
      </c>
      <c r="AD454" s="80">
        <f t="shared" ca="1" si="401"/>
        <v>187.57864766983016</v>
      </c>
      <c r="AG454" s="4"/>
      <c r="AH454" s="4"/>
      <c r="AI454" s="4"/>
      <c r="AJ454" s="4"/>
      <c r="AK454" s="4"/>
      <c r="AL454" s="4"/>
      <c r="AM454" s="4"/>
      <c r="AN454" s="4"/>
      <c r="AO454" s="5"/>
      <c r="AS454" s="6">
        <v>13</v>
      </c>
      <c r="AT454">
        <v>1</v>
      </c>
      <c r="AU454" s="191">
        <f t="shared" ca="1" si="402"/>
        <v>0.61225235865473071</v>
      </c>
    </row>
    <row r="455" spans="1:49" x14ac:dyDescent="0.2">
      <c r="A455" s="6">
        <v>13</v>
      </c>
      <c r="B455">
        <v>2</v>
      </c>
      <c r="C455" s="78">
        <f t="shared" ca="1" si="398"/>
        <v>440.66501348139388</v>
      </c>
      <c r="D455" s="80">
        <f t="shared" ca="1" si="403"/>
        <v>20.922194116902251</v>
      </c>
      <c r="E455" s="78">
        <f t="shared" ca="1" si="399"/>
        <v>2004.4594091138845</v>
      </c>
      <c r="F455" s="80">
        <f t="shared" ca="1" si="400"/>
        <v>2605.7972318480497</v>
      </c>
      <c r="I455" s="4"/>
      <c r="J455" s="4"/>
      <c r="K455" s="4"/>
      <c r="L455" s="4"/>
      <c r="M455" s="4"/>
      <c r="N455" s="4"/>
      <c r="O455" s="4"/>
      <c r="P455" s="4"/>
      <c r="Q455" s="5"/>
      <c r="R455" s="5"/>
      <c r="U455" s="4"/>
      <c r="Y455" s="6">
        <v>13</v>
      </c>
      <c r="Z455">
        <v>2</v>
      </c>
      <c r="AA455" s="78">
        <f t="shared" ca="1" si="404"/>
        <v>79.554412651320888</v>
      </c>
      <c r="AB455" s="80">
        <f t="shared" ca="1" si="405"/>
        <v>14.386832773384358</v>
      </c>
      <c r="AC455" s="78">
        <f t="shared" ca="1" si="406"/>
        <v>131.21086119382889</v>
      </c>
      <c r="AD455" s="80">
        <f t="shared" ca="1" si="401"/>
        <v>170.57411955197756</v>
      </c>
      <c r="AG455" s="4"/>
      <c r="AH455" s="4"/>
      <c r="AI455" s="4"/>
      <c r="AJ455" s="4"/>
      <c r="AK455" s="4"/>
      <c r="AL455" s="4"/>
      <c r="AM455" s="4"/>
      <c r="AN455" s="4"/>
      <c r="AO455" s="5"/>
      <c r="AS455" s="6">
        <v>13</v>
      </c>
      <c r="AT455">
        <v>2</v>
      </c>
      <c r="AU455" s="191">
        <f t="shared" ca="1" si="402"/>
        <v>0.63114962442056743</v>
      </c>
    </row>
    <row r="456" spans="1:49" x14ac:dyDescent="0.2">
      <c r="A456" s="6">
        <v>13</v>
      </c>
      <c r="B456">
        <v>3</v>
      </c>
      <c r="C456" s="78">
        <f t="shared" ca="1" si="398"/>
        <v>1020.7176049919348</v>
      </c>
      <c r="D456" s="80">
        <f t="shared" ca="1" si="403"/>
        <v>20.441218991415088</v>
      </c>
      <c r="E456" s="78">
        <f t="shared" ca="1" si="399"/>
        <v>4609.4511102286469</v>
      </c>
      <c r="F456" s="80">
        <f t="shared" ca="1" si="400"/>
        <v>5992.286443297241</v>
      </c>
      <c r="I456" s="4"/>
      <c r="J456" s="4"/>
      <c r="K456" s="4"/>
      <c r="L456" s="4"/>
      <c r="M456" s="4"/>
      <c r="N456" s="4"/>
      <c r="O456" s="4"/>
      <c r="P456" s="4"/>
      <c r="Q456" s="5"/>
      <c r="R456" s="5"/>
      <c r="U456" s="4"/>
      <c r="Y456" s="6">
        <v>13</v>
      </c>
      <c r="Z456">
        <v>3</v>
      </c>
      <c r="AA456" s="78">
        <f t="shared" ca="1" si="404"/>
        <v>241.80829863355166</v>
      </c>
      <c r="AB456" s="80">
        <f t="shared" ca="1" si="405"/>
        <v>14.836346913576611</v>
      </c>
      <c r="AC456" s="78">
        <f t="shared" ca="1" si="406"/>
        <v>408.72891015582695</v>
      </c>
      <c r="AD456" s="80">
        <f t="shared" ca="1" si="401"/>
        <v>531.34758320257504</v>
      </c>
      <c r="AG456" s="4"/>
      <c r="AH456" s="4"/>
      <c r="AI456" s="4"/>
      <c r="AJ456" s="4"/>
      <c r="AK456" s="4"/>
      <c r="AL456" s="4"/>
      <c r="AM456" s="4"/>
      <c r="AN456" s="4"/>
      <c r="AO456" s="5"/>
      <c r="AS456" s="6">
        <v>13</v>
      </c>
      <c r="AT456">
        <v>3</v>
      </c>
      <c r="AU456" s="191">
        <f t="shared" ca="1" si="402"/>
        <v>0.7747101711805553</v>
      </c>
    </row>
    <row r="457" spans="1:49" x14ac:dyDescent="0.2">
      <c r="A457" s="6">
        <v>13</v>
      </c>
      <c r="B457">
        <v>4</v>
      </c>
      <c r="C457" s="78">
        <f t="shared" ca="1" si="398"/>
        <v>729.39619584392779</v>
      </c>
      <c r="D457" s="80">
        <f t="shared" ca="1" si="403"/>
        <v>21.550736281501347</v>
      </c>
      <c r="E457" s="78">
        <f t="shared" ca="1" si="399"/>
        <v>3341.4756092552466</v>
      </c>
      <c r="F457" s="80">
        <f t="shared" ca="1" si="400"/>
        <v>4343.9182920318208</v>
      </c>
      <c r="I457" s="4"/>
      <c r="J457" s="4"/>
      <c r="K457" s="4"/>
      <c r="L457" s="4"/>
      <c r="M457" s="4"/>
      <c r="N457" s="4"/>
      <c r="O457" s="4"/>
      <c r="P457" s="4"/>
      <c r="Q457" s="5"/>
      <c r="R457" s="5"/>
      <c r="U457" s="4"/>
      <c r="Y457" s="6">
        <v>13</v>
      </c>
      <c r="Z457">
        <v>4</v>
      </c>
      <c r="AA457" s="78">
        <f t="shared" ca="1" si="404"/>
        <v>296.50867635567027</v>
      </c>
      <c r="AB457" s="80">
        <f t="shared" ca="1" si="405"/>
        <v>15.85107985773551</v>
      </c>
      <c r="AC457" s="78">
        <f t="shared" ca="1" si="406"/>
        <v>514.30631918414542</v>
      </c>
      <c r="AD457" s="80">
        <f t="shared" ca="1" si="401"/>
        <v>668.59821493938909</v>
      </c>
      <c r="AG457" s="4"/>
      <c r="AH457" s="4"/>
      <c r="AI457" s="4"/>
      <c r="AJ457" s="4"/>
      <c r="AK457" s="4"/>
      <c r="AL457" s="4"/>
      <c r="AM457" s="4"/>
      <c r="AN457" s="4"/>
      <c r="AO457" s="5"/>
      <c r="AS457" s="6">
        <v>13</v>
      </c>
      <c r="AT457">
        <v>4</v>
      </c>
      <c r="AU457" s="191">
        <f t="shared" ca="1" si="402"/>
        <v>0.74204517650190827</v>
      </c>
    </row>
    <row r="458" spans="1:49" x14ac:dyDescent="0.2">
      <c r="A458" s="6">
        <v>13</v>
      </c>
      <c r="B458">
        <v>5</v>
      </c>
      <c r="C458" s="78">
        <f t="shared" ca="1" si="398"/>
        <v>890.99383804995523</v>
      </c>
      <c r="D458" s="80">
        <f t="shared" ca="1" si="403"/>
        <v>21.221113165877256</v>
      </c>
      <c r="E458" s="78">
        <f t="shared" ca="1" si="399"/>
        <v>4069.6715643155553</v>
      </c>
      <c r="F458" s="80">
        <f t="shared" ca="1" si="400"/>
        <v>5290.5730336102224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U458" s="4"/>
      <c r="Y458" s="6">
        <v>13</v>
      </c>
      <c r="Z458">
        <v>5</v>
      </c>
      <c r="AA458" s="78">
        <f t="shared" ca="1" si="404"/>
        <v>168.71175860577137</v>
      </c>
      <c r="AB458" s="80">
        <f t="shared" ca="1" si="405"/>
        <v>18.67153864659883</v>
      </c>
      <c r="AC458" s="78">
        <f t="shared" ca="1" si="406"/>
        <v>313.09611528744625</v>
      </c>
      <c r="AD458" s="80">
        <f t="shared" ca="1" si="401"/>
        <v>407.02494987368016</v>
      </c>
      <c r="AG458" s="4"/>
      <c r="AH458" s="4"/>
      <c r="AI458" s="4"/>
      <c r="AJ458" s="4"/>
      <c r="AK458" s="4"/>
      <c r="AL458" s="4"/>
      <c r="AM458" s="4"/>
      <c r="AN458" s="4"/>
      <c r="AO458" s="4"/>
      <c r="AS458" s="6">
        <v>13</v>
      </c>
      <c r="AT458">
        <v>5</v>
      </c>
      <c r="AU458" s="191">
        <f t="shared" ca="1" si="402"/>
        <v>0.5647519648027175</v>
      </c>
    </row>
    <row r="459" spans="1:49" x14ac:dyDescent="0.2">
      <c r="A459" s="6">
        <v>13</v>
      </c>
      <c r="B459">
        <v>6</v>
      </c>
      <c r="C459" s="78">
        <f t="shared" ca="1" si="398"/>
        <v>1020.9554138820184</v>
      </c>
      <c r="D459" s="80">
        <f t="shared" ca="1" si="403"/>
        <v>22.925422363051297</v>
      </c>
      <c r="E459" s="78">
        <f t="shared" ca="1" si="399"/>
        <v>4761.6820700829703</v>
      </c>
      <c r="F459" s="80">
        <f t="shared" ca="1" si="400"/>
        <v>6190.1866911078614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U459" s="4"/>
      <c r="Y459" s="6">
        <v>13</v>
      </c>
      <c r="Z459">
        <v>6</v>
      </c>
      <c r="AA459" s="78">
        <f t="shared" ca="1" si="404"/>
        <v>149.30161717063947</v>
      </c>
      <c r="AB459" s="80">
        <f t="shared" ca="1" si="405"/>
        <v>20.545031820117607</v>
      </c>
      <c r="AC459" s="78">
        <f t="shared" ca="1" si="406"/>
        <v>297.72683196095335</v>
      </c>
      <c r="AD459" s="80">
        <f t="shared" ca="1" si="401"/>
        <v>387.04488154923939</v>
      </c>
      <c r="AG459" s="4"/>
      <c r="AH459" s="4"/>
      <c r="AI459" s="4"/>
      <c r="AJ459" s="4"/>
      <c r="AK459" s="4"/>
      <c r="AL459" s="4"/>
      <c r="AM459" s="4"/>
      <c r="AN459" s="4"/>
      <c r="AO459" s="4"/>
      <c r="AS459" s="6">
        <v>13</v>
      </c>
      <c r="AT459">
        <v>6</v>
      </c>
      <c r="AU459" s="191">
        <f t="shared" ca="1" si="402"/>
        <v>0.65906922797922929</v>
      </c>
    </row>
    <row r="460" spans="1:49" x14ac:dyDescent="0.2">
      <c r="A460" s="6">
        <v>13</v>
      </c>
      <c r="B460">
        <v>7</v>
      </c>
      <c r="C460" s="78">
        <f t="shared" ca="1" si="398"/>
        <v>734.90452726031867</v>
      </c>
      <c r="D460" s="80">
        <f t="shared" ca="1" si="403"/>
        <v>24.739938918950269</v>
      </c>
      <c r="E460" s="78">
        <f t="shared" ca="1" si="399"/>
        <v>3504.9197568152267</v>
      </c>
      <c r="F460" s="80">
        <f t="shared" ca="1" si="400"/>
        <v>4556.3956838597951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U460" s="4"/>
      <c r="Y460" s="6">
        <v>13</v>
      </c>
      <c r="Z460">
        <v>7</v>
      </c>
      <c r="AA460" s="78">
        <f t="shared" ca="1" si="404"/>
        <v>92.081279029786685</v>
      </c>
      <c r="AB460" s="80">
        <f t="shared" ca="1" si="405"/>
        <v>22.026661024952674</v>
      </c>
      <c r="AC460" s="78">
        <f t="shared" ca="1" si="406"/>
        <v>193.76221688583885</v>
      </c>
      <c r="AD460" s="80">
        <f t="shared" ca="1" si="401"/>
        <v>251.89088195159053</v>
      </c>
      <c r="AG460" s="4"/>
      <c r="AH460" s="4"/>
      <c r="AI460" s="4"/>
      <c r="AJ460" s="4"/>
      <c r="AK460" s="4"/>
      <c r="AL460" s="4"/>
      <c r="AM460" s="4"/>
      <c r="AN460" s="4"/>
      <c r="AO460" s="4"/>
      <c r="AS460" s="6">
        <v>13</v>
      </c>
      <c r="AT460">
        <v>7</v>
      </c>
      <c r="AU460" s="191">
        <f t="shared" ca="1" si="402"/>
        <v>0.69964895825490936</v>
      </c>
    </row>
    <row r="461" spans="1:49" x14ac:dyDescent="0.2">
      <c r="A461" s="6">
        <v>13</v>
      </c>
      <c r="B461">
        <v>8</v>
      </c>
      <c r="C461" s="78">
        <f t="shared" ca="1" si="398"/>
        <v>463.79554990955637</v>
      </c>
      <c r="D461" s="80">
        <f t="shared" ca="1" si="403"/>
        <v>24.504626141138438</v>
      </c>
      <c r="E461" s="78">
        <f t="shared" ca="1" si="399"/>
        <v>2215.0313258445503</v>
      </c>
      <c r="F461" s="80">
        <f t="shared" ca="1" si="400"/>
        <v>2879.5407235979155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U461" s="4"/>
      <c r="Y461" s="6">
        <v>13</v>
      </c>
      <c r="Z461">
        <v>8</v>
      </c>
      <c r="AA461" s="78">
        <f t="shared" ca="1" si="404"/>
        <v>94.0023463642937</v>
      </c>
      <c r="AB461" s="80">
        <f t="shared" ca="1" si="405"/>
        <v>21.175739573372645</v>
      </c>
      <c r="AC461" s="78">
        <f t="shared" ca="1" si="406"/>
        <v>197.52664070721949</v>
      </c>
      <c r="AD461" s="80">
        <f t="shared" ca="1" si="401"/>
        <v>256.78463291938533</v>
      </c>
      <c r="AG461" s="4"/>
      <c r="AH461" s="4"/>
      <c r="AI461" s="4"/>
      <c r="AJ461" s="4"/>
      <c r="AK461" s="4"/>
      <c r="AL461" s="4"/>
      <c r="AM461" s="4"/>
      <c r="AN461" s="4"/>
      <c r="AO461" s="4"/>
      <c r="AS461" s="6">
        <v>13</v>
      </c>
      <c r="AT461">
        <v>8</v>
      </c>
      <c r="AU461" s="191">
        <f t="shared" ca="1" si="402"/>
        <v>0.54316237519584487</v>
      </c>
    </row>
    <row r="462" spans="1:49" x14ac:dyDescent="0.2">
      <c r="A462" s="6">
        <v>13</v>
      </c>
      <c r="B462">
        <v>9</v>
      </c>
      <c r="C462" s="78">
        <f t="shared" ca="1" si="398"/>
        <v>216.75423477795698</v>
      </c>
      <c r="D462" s="80">
        <f t="shared" ca="1" si="403"/>
        <v>25.306303670160506</v>
      </c>
      <c r="E462" s="78">
        <f t="shared" ca="1" si="399"/>
        <v>1044.6984399500673</v>
      </c>
      <c r="F462" s="80">
        <f t="shared" ca="1" si="400"/>
        <v>1358.1079719350876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U462" s="4"/>
      <c r="Y462" s="6">
        <v>13</v>
      </c>
      <c r="Z462">
        <v>9</v>
      </c>
      <c r="AA462" s="78">
        <f t="shared" ca="1" si="404"/>
        <v>66.690455131283016</v>
      </c>
      <c r="AB462" s="80">
        <f t="shared" ca="1" si="405"/>
        <v>20.476009044587443</v>
      </c>
      <c r="AC462" s="78">
        <f t="shared" ca="1" si="406"/>
        <v>139.90661512502092</v>
      </c>
      <c r="AD462" s="80">
        <f t="shared" ca="1" si="401"/>
        <v>181.87859966252719</v>
      </c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S462" s="6">
        <v>13</v>
      </c>
      <c r="AT462">
        <v>9</v>
      </c>
      <c r="AU462" s="191">
        <f t="shared" ca="1" si="402"/>
        <v>0.41700002386701479</v>
      </c>
    </row>
    <row r="463" spans="1:49" x14ac:dyDescent="0.2">
      <c r="A463" s="6">
        <v>13</v>
      </c>
      <c r="B463">
        <v>10</v>
      </c>
      <c r="C463" s="78">
        <f t="shared" ca="1" si="398"/>
        <v>213.28171904997154</v>
      </c>
      <c r="D463" s="80">
        <f t="shared" ca="1" si="403"/>
        <v>24.970641332321946</v>
      </c>
      <c r="E463" s="78">
        <f t="shared" ca="1" si="399"/>
        <v>1025.9823371094344</v>
      </c>
      <c r="F463" s="80">
        <f t="shared" ca="1" si="400"/>
        <v>1333.7770382422648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U463" s="4"/>
      <c r="Y463" s="6">
        <v>13</v>
      </c>
      <c r="Z463">
        <v>10</v>
      </c>
      <c r="AA463" s="78">
        <f t="shared" ca="1" si="404"/>
        <v>89.917314237337891</v>
      </c>
      <c r="AB463" s="80">
        <f t="shared" ca="1" si="405"/>
        <v>16.619533281961605</v>
      </c>
      <c r="AC463" s="78">
        <f t="shared" ca="1" si="406"/>
        <v>177.88875517760661</v>
      </c>
      <c r="AD463" s="80">
        <f t="shared" ca="1" si="401"/>
        <v>231.25538173088862</v>
      </c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S463" s="6">
        <v>13</v>
      </c>
      <c r="AT463">
        <v>10</v>
      </c>
      <c r="AU463" s="191">
        <f t="shared" ca="1" si="402"/>
        <v>0.53491888392198617</v>
      </c>
    </row>
    <row r="464" spans="1:49" x14ac:dyDescent="0.2">
      <c r="A464" s="6">
        <v>13</v>
      </c>
      <c r="B464">
        <v>11</v>
      </c>
      <c r="C464" s="78">
        <f t="shared" ca="1" si="398"/>
        <v>188.90349152715388</v>
      </c>
      <c r="D464" s="80">
        <f t="shared" ca="1" si="403"/>
        <v>25.02432762669201</v>
      </c>
      <c r="E464" s="78">
        <f t="shared" ca="1" si="399"/>
        <v>909.20118379648284</v>
      </c>
      <c r="F464" s="80">
        <f t="shared" ca="1" si="400"/>
        <v>1181.9615389354278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U464" s="4"/>
      <c r="Y464" s="6">
        <v>13</v>
      </c>
      <c r="Z464">
        <v>11</v>
      </c>
      <c r="AA464" s="78">
        <f t="shared" ca="1" si="404"/>
        <v>80.313624598989605</v>
      </c>
      <c r="AB464" s="80">
        <f t="shared" ca="1" si="405"/>
        <v>14.220565827059211</v>
      </c>
      <c r="AC464" s="78">
        <f t="shared" ca="1" si="406"/>
        <v>145.4613074620566</v>
      </c>
      <c r="AD464" s="80">
        <f t="shared" ca="1" si="401"/>
        <v>189.09969970067357</v>
      </c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S464" s="6">
        <v>13</v>
      </c>
      <c r="AT464">
        <v>11</v>
      </c>
      <c r="AU464" s="191">
        <f t="shared" ca="1" si="402"/>
        <v>0.64131735416026259</v>
      </c>
    </row>
    <row r="465" spans="1:49" x14ac:dyDescent="0.2">
      <c r="A465" s="59">
        <v>13</v>
      </c>
      <c r="B465" s="56">
        <v>12</v>
      </c>
      <c r="C465" s="78">
        <f t="shared" ca="1" si="398"/>
        <v>206.65917408765816</v>
      </c>
      <c r="D465" s="80">
        <f t="shared" ca="1" si="403"/>
        <v>21.794913370567876</v>
      </c>
      <c r="E465" s="78">
        <f t="shared" ca="1" si="399"/>
        <v>956.36259515008396</v>
      </c>
      <c r="F465" s="80">
        <f t="shared" ca="1" si="400"/>
        <v>1243.2713736951091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U465" s="4"/>
      <c r="Y465" s="59">
        <v>13</v>
      </c>
      <c r="Z465" s="56">
        <v>12</v>
      </c>
      <c r="AA465" s="78">
        <f t="shared" ca="1" si="404"/>
        <v>101.81714770861475</v>
      </c>
      <c r="AB465" s="80">
        <f t="shared" ca="1" si="405"/>
        <v>12.613237060769508</v>
      </c>
      <c r="AC465" s="78">
        <f t="shared" ca="1" si="406"/>
        <v>165.23430524061308</v>
      </c>
      <c r="AD465" s="80">
        <f t="shared" ca="1" si="401"/>
        <v>214.804596812797</v>
      </c>
      <c r="AG465" s="4"/>
      <c r="AH465" s="4"/>
      <c r="AI465" s="4"/>
      <c r="AJ465" s="4"/>
      <c r="AK465" s="4"/>
      <c r="AL465" s="4"/>
      <c r="AM465" s="4"/>
      <c r="AN465" s="4"/>
      <c r="AO465" s="4"/>
      <c r="AS465" s="59">
        <v>13</v>
      </c>
      <c r="AT465" s="56">
        <v>12</v>
      </c>
      <c r="AU465" s="191">
        <f t="shared" ca="1" si="402"/>
        <v>0.63632862485168851</v>
      </c>
      <c r="AV465" s="5">
        <f ca="1">AVERAGE(AU454:AU465)</f>
        <v>0.62136289531595124</v>
      </c>
      <c r="AW465" s="5">
        <f ca="1">STDEV(AU454:AU465)</f>
        <v>9.7695203077190887E-2</v>
      </c>
    </row>
    <row r="466" spans="1:49" x14ac:dyDescent="0.2">
      <c r="A466" s="7">
        <v>14</v>
      </c>
      <c r="B466">
        <v>1</v>
      </c>
      <c r="C466" s="78">
        <f t="shared" ca="1" si="398"/>
        <v>365.47526857473775</v>
      </c>
      <c r="D466" s="80">
        <f t="shared" ca="1" si="403"/>
        <v>21.27228239374978</v>
      </c>
      <c r="E466" s="78">
        <f t="shared" ca="1" si="399"/>
        <v>1672.984306422868</v>
      </c>
      <c r="F466" s="80">
        <f t="shared" ca="1" si="400"/>
        <v>2174.8795983497284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U466" s="4"/>
      <c r="Y466" s="7">
        <v>14</v>
      </c>
      <c r="Z466">
        <v>1</v>
      </c>
      <c r="AA466" s="78">
        <f t="shared" ca="1" si="404"/>
        <v>124.38397780268795</v>
      </c>
      <c r="AB466" s="80">
        <f t="shared" ca="1" si="405"/>
        <v>14.228696018055235</v>
      </c>
      <c r="AC466" s="78">
        <f t="shared" ca="1" si="406"/>
        <v>207.41670908038543</v>
      </c>
      <c r="AD466" s="80">
        <f t="shared" ca="1" si="401"/>
        <v>269.64172180450106</v>
      </c>
      <c r="AG466" s="4"/>
      <c r="AH466" s="4"/>
      <c r="AI466" s="4"/>
      <c r="AJ466" s="4"/>
      <c r="AK466" s="4"/>
      <c r="AL466" s="4"/>
      <c r="AM466" s="4"/>
      <c r="AN466" s="4"/>
      <c r="AO466" s="4"/>
      <c r="AS466" s="7">
        <v>14</v>
      </c>
      <c r="AT466">
        <v>1</v>
      </c>
      <c r="AU466" s="191">
        <f t="shared" ca="1" si="402"/>
        <v>0.61931381379484651</v>
      </c>
    </row>
    <row r="467" spans="1:49" x14ac:dyDescent="0.2">
      <c r="A467" s="7">
        <v>14</v>
      </c>
      <c r="B467">
        <v>2</v>
      </c>
      <c r="C467" s="78">
        <f t="shared" ca="1" si="398"/>
        <v>593.47082738007475</v>
      </c>
      <c r="D467" s="80">
        <f t="shared" ca="1" si="403"/>
        <v>20.792737682472545</v>
      </c>
      <c r="E467" s="78">
        <f t="shared" ca="1" si="399"/>
        <v>2695.0838269384863</v>
      </c>
      <c r="F467" s="80">
        <f t="shared" ca="1" si="400"/>
        <v>3503.6089750200322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U467" s="4"/>
      <c r="Y467" s="7">
        <v>14</v>
      </c>
      <c r="Z467">
        <v>2</v>
      </c>
      <c r="AA467" s="78">
        <f t="shared" ca="1" si="404"/>
        <v>118.42601226032825</v>
      </c>
      <c r="AB467" s="80">
        <f t="shared" ca="1" si="405"/>
        <v>16.218103813980846</v>
      </c>
      <c r="AC467" s="78">
        <f t="shared" ca="1" si="406"/>
        <v>207.13946795309445</v>
      </c>
      <c r="AD467" s="80">
        <f t="shared" ca="1" si="401"/>
        <v>269.28130833902281</v>
      </c>
      <c r="AG467" s="4"/>
      <c r="AH467" s="4"/>
      <c r="AI467" s="4"/>
      <c r="AJ467" s="4"/>
      <c r="AK467" s="4"/>
      <c r="AL467" s="4"/>
      <c r="AM467" s="4"/>
      <c r="AN467" s="4"/>
      <c r="AO467" s="4"/>
      <c r="AS467" s="7">
        <v>14</v>
      </c>
      <c r="AT467">
        <v>2</v>
      </c>
      <c r="AU467" s="191">
        <f t="shared" ca="1" si="402"/>
        <v>0.66106942459183793</v>
      </c>
    </row>
    <row r="468" spans="1:49" x14ac:dyDescent="0.2">
      <c r="A468" s="7">
        <v>14</v>
      </c>
      <c r="B468">
        <v>3</v>
      </c>
      <c r="C468" s="78">
        <f t="shared" ca="1" si="398"/>
        <v>591.12178160685266</v>
      </c>
      <c r="D468" s="80">
        <f t="shared" ca="1" si="403"/>
        <v>21.52308575419061</v>
      </c>
      <c r="E468" s="78">
        <f t="shared" ca="1" si="399"/>
        <v>2708.83042943496</v>
      </c>
      <c r="F468" s="80">
        <f t="shared" ca="1" si="400"/>
        <v>3521.4795582654483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U468" s="4"/>
      <c r="Y468" s="7">
        <v>14</v>
      </c>
      <c r="Z468">
        <v>3</v>
      </c>
      <c r="AA468" s="78">
        <f t="shared" ca="1" si="404"/>
        <v>121.97650797297349</v>
      </c>
      <c r="AB468" s="80">
        <f t="shared" ca="1" si="405"/>
        <v>15.510523900036835</v>
      </c>
      <c r="AC468" s="78">
        <f t="shared" ca="1" si="406"/>
        <v>214.97564339949759</v>
      </c>
      <c r="AD468" s="80">
        <f t="shared" ca="1" si="401"/>
        <v>279.46833641934688</v>
      </c>
      <c r="AG468" s="4"/>
      <c r="AH468" s="4"/>
      <c r="AI468" s="4"/>
      <c r="AJ468" s="4"/>
      <c r="AK468" s="4"/>
      <c r="AL468" s="4"/>
      <c r="AM468" s="4"/>
      <c r="AN468" s="4"/>
      <c r="AO468" s="4"/>
      <c r="AS468" s="7">
        <v>14</v>
      </c>
      <c r="AT468">
        <v>3</v>
      </c>
      <c r="AU468" s="191">
        <f t="shared" ca="1" si="402"/>
        <v>0.567903426961895</v>
      </c>
    </row>
    <row r="469" spans="1:49" x14ac:dyDescent="0.2">
      <c r="A469" s="7">
        <v>14</v>
      </c>
      <c r="B469">
        <v>4</v>
      </c>
      <c r="C469" s="78">
        <f t="shared" ca="1" si="398"/>
        <v>511.38663034904414</v>
      </c>
      <c r="D469" s="80">
        <f t="shared" ca="1" si="403"/>
        <v>22.422528704485959</v>
      </c>
      <c r="E469" s="78">
        <f t="shared" ca="1" si="399"/>
        <v>2371.9600360522254</v>
      </c>
      <c r="F469" s="80">
        <f t="shared" ca="1" si="400"/>
        <v>3083.5480468678929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U469" s="4"/>
      <c r="Y469" s="7">
        <v>14</v>
      </c>
      <c r="Z469">
        <v>4</v>
      </c>
      <c r="AA469" s="78">
        <f t="shared" ca="1" si="404"/>
        <v>184.83148496012427</v>
      </c>
      <c r="AB469" s="80">
        <f t="shared" ca="1" si="405"/>
        <v>16.193562355808481</v>
      </c>
      <c r="AC469" s="78">
        <f t="shared" ca="1" si="406"/>
        <v>330.87093602378809</v>
      </c>
      <c r="AD469" s="80">
        <f t="shared" ca="1" si="401"/>
        <v>430.13221683092451</v>
      </c>
      <c r="AG469" s="4"/>
      <c r="AH469" s="4"/>
      <c r="AI469" s="4"/>
      <c r="AJ469" s="4"/>
      <c r="AK469" s="4"/>
      <c r="AL469" s="4"/>
      <c r="AM469" s="4"/>
      <c r="AN469" s="4"/>
      <c r="AO469" s="4"/>
      <c r="AS469" s="7">
        <v>14</v>
      </c>
      <c r="AT469">
        <v>4</v>
      </c>
      <c r="AU469" s="191">
        <f t="shared" ca="1" si="402"/>
        <v>0.55729115163391829</v>
      </c>
    </row>
    <row r="470" spans="1:49" x14ac:dyDescent="0.2">
      <c r="A470" s="7">
        <v>14</v>
      </c>
      <c r="B470">
        <v>5</v>
      </c>
      <c r="C470" s="78">
        <f t="shared" ca="1" si="398"/>
        <v>869.50865356534553</v>
      </c>
      <c r="D470" s="80">
        <f t="shared" ca="1" si="403"/>
        <v>21.715865497676894</v>
      </c>
      <c r="E470" s="78">
        <f t="shared" ca="1" si="399"/>
        <v>4003.0321212802701</v>
      </c>
      <c r="F470" s="80">
        <f t="shared" ca="1" si="400"/>
        <v>5203.9417576643509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U470" s="4"/>
      <c r="Y470" s="7">
        <v>14</v>
      </c>
      <c r="Z470">
        <v>5</v>
      </c>
      <c r="AA470" s="78">
        <f t="shared" ca="1" si="404"/>
        <v>177.93862312031018</v>
      </c>
      <c r="AB470" s="80">
        <f t="shared" ca="1" si="405"/>
        <v>18.163864657593216</v>
      </c>
      <c r="AC470" s="78">
        <f t="shared" ca="1" si="406"/>
        <v>332.73386100844016</v>
      </c>
      <c r="AD470" s="80">
        <f t="shared" ca="1" si="401"/>
        <v>432.55401931097219</v>
      </c>
      <c r="AG470" s="4"/>
      <c r="AH470" s="4"/>
      <c r="AI470" s="4"/>
      <c r="AJ470" s="4"/>
      <c r="AK470" s="4"/>
      <c r="AL470" s="4"/>
      <c r="AM470" s="4"/>
      <c r="AN470" s="4"/>
      <c r="AO470" s="4"/>
      <c r="AS470" s="7">
        <v>14</v>
      </c>
      <c r="AT470">
        <v>5</v>
      </c>
      <c r="AU470" s="191">
        <f t="shared" ca="1" si="402"/>
        <v>0.71344678623926028</v>
      </c>
    </row>
    <row r="471" spans="1:49" x14ac:dyDescent="0.2">
      <c r="A471" s="7">
        <v>14</v>
      </c>
      <c r="B471">
        <v>6</v>
      </c>
      <c r="C471" s="78">
        <f t="shared" ca="1" si="398"/>
        <v>665.88160339493606</v>
      </c>
      <c r="D471" s="80">
        <f t="shared" ca="1" si="403"/>
        <v>22.583950950603878</v>
      </c>
      <c r="E471" s="78">
        <f t="shared" ca="1" si="399"/>
        <v>3097.1366478351929</v>
      </c>
      <c r="F471" s="80">
        <f t="shared" ca="1" si="400"/>
        <v>4026.2776421857511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U471" s="4"/>
      <c r="Y471" s="7">
        <v>14</v>
      </c>
      <c r="Z471">
        <v>6</v>
      </c>
      <c r="AA471" s="78">
        <f t="shared" ca="1" si="404"/>
        <v>107.22467276342503</v>
      </c>
      <c r="AB471" s="80">
        <f t="shared" ca="1" si="405"/>
        <v>18.686976060836141</v>
      </c>
      <c r="AC471" s="78">
        <f t="shared" ca="1" si="406"/>
        <v>206.22742413811403</v>
      </c>
      <c r="AD471" s="80">
        <f t="shared" ca="1" si="401"/>
        <v>268.09565137954826</v>
      </c>
      <c r="AG471" s="4"/>
      <c r="AH471" s="4"/>
      <c r="AI471" s="4"/>
      <c r="AJ471" s="4"/>
      <c r="AK471" s="4"/>
      <c r="AL471" s="4"/>
      <c r="AM471" s="4"/>
      <c r="AN471" s="4"/>
      <c r="AO471" s="4"/>
      <c r="AS471" s="7">
        <v>14</v>
      </c>
      <c r="AT471">
        <v>6</v>
      </c>
      <c r="AU471" s="191">
        <f t="shared" ca="1" si="402"/>
        <v>0.61816857510254486</v>
      </c>
    </row>
    <row r="472" spans="1:49" x14ac:dyDescent="0.2">
      <c r="A472" s="7">
        <v>14</v>
      </c>
      <c r="B472">
        <v>7</v>
      </c>
      <c r="C472" s="78">
        <f t="shared" ca="1" si="398"/>
        <v>503.61299104037107</v>
      </c>
      <c r="D472" s="80">
        <f t="shared" ca="1" si="403"/>
        <v>23.273525487476363</v>
      </c>
      <c r="E472" s="78">
        <f t="shared" ca="1" si="399"/>
        <v>2364.2100185399304</v>
      </c>
      <c r="F472" s="80">
        <f t="shared" ca="1" si="400"/>
        <v>3073.4730241019097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U472" s="4"/>
      <c r="Y472" s="7">
        <v>14</v>
      </c>
      <c r="Z472">
        <v>7</v>
      </c>
      <c r="AA472" s="78">
        <f t="shared" ca="1" si="404"/>
        <v>102.19458570802341</v>
      </c>
      <c r="AB472" s="80">
        <f t="shared" ca="1" si="405"/>
        <v>19.44680877802568</v>
      </c>
      <c r="AC472" s="78">
        <f t="shared" ca="1" si="406"/>
        <v>201.31401496585283</v>
      </c>
      <c r="AD472" s="80">
        <f t="shared" ca="1" si="401"/>
        <v>261.70821945560868</v>
      </c>
      <c r="AG472" s="4"/>
      <c r="AH472" s="4"/>
      <c r="AI472" s="4"/>
      <c r="AJ472" s="4"/>
      <c r="AK472" s="4"/>
      <c r="AL472" s="4"/>
      <c r="AM472" s="4"/>
      <c r="AN472" s="4"/>
      <c r="AO472" s="4"/>
      <c r="AS472" s="7">
        <v>14</v>
      </c>
      <c r="AT472">
        <v>7</v>
      </c>
      <c r="AU472" s="191">
        <f t="shared" ca="1" si="402"/>
        <v>0.54545698239872598</v>
      </c>
    </row>
    <row r="473" spans="1:49" x14ac:dyDescent="0.2">
      <c r="A473" s="7">
        <v>14</v>
      </c>
      <c r="B473">
        <v>8</v>
      </c>
      <c r="C473" s="78">
        <f t="shared" ca="1" si="398"/>
        <v>451.09557723441117</v>
      </c>
      <c r="D473" s="80">
        <f t="shared" ca="1" si="403"/>
        <v>23.392250447541034</v>
      </c>
      <c r="E473" s="78">
        <f t="shared" ca="1" si="399"/>
        <v>2123.5121961126852</v>
      </c>
      <c r="F473" s="80">
        <f t="shared" ca="1" si="400"/>
        <v>2760.5658549464906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U473" s="4"/>
      <c r="Y473" s="7">
        <v>14</v>
      </c>
      <c r="Z473">
        <v>8</v>
      </c>
      <c r="AA473" s="78">
        <f t="shared" ca="1" si="404"/>
        <v>114.81076735310221</v>
      </c>
      <c r="AB473" s="80">
        <f t="shared" ca="1" si="405"/>
        <v>18.533559847469157</v>
      </c>
      <c r="AC473" s="78">
        <f t="shared" ca="1" si="406"/>
        <v>226.11841359359369</v>
      </c>
      <c r="AD473" s="80">
        <f t="shared" ca="1" si="401"/>
        <v>293.95393767167178</v>
      </c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S473" s="7">
        <v>14</v>
      </c>
      <c r="AT473">
        <v>8</v>
      </c>
      <c r="AU473" s="191">
        <f t="shared" ca="1" si="402"/>
        <v>0.60047428640858547</v>
      </c>
    </row>
    <row r="474" spans="1:49" x14ac:dyDescent="0.2">
      <c r="A474" s="7">
        <v>14</v>
      </c>
      <c r="B474">
        <v>9</v>
      </c>
      <c r="C474" s="78">
        <f t="shared" ca="1" si="398"/>
        <v>375.10298266547221</v>
      </c>
      <c r="D474" s="80">
        <f t="shared" ca="1" si="403"/>
        <v>24.341943801481722</v>
      </c>
      <c r="E474" s="78">
        <f t="shared" ca="1" si="399"/>
        <v>1785.4253681952555</v>
      </c>
      <c r="F474" s="80">
        <f t="shared" ca="1" si="400"/>
        <v>2321.0529786538323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U474" s="4"/>
      <c r="Y474" s="7">
        <v>14</v>
      </c>
      <c r="Z474">
        <v>9</v>
      </c>
      <c r="AA474" s="78">
        <f t="shared" ca="1" si="404"/>
        <v>120.90065769699584</v>
      </c>
      <c r="AB474" s="80">
        <f t="shared" ca="1" si="405"/>
        <v>19.894592031356996</v>
      </c>
      <c r="AC474" s="78">
        <f t="shared" ca="1" si="406"/>
        <v>243.49633524772725</v>
      </c>
      <c r="AD474" s="80">
        <f t="shared" ca="1" si="401"/>
        <v>316.54523582204541</v>
      </c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S474" s="7">
        <v>14</v>
      </c>
      <c r="AT474">
        <v>9</v>
      </c>
      <c r="AU474" s="191">
        <f t="shared" ca="1" si="402"/>
        <v>0.69404987700907295</v>
      </c>
    </row>
    <row r="475" spans="1:49" x14ac:dyDescent="0.2">
      <c r="A475" s="7">
        <v>14</v>
      </c>
      <c r="B475">
        <v>10</v>
      </c>
      <c r="C475" s="78">
        <f t="shared" ca="1" si="398"/>
        <v>308.03166478147233</v>
      </c>
      <c r="D475" s="80">
        <f t="shared" ca="1" si="403"/>
        <v>22.885235944040694</v>
      </c>
      <c r="E475" s="78">
        <f t="shared" ca="1" si="399"/>
        <v>1444.0954437752007</v>
      </c>
      <c r="F475" s="80">
        <f t="shared" ca="1" si="400"/>
        <v>1877.3240769077609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U475" s="4"/>
      <c r="Y475" s="7">
        <v>14</v>
      </c>
      <c r="Z475">
        <v>10</v>
      </c>
      <c r="AA475" s="78">
        <f t="shared" ca="1" si="404"/>
        <v>65.980333544891224</v>
      </c>
      <c r="AB475" s="80">
        <f t="shared" ca="1" si="405"/>
        <v>18.383045426915583</v>
      </c>
      <c r="AC475" s="78">
        <f t="shared" ca="1" si="406"/>
        <v>129.47233140871944</v>
      </c>
      <c r="AD475" s="80">
        <f t="shared" ca="1" si="401"/>
        <v>168.31403083133529</v>
      </c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S475" s="7">
        <v>14</v>
      </c>
      <c r="AT475">
        <v>10</v>
      </c>
      <c r="AU475" s="191">
        <f t="shared" ca="1" si="402"/>
        <v>0.68793117190936903</v>
      </c>
    </row>
    <row r="476" spans="1:49" x14ac:dyDescent="0.2">
      <c r="A476" s="7">
        <v>14</v>
      </c>
      <c r="B476">
        <v>11</v>
      </c>
      <c r="C476" s="78">
        <f t="shared" ca="1" si="398"/>
        <v>271.15989818577174</v>
      </c>
      <c r="D476" s="80">
        <f t="shared" ca="1" si="403"/>
        <v>24.743380843712021</v>
      </c>
      <c r="E476" s="78">
        <f t="shared" ca="1" si="399"/>
        <v>1295.6271457948396</v>
      </c>
      <c r="F476" s="80">
        <f t="shared" ca="1" si="400"/>
        <v>1684.3152895332917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U476" s="4"/>
      <c r="Y476" s="7">
        <v>14</v>
      </c>
      <c r="Z476">
        <v>11</v>
      </c>
      <c r="AA476" s="78">
        <f t="shared" ca="1" si="404"/>
        <v>50.871980766805471</v>
      </c>
      <c r="AB476" s="80">
        <f t="shared" ca="1" si="405"/>
        <v>14.975575803646525</v>
      </c>
      <c r="AC476" s="78">
        <f t="shared" ca="1" si="406"/>
        <v>94.768057926112235</v>
      </c>
      <c r="AD476" s="80">
        <f t="shared" ca="1" si="401"/>
        <v>123.19847530394591</v>
      </c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S476" s="7">
        <v>14</v>
      </c>
      <c r="AT476">
        <v>11</v>
      </c>
      <c r="AU476" s="191">
        <f t="shared" ca="1" si="402"/>
        <v>0.79752607479152171</v>
      </c>
    </row>
    <row r="477" spans="1:49" x14ac:dyDescent="0.2">
      <c r="A477" s="63">
        <v>14</v>
      </c>
      <c r="B477" s="56">
        <v>12</v>
      </c>
      <c r="C477" s="78">
        <f t="shared" ca="1" si="398"/>
        <v>216.6026270372171</v>
      </c>
      <c r="D477" s="80">
        <f t="shared" ca="1" si="403"/>
        <v>22.424633436270977</v>
      </c>
      <c r="E477" s="78">
        <f t="shared" ca="1" si="399"/>
        <v>1009.8644323240242</v>
      </c>
      <c r="F477" s="80">
        <f t="shared" ca="1" si="400"/>
        <v>1312.8237620212315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U477" s="4"/>
      <c r="Y477" s="63">
        <v>14</v>
      </c>
      <c r="Z477" s="56">
        <v>12</v>
      </c>
      <c r="AA477" s="78">
        <f t="shared" ca="1" si="404"/>
        <v>66.260626623608559</v>
      </c>
      <c r="AB477" s="80">
        <f t="shared" ca="1" si="405"/>
        <v>12.51236872847921</v>
      </c>
      <c r="AC477" s="78">
        <f t="shared" ca="1" si="406"/>
        <v>107.35077425808448</v>
      </c>
      <c r="AD477" s="80">
        <f t="shared" ca="1" si="401"/>
        <v>139.55600653550982</v>
      </c>
      <c r="AG477" s="4"/>
      <c r="AH477" s="4"/>
      <c r="AI477" s="4"/>
      <c r="AJ477" s="4"/>
      <c r="AK477" s="4"/>
      <c r="AL477" s="4"/>
      <c r="AM477" s="4"/>
      <c r="AN477" s="4"/>
      <c r="AO477" s="4"/>
      <c r="AS477" s="63">
        <v>14</v>
      </c>
      <c r="AT477" s="56">
        <v>12</v>
      </c>
      <c r="AU477" s="191">
        <f t="shared" ca="1" si="402"/>
        <v>0.50557525171421314</v>
      </c>
      <c r="AV477" s="5">
        <f ca="1">AVERAGE(AU466:AU477)</f>
        <v>0.63068390187964929</v>
      </c>
      <c r="AW477" s="5">
        <f ca="1">STDEV(AU466:AU477)</f>
        <v>8.3308845734732767E-2</v>
      </c>
    </row>
    <row r="478" spans="1:49" x14ac:dyDescent="0.2">
      <c r="A478" s="6">
        <v>15</v>
      </c>
      <c r="B478">
        <v>1</v>
      </c>
      <c r="C478" s="78">
        <f t="shared" ca="1" si="398"/>
        <v>477.86515321536132</v>
      </c>
      <c r="D478" s="80">
        <f t="shared" ca="1" si="403"/>
        <v>20.670113146924194</v>
      </c>
      <c r="E478" s="78">
        <f t="shared" ca="1" si="399"/>
        <v>2169.5314644348796</v>
      </c>
      <c r="F478" s="80">
        <f t="shared" ca="1" si="400"/>
        <v>2820.3909037653434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U478" s="4"/>
      <c r="Y478" s="6">
        <v>15</v>
      </c>
      <c r="Z478">
        <v>1</v>
      </c>
      <c r="AA478" s="78">
        <f t="shared" ca="1" si="404"/>
        <v>111.89073258129955</v>
      </c>
      <c r="AB478" s="80">
        <f t="shared" ca="1" si="405"/>
        <v>12.757384553144288</v>
      </c>
      <c r="AC478" s="78">
        <f t="shared" ca="1" si="406"/>
        <v>177.59362552686542</v>
      </c>
      <c r="AD478" s="80">
        <f t="shared" ca="1" si="401"/>
        <v>230.87171318492506</v>
      </c>
      <c r="AG478" s="4"/>
      <c r="AH478" s="4"/>
      <c r="AI478" s="4"/>
      <c r="AJ478" s="4"/>
      <c r="AK478" s="4"/>
      <c r="AL478" s="4"/>
      <c r="AM478" s="4"/>
      <c r="AN478" s="4"/>
      <c r="AO478" s="4"/>
      <c r="AS478" s="6">
        <v>15</v>
      </c>
      <c r="AT478">
        <v>1</v>
      </c>
      <c r="AU478" s="191">
        <f t="shared" ca="1" si="402"/>
        <v>0.70532773693763784</v>
      </c>
    </row>
    <row r="479" spans="1:49" x14ac:dyDescent="0.2">
      <c r="A479" s="6">
        <v>15</v>
      </c>
      <c r="B479">
        <v>2</v>
      </c>
      <c r="C479" s="78">
        <f t="shared" ca="1" si="398"/>
        <v>582.59254368958784</v>
      </c>
      <c r="D479" s="80">
        <f t="shared" ca="1" si="403"/>
        <v>20.515301326746329</v>
      </c>
      <c r="E479" s="78">
        <f t="shared" ca="1" si="399"/>
        <v>2633.6560952238597</v>
      </c>
      <c r="F479" s="80">
        <f t="shared" ca="1" si="400"/>
        <v>3423.7529237910176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U479" s="4"/>
      <c r="Y479" s="6">
        <v>15</v>
      </c>
      <c r="Z479">
        <v>2</v>
      </c>
      <c r="AA479" s="78">
        <f t="shared" ca="1" si="404"/>
        <v>158.93834430777943</v>
      </c>
      <c r="AB479" s="80">
        <f t="shared" ca="1" si="405"/>
        <v>14.928578955341626</v>
      </c>
      <c r="AC479" s="78">
        <f t="shared" ca="1" si="406"/>
        <v>263.32272985976891</v>
      </c>
      <c r="AD479" s="80">
        <f t="shared" ca="1" si="401"/>
        <v>342.31954881769963</v>
      </c>
      <c r="AG479" s="4"/>
      <c r="AH479" s="4"/>
      <c r="AI479" s="4"/>
      <c r="AJ479" s="4"/>
      <c r="AK479" s="4"/>
      <c r="AL479" s="4"/>
      <c r="AM479" s="4"/>
      <c r="AN479" s="4"/>
      <c r="AO479" s="4"/>
      <c r="AS479" s="6">
        <v>15</v>
      </c>
      <c r="AT479">
        <v>2</v>
      </c>
      <c r="AU479" s="191">
        <f t="shared" ca="1" si="402"/>
        <v>0.4986375782807978</v>
      </c>
    </row>
    <row r="480" spans="1:49" x14ac:dyDescent="0.2">
      <c r="A480" s="6">
        <v>15</v>
      </c>
      <c r="B480">
        <v>3</v>
      </c>
      <c r="C480" s="78">
        <f t="shared" ca="1" si="398"/>
        <v>1122.8972439531015</v>
      </c>
      <c r="D480" s="80">
        <f t="shared" ca="1" si="403"/>
        <v>20.648945749893713</v>
      </c>
      <c r="E480" s="78">
        <f t="shared" ca="1" si="399"/>
        <v>5083.4687774181284</v>
      </c>
      <c r="F480" s="80">
        <f t="shared" ca="1" si="400"/>
        <v>6608.5094106435672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U480" s="4"/>
      <c r="Y480" s="6">
        <v>15</v>
      </c>
      <c r="Z480">
        <v>3</v>
      </c>
      <c r="AA480" s="78">
        <f t="shared" ca="1" si="404"/>
        <v>211.69821321102776</v>
      </c>
      <c r="AB480" s="80">
        <f t="shared" ca="1" si="405"/>
        <v>17.580462922599249</v>
      </c>
      <c r="AC480" s="78">
        <f t="shared" ca="1" si="406"/>
        <v>379.88780587165945</v>
      </c>
      <c r="AD480" s="80">
        <f t="shared" ca="1" si="401"/>
        <v>493.85414763315731</v>
      </c>
      <c r="AG480" s="4"/>
      <c r="AH480" s="4"/>
      <c r="AI480" s="4"/>
      <c r="AJ480" s="4"/>
      <c r="AK480" s="4"/>
      <c r="AL480" s="4"/>
      <c r="AM480" s="4"/>
      <c r="AN480" s="4"/>
      <c r="AO480" s="4"/>
      <c r="AS480" s="6">
        <v>15</v>
      </c>
      <c r="AT480">
        <v>3</v>
      </c>
      <c r="AU480" s="191">
        <f t="shared" ca="1" si="402"/>
        <v>0.55522845356602657</v>
      </c>
    </row>
    <row r="481" spans="1:49" x14ac:dyDescent="0.2">
      <c r="A481" s="6">
        <v>15</v>
      </c>
      <c r="B481">
        <v>4</v>
      </c>
      <c r="C481" s="78">
        <f t="shared" ca="1" si="398"/>
        <v>883.10949408670911</v>
      </c>
      <c r="D481" s="80">
        <f t="shared" ca="1" si="403"/>
        <v>22.328328552306004</v>
      </c>
      <c r="E481" s="78">
        <f t="shared" ca="1" si="399"/>
        <v>4085.0755597124125</v>
      </c>
      <c r="F481" s="80">
        <f t="shared" ca="1" si="400"/>
        <v>5310.5982276261366</v>
      </c>
      <c r="I481" s="4"/>
      <c r="J481" s="4"/>
      <c r="K481" s="4"/>
      <c r="L481" s="4"/>
      <c r="M481" s="4"/>
      <c r="N481" s="4"/>
      <c r="O481" s="4"/>
      <c r="P481" s="4"/>
      <c r="U481" s="4"/>
      <c r="Y481" s="6">
        <v>15</v>
      </c>
      <c r="Z481">
        <v>4</v>
      </c>
      <c r="AA481" s="78">
        <f t="shared" ca="1" si="404"/>
        <v>245.64033329661734</v>
      </c>
      <c r="AB481" s="80">
        <f t="shared" ca="1" si="405"/>
        <v>18.942434827232109</v>
      </c>
      <c r="AC481" s="78">
        <f t="shared" ca="1" si="406"/>
        <v>468.30072278420653</v>
      </c>
      <c r="AD481" s="80">
        <f t="shared" ca="1" si="401"/>
        <v>608.79093961946853</v>
      </c>
      <c r="AG481" s="4"/>
      <c r="AH481" s="4"/>
      <c r="AI481" s="4"/>
      <c r="AJ481" s="4"/>
      <c r="AK481" s="4"/>
      <c r="AL481" s="4"/>
      <c r="AM481" s="4"/>
      <c r="AN481" s="4"/>
      <c r="AS481" s="6">
        <v>15</v>
      </c>
      <c r="AT481">
        <v>4</v>
      </c>
      <c r="AU481" s="191">
        <f t="shared" ca="1" si="402"/>
        <v>0.60238670773812775</v>
      </c>
    </row>
    <row r="482" spans="1:49" x14ac:dyDescent="0.2">
      <c r="A482" s="6">
        <v>15</v>
      </c>
      <c r="B482">
        <v>5</v>
      </c>
      <c r="C482" s="78">
        <f t="shared" ca="1" si="398"/>
        <v>823.18098875903854</v>
      </c>
      <c r="D482" s="80">
        <f t="shared" ca="1" si="403"/>
        <v>23.463313365929107</v>
      </c>
      <c r="E482" s="78">
        <f t="shared" ca="1" si="399"/>
        <v>3868.4019258895873</v>
      </c>
      <c r="F482" s="80">
        <f t="shared" ca="1" si="400"/>
        <v>5028.922503656464</v>
      </c>
      <c r="I482" s="4"/>
      <c r="J482" s="4"/>
      <c r="K482" s="4"/>
      <c r="L482" s="4"/>
      <c r="M482" s="4"/>
      <c r="N482" s="4"/>
      <c r="O482" s="4"/>
      <c r="P482" s="4"/>
      <c r="U482" s="4"/>
      <c r="Y482" s="6">
        <v>15</v>
      </c>
      <c r="Z482">
        <v>5</v>
      </c>
      <c r="AA482" s="78">
        <f t="shared" ca="1" si="404"/>
        <v>138.53702417163313</v>
      </c>
      <c r="AB482" s="80">
        <f t="shared" ca="1" si="405"/>
        <v>20.25728720335114</v>
      </c>
      <c r="AC482" s="78">
        <f t="shared" ca="1" si="406"/>
        <v>278.09140982482876</v>
      </c>
      <c r="AD482" s="80">
        <f t="shared" ca="1" si="401"/>
        <v>361.51883277227739</v>
      </c>
      <c r="AG482" s="4"/>
      <c r="AH482" s="4"/>
      <c r="AI482" s="4"/>
      <c r="AJ482" s="4"/>
      <c r="AK482" s="4"/>
      <c r="AL482" s="4"/>
      <c r="AM482" s="4"/>
      <c r="AN482" s="4"/>
      <c r="AS482" s="6">
        <v>15</v>
      </c>
      <c r="AT482">
        <v>5</v>
      </c>
      <c r="AU482" s="191">
        <f t="shared" ca="1" si="402"/>
        <v>0.61863937384481293</v>
      </c>
    </row>
    <row r="483" spans="1:49" x14ac:dyDescent="0.2">
      <c r="A483" s="6">
        <v>15</v>
      </c>
      <c r="B483">
        <v>6</v>
      </c>
      <c r="C483" s="78">
        <f t="shared" ca="1" si="398"/>
        <v>631.70924874425475</v>
      </c>
      <c r="D483" s="80">
        <f t="shared" ca="1" si="403"/>
        <v>24.119898878059335</v>
      </c>
      <c r="E483" s="78">
        <f t="shared" ca="1" si="399"/>
        <v>2997.7794634113943</v>
      </c>
      <c r="F483" s="80">
        <f t="shared" ca="1" si="400"/>
        <v>3897.1133024348128</v>
      </c>
      <c r="I483" s="4"/>
      <c r="J483" s="4"/>
      <c r="K483" s="4"/>
      <c r="L483" s="4"/>
      <c r="M483" s="4"/>
      <c r="N483" s="4"/>
      <c r="O483" s="4"/>
      <c r="P483" s="4"/>
      <c r="U483" s="4"/>
      <c r="Y483" s="6">
        <v>15</v>
      </c>
      <c r="Z483">
        <v>6</v>
      </c>
      <c r="AA483" s="78">
        <f t="shared" ca="1" si="404"/>
        <v>132.52761678279145</v>
      </c>
      <c r="AB483" s="80">
        <f t="shared" ca="1" si="405"/>
        <v>20.035690226688288</v>
      </c>
      <c r="AC483" s="78">
        <f t="shared" ca="1" si="406"/>
        <v>269.83923234065861</v>
      </c>
      <c r="AD483" s="80">
        <f t="shared" ca="1" si="401"/>
        <v>350.79100204285623</v>
      </c>
      <c r="AG483" s="4"/>
      <c r="AH483" s="4"/>
      <c r="AI483" s="4"/>
      <c r="AJ483" s="4"/>
      <c r="AK483" s="4"/>
      <c r="AL483" s="4"/>
      <c r="AM483" s="4"/>
      <c r="AN483" s="4"/>
      <c r="AS483" s="6">
        <v>15</v>
      </c>
      <c r="AT483">
        <v>6</v>
      </c>
      <c r="AU483" s="191">
        <f t="shared" ca="1" si="402"/>
        <v>0.67958995769725117</v>
      </c>
    </row>
    <row r="484" spans="1:49" x14ac:dyDescent="0.2">
      <c r="A484" s="6">
        <v>15</v>
      </c>
      <c r="B484">
        <v>7</v>
      </c>
      <c r="C484" s="78">
        <f t="shared" ca="1" si="398"/>
        <v>387.09916188942276</v>
      </c>
      <c r="D484" s="80">
        <f t="shared" ca="1" si="403"/>
        <v>23.998405540300915</v>
      </c>
      <c r="E484" s="78">
        <f t="shared" ca="1" si="399"/>
        <v>1837.8023581975076</v>
      </c>
      <c r="F484" s="80">
        <f t="shared" ca="1" si="400"/>
        <v>2389.14306565676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U484" s="4"/>
      <c r="Y484" s="6">
        <v>15</v>
      </c>
      <c r="Z484">
        <v>7</v>
      </c>
      <c r="AA484" s="78">
        <f t="shared" ca="1" si="404"/>
        <v>98.612619134744776</v>
      </c>
      <c r="AB484" s="80">
        <f t="shared" ca="1" si="405"/>
        <v>19.439171179023688</v>
      </c>
      <c r="AC484" s="78">
        <f t="shared" ca="1" si="406"/>
        <v>198.50748283979595</v>
      </c>
      <c r="AD484" s="80">
        <f t="shared" ca="1" si="401"/>
        <v>258.05972769173474</v>
      </c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S484" s="6">
        <v>15</v>
      </c>
      <c r="AT484">
        <v>7</v>
      </c>
      <c r="AU484" s="191">
        <f t="shared" ca="1" si="402"/>
        <v>0.61852304439245898</v>
      </c>
    </row>
    <row r="485" spans="1:49" x14ac:dyDescent="0.2">
      <c r="A485" s="6">
        <v>15</v>
      </c>
      <c r="B485">
        <v>8</v>
      </c>
      <c r="C485" s="78">
        <f t="shared" ca="1" si="398"/>
        <v>315.4095536194751</v>
      </c>
      <c r="D485" s="80">
        <f t="shared" ca="1" si="403"/>
        <v>23.607104304882895</v>
      </c>
      <c r="E485" s="78">
        <f t="shared" ca="1" si="399"/>
        <v>1491.3113023354706</v>
      </c>
      <c r="F485" s="80">
        <f t="shared" ca="1" si="400"/>
        <v>1938.7046930361118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U485" s="4"/>
      <c r="Y485" s="6">
        <v>15</v>
      </c>
      <c r="Z485">
        <v>8</v>
      </c>
      <c r="AA485" s="78">
        <f t="shared" ca="1" si="404"/>
        <v>57.93481931936487</v>
      </c>
      <c r="AB485" s="80">
        <f t="shared" ca="1" si="405"/>
        <v>19.816182640561745</v>
      </c>
      <c r="AC485" s="78">
        <f t="shared" ca="1" si="406"/>
        <v>116.80699788299655</v>
      </c>
      <c r="AD485" s="80">
        <f t="shared" ca="1" si="401"/>
        <v>151.84909724789551</v>
      </c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S485" s="6">
        <v>15</v>
      </c>
      <c r="AT485">
        <v>8</v>
      </c>
      <c r="AU485" s="191">
        <f t="shared" ca="1" si="402"/>
        <v>0.56778277593799553</v>
      </c>
    </row>
    <row r="486" spans="1:49" x14ac:dyDescent="0.2">
      <c r="A486" s="6">
        <v>15</v>
      </c>
      <c r="B486">
        <v>9</v>
      </c>
      <c r="C486" s="78">
        <f t="shared" ca="1" si="398"/>
        <v>214.9247194639417</v>
      </c>
      <c r="D486" s="80">
        <f t="shared" ca="1" si="403"/>
        <v>23.801498263540971</v>
      </c>
      <c r="E486" s="78">
        <f t="shared" ca="1" si="399"/>
        <v>1017.9282322311894</v>
      </c>
      <c r="F486" s="80">
        <f t="shared" ca="1" si="400"/>
        <v>1323.3067019005464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U486" s="4"/>
      <c r="Y486" s="6">
        <v>15</v>
      </c>
      <c r="Z486">
        <v>9</v>
      </c>
      <c r="AA486" s="78">
        <f t="shared" ca="1" si="404"/>
        <v>47.22463493972009</v>
      </c>
      <c r="AB486" s="80">
        <f t="shared" ca="1" si="405"/>
        <v>18.330172887604483</v>
      </c>
      <c r="AC486" s="78">
        <f t="shared" ca="1" si="406"/>
        <v>93.570426007547852</v>
      </c>
      <c r="AD486" s="80">
        <f t="shared" ca="1" si="401"/>
        <v>121.64155380981221</v>
      </c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S486" s="6">
        <v>15</v>
      </c>
      <c r="AT486">
        <v>9</v>
      </c>
      <c r="AU486" s="191">
        <f t="shared" ca="1" si="402"/>
        <v>0.57288311505859579</v>
      </c>
    </row>
    <row r="487" spans="1:49" x14ac:dyDescent="0.2">
      <c r="A487" s="6">
        <v>15</v>
      </c>
      <c r="B487">
        <v>10</v>
      </c>
      <c r="C487" s="78">
        <f t="shared" ca="1" si="398"/>
        <v>278.06721766502159</v>
      </c>
      <c r="D487" s="80">
        <f t="shared" ca="1" si="403"/>
        <v>24.350643508928599</v>
      </c>
      <c r="E487" s="78">
        <f t="shared" ca="1" si="399"/>
        <v>1325.1488449862202</v>
      </c>
      <c r="F487" s="80">
        <f t="shared" ca="1" si="400"/>
        <v>1722.6934984820864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U487" s="4"/>
      <c r="Y487" s="6">
        <v>15</v>
      </c>
      <c r="Z487">
        <v>10</v>
      </c>
      <c r="AA487" s="78">
        <f t="shared" ca="1" si="404"/>
        <v>34.845276707730598</v>
      </c>
      <c r="AB487" s="80">
        <f t="shared" ca="1" si="405"/>
        <v>17.743363462993603</v>
      </c>
      <c r="AC487" s="78">
        <f t="shared" ca="1" si="406"/>
        <v>68.691434540848647</v>
      </c>
      <c r="AD487" s="80">
        <f t="shared" ca="1" si="401"/>
        <v>89.298864903103251</v>
      </c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S487" s="6">
        <v>15</v>
      </c>
      <c r="AT487">
        <v>10</v>
      </c>
      <c r="AU487" s="191">
        <f t="shared" ca="1" si="402"/>
        <v>0.80480102383639196</v>
      </c>
    </row>
    <row r="488" spans="1:49" x14ac:dyDescent="0.2">
      <c r="A488" s="6">
        <v>15</v>
      </c>
      <c r="B488">
        <v>11</v>
      </c>
      <c r="C488" s="78">
        <f t="shared" ca="1" si="398"/>
        <v>180.05883568328682</v>
      </c>
      <c r="D488" s="80">
        <f t="shared" ca="1" si="403"/>
        <v>22.586142079210884</v>
      </c>
      <c r="E488" s="78">
        <f t="shared" ca="1" si="399"/>
        <v>841.18080933415013</v>
      </c>
      <c r="F488" s="80">
        <f t="shared" ca="1" si="400"/>
        <v>1093.5350521343953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U488" s="4"/>
      <c r="Y488" s="6">
        <v>15</v>
      </c>
      <c r="Z488">
        <v>11</v>
      </c>
      <c r="AA488" s="78">
        <f t="shared" ca="1" si="404"/>
        <v>50.494241853204763</v>
      </c>
      <c r="AB488" s="80">
        <f t="shared" ca="1" si="405"/>
        <v>13.589035700340039</v>
      </c>
      <c r="AC488" s="78">
        <f t="shared" ca="1" si="406"/>
        <v>86.718598886835949</v>
      </c>
      <c r="AD488" s="80">
        <f t="shared" ca="1" si="401"/>
        <v>112.73417855288673</v>
      </c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S488" s="6">
        <v>15</v>
      </c>
      <c r="AT488">
        <v>11</v>
      </c>
      <c r="AU488" s="191">
        <f t="shared" ca="1" si="402"/>
        <v>0.49878726438953452</v>
      </c>
    </row>
    <row r="489" spans="1:49" x14ac:dyDescent="0.2">
      <c r="A489" s="59">
        <v>15</v>
      </c>
      <c r="B489" s="56">
        <v>12</v>
      </c>
      <c r="C489" s="78">
        <f t="shared" ca="1" si="398"/>
        <v>291.81119016769327</v>
      </c>
      <c r="D489" s="80">
        <f t="shared" ca="1" si="403"/>
        <v>21.882373126772116</v>
      </c>
      <c r="E489" s="78">
        <f t="shared" ca="1" si="399"/>
        <v>1348.0640771117992</v>
      </c>
      <c r="F489" s="80">
        <f t="shared" ca="1" si="400"/>
        <v>1752.483300245339</v>
      </c>
      <c r="I489" s="4"/>
      <c r="J489" s="4"/>
      <c r="K489" s="4"/>
      <c r="L489" s="4"/>
      <c r="M489" s="4"/>
      <c r="N489" s="4"/>
      <c r="O489" s="4"/>
      <c r="P489" s="4"/>
      <c r="U489" s="4"/>
      <c r="Y489" s="59">
        <v>15</v>
      </c>
      <c r="Z489" s="56">
        <v>12</v>
      </c>
      <c r="AA489" s="78">
        <f t="shared" ca="1" si="404"/>
        <v>85.52719006397372</v>
      </c>
      <c r="AB489" s="80">
        <f t="shared" ca="1" si="405"/>
        <v>14.141047640776593</v>
      </c>
      <c r="AC489" s="78">
        <f t="shared" ca="1" si="406"/>
        <v>144.55297001789305</v>
      </c>
      <c r="AD489" s="80">
        <f t="shared" ca="1" si="401"/>
        <v>187.91886102326097</v>
      </c>
      <c r="AG489" s="4"/>
      <c r="AH489" s="4"/>
      <c r="AI489" s="4"/>
      <c r="AJ489" s="4"/>
      <c r="AK489" s="4"/>
      <c r="AL489" s="4"/>
      <c r="AM489" s="4"/>
      <c r="AN489" s="4"/>
      <c r="AS489" s="59">
        <v>15</v>
      </c>
      <c r="AT489" s="56">
        <v>12</v>
      </c>
      <c r="AU489" s="191">
        <f t="shared" ca="1" si="402"/>
        <v>0.74718974854887965</v>
      </c>
      <c r="AV489" s="5">
        <f ca="1">AVERAGE(AU478:AU489)</f>
        <v>0.62248139835237581</v>
      </c>
      <c r="AW489" s="5">
        <f ca="1">STDEV(AU478:AU489)</f>
        <v>9.5329174324339808E-2</v>
      </c>
    </row>
    <row r="490" spans="1:49" x14ac:dyDescent="0.2">
      <c r="A490" s="7">
        <v>16</v>
      </c>
      <c r="B490">
        <v>1</v>
      </c>
      <c r="C490" s="78">
        <f t="shared" ca="1" si="398"/>
        <v>412.43282547398979</v>
      </c>
      <c r="D490" s="80">
        <f t="shared" ca="1" si="403"/>
        <v>20.722165298911271</v>
      </c>
      <c r="E490" s="78">
        <f t="shared" ca="1" si="399"/>
        <v>1872.4387629812456</v>
      </c>
      <c r="F490" s="80">
        <f t="shared" ca="1" si="400"/>
        <v>2434.1703918756193</v>
      </c>
      <c r="I490" s="4"/>
      <c r="J490" s="4"/>
      <c r="K490" s="4"/>
      <c r="L490" s="4"/>
      <c r="M490" s="4"/>
      <c r="N490" s="4"/>
      <c r="O490" s="4"/>
      <c r="P490" s="4"/>
      <c r="U490" s="4"/>
      <c r="Y490" s="7">
        <v>16</v>
      </c>
      <c r="Z490">
        <v>1</v>
      </c>
      <c r="AA490" s="78">
        <f t="shared" ca="1" si="404"/>
        <v>107.72762643594665</v>
      </c>
      <c r="AB490" s="80">
        <f t="shared" ca="1" si="405"/>
        <v>13.883047951612749</v>
      </c>
      <c r="AC490" s="78">
        <f t="shared" ca="1" si="406"/>
        <v>178.16375792075286</v>
      </c>
      <c r="AD490" s="80">
        <f t="shared" ca="1" si="401"/>
        <v>231.61288529697873</v>
      </c>
      <c r="AG490" s="4"/>
      <c r="AH490" s="4"/>
      <c r="AI490" s="4"/>
      <c r="AJ490" s="4"/>
      <c r="AK490" s="4"/>
      <c r="AL490" s="4"/>
      <c r="AM490" s="4"/>
      <c r="AN490" s="4"/>
      <c r="AS490" s="7">
        <v>16</v>
      </c>
      <c r="AT490">
        <v>1</v>
      </c>
      <c r="AU490" s="191">
        <f t="shared" ca="1" si="402"/>
        <v>0.54546588447999833</v>
      </c>
    </row>
    <row r="491" spans="1:49" x14ac:dyDescent="0.2">
      <c r="A491" s="7">
        <v>16</v>
      </c>
      <c r="B491">
        <v>2</v>
      </c>
      <c r="C491" s="78">
        <f t="shared" ca="1" si="398"/>
        <v>464.23669292203948</v>
      </c>
      <c r="D491" s="80">
        <f t="shared" ca="1" si="403"/>
        <v>21.232524507464291</v>
      </c>
      <c r="E491" s="78">
        <f t="shared" ca="1" si="399"/>
        <v>2119.398833998891</v>
      </c>
      <c r="F491" s="80">
        <f t="shared" ca="1" si="400"/>
        <v>2755.2184841985581</v>
      </c>
      <c r="I491" s="4"/>
      <c r="J491" s="4"/>
      <c r="K491" s="4"/>
      <c r="L491" s="4"/>
      <c r="M491" s="4"/>
      <c r="N491" s="4"/>
      <c r="O491" s="4"/>
      <c r="P491" s="4"/>
      <c r="U491" s="4"/>
      <c r="Y491" s="7">
        <v>16</v>
      </c>
      <c r="Z491">
        <v>2</v>
      </c>
      <c r="AA491" s="78">
        <f t="shared" ca="1" si="404"/>
        <v>133.12875082908946</v>
      </c>
      <c r="AB491" s="80">
        <f t="shared" ca="1" si="405"/>
        <v>12.744700621282991</v>
      </c>
      <c r="AC491" s="78">
        <f t="shared" ca="1" si="406"/>
        <v>213.23088357631991</v>
      </c>
      <c r="AD491" s="80">
        <f t="shared" ca="1" si="401"/>
        <v>277.20014864921592</v>
      </c>
      <c r="AG491" s="4"/>
      <c r="AH491" s="4"/>
      <c r="AI491" s="4"/>
      <c r="AJ491" s="4"/>
      <c r="AK491" s="4"/>
      <c r="AL491" s="4"/>
      <c r="AM491" s="4"/>
      <c r="AN491" s="4"/>
      <c r="AS491" s="7">
        <v>16</v>
      </c>
      <c r="AT491">
        <v>2</v>
      </c>
      <c r="AU491" s="191">
        <f t="shared" ca="1" si="402"/>
        <v>0.55752401452629918</v>
      </c>
    </row>
    <row r="492" spans="1:49" x14ac:dyDescent="0.2">
      <c r="A492" s="7">
        <v>16</v>
      </c>
      <c r="B492">
        <v>3</v>
      </c>
      <c r="C492" s="78">
        <f t="shared" ca="1" si="398"/>
        <v>631.79595902541325</v>
      </c>
      <c r="D492" s="80">
        <f t="shared" ca="1" si="403"/>
        <v>21.042952092694311</v>
      </c>
      <c r="E492" s="78">
        <f t="shared" ca="1" si="399"/>
        <v>2878.0952493776813</v>
      </c>
      <c r="F492" s="80">
        <f t="shared" ca="1" si="400"/>
        <v>3741.5238241909856</v>
      </c>
      <c r="I492" s="4"/>
      <c r="J492" s="4"/>
      <c r="K492" s="4"/>
      <c r="L492" s="4"/>
      <c r="M492" s="4"/>
      <c r="N492" s="4"/>
      <c r="O492" s="4"/>
      <c r="P492" s="4"/>
      <c r="U492" s="4"/>
      <c r="Y492" s="7">
        <v>16</v>
      </c>
      <c r="Z492">
        <v>3</v>
      </c>
      <c r="AA492" s="78">
        <f t="shared" ca="1" si="404"/>
        <v>214.64272366042385</v>
      </c>
      <c r="AB492" s="80">
        <f t="shared" ca="1" si="405"/>
        <v>15.881965516909633</v>
      </c>
      <c r="AC492" s="78">
        <f t="shared" ca="1" si="406"/>
        <v>365.92866819891594</v>
      </c>
      <c r="AD492" s="80">
        <f t="shared" ca="1" si="401"/>
        <v>475.70726865859075</v>
      </c>
      <c r="AG492" s="4"/>
      <c r="AH492" s="4"/>
      <c r="AI492" s="4"/>
      <c r="AJ492" s="4"/>
      <c r="AK492" s="4"/>
      <c r="AL492" s="4"/>
      <c r="AM492" s="4"/>
      <c r="AN492" s="4"/>
      <c r="AS492" s="7">
        <v>16</v>
      </c>
      <c r="AT492">
        <v>3</v>
      </c>
      <c r="AU492" s="191">
        <f t="shared" ca="1" si="402"/>
        <v>0.53133420986843094</v>
      </c>
    </row>
    <row r="493" spans="1:49" x14ac:dyDescent="0.2">
      <c r="A493" s="7">
        <v>16</v>
      </c>
      <c r="B493">
        <v>4</v>
      </c>
      <c r="C493" s="78">
        <f t="shared" ca="1" si="398"/>
        <v>1159.4521874488883</v>
      </c>
      <c r="D493" s="80">
        <f t="shared" ca="1" si="403"/>
        <v>20.695647776743755</v>
      </c>
      <c r="E493" s="78">
        <f t="shared" ca="1" si="399"/>
        <v>5255.5865203208477</v>
      </c>
      <c r="F493" s="80">
        <f t="shared" ca="1" si="400"/>
        <v>6832.2624764171023</v>
      </c>
      <c r="I493" s="4"/>
      <c r="J493" s="4"/>
      <c r="K493" s="4"/>
      <c r="L493" s="4"/>
      <c r="M493" s="4"/>
      <c r="N493" s="4"/>
      <c r="O493" s="4"/>
      <c r="P493" s="4"/>
      <c r="U493" s="4"/>
      <c r="Y493" s="7">
        <v>16</v>
      </c>
      <c r="Z493">
        <v>4</v>
      </c>
      <c r="AA493" s="78">
        <f t="shared" ca="1" si="404"/>
        <v>305.48092508407586</v>
      </c>
      <c r="AB493" s="80">
        <f t="shared" ca="1" si="405"/>
        <v>18.495426566232958</v>
      </c>
      <c r="AC493" s="78">
        <f t="shared" ca="1" si="406"/>
        <v>560.36374620016682</v>
      </c>
      <c r="AD493" s="80">
        <f t="shared" ca="1" si="401"/>
        <v>728.47287006021691</v>
      </c>
      <c r="AG493" s="4"/>
      <c r="AH493" s="4"/>
      <c r="AI493" s="4"/>
      <c r="AJ493" s="4"/>
      <c r="AK493" s="4"/>
      <c r="AL493" s="4"/>
      <c r="AM493" s="4"/>
      <c r="AN493" s="4"/>
      <c r="AS493" s="7">
        <v>16</v>
      </c>
      <c r="AT493">
        <v>4</v>
      </c>
      <c r="AU493" s="191">
        <f t="shared" ca="1" si="402"/>
        <v>0.6605631271683613</v>
      </c>
    </row>
    <row r="494" spans="1:49" x14ac:dyDescent="0.2">
      <c r="A494" s="7">
        <v>16</v>
      </c>
      <c r="B494">
        <v>5</v>
      </c>
      <c r="C494" s="78">
        <f t="shared" ca="1" si="398"/>
        <v>1071.3780051999784</v>
      </c>
      <c r="D494" s="80">
        <f t="shared" ca="1" si="403"/>
        <v>23.245107313735254</v>
      </c>
      <c r="E494" s="78">
        <f t="shared" ca="1" si="399"/>
        <v>5008.4774572890065</v>
      </c>
      <c r="F494" s="80">
        <f t="shared" ca="1" si="400"/>
        <v>6511.0206944757083</v>
      </c>
      <c r="I494" s="4"/>
      <c r="J494" s="4"/>
      <c r="K494" s="4"/>
      <c r="L494" s="4"/>
      <c r="M494" s="4"/>
      <c r="N494" s="4"/>
      <c r="O494" s="4"/>
      <c r="P494" s="4"/>
      <c r="U494" s="4"/>
      <c r="Y494" s="7">
        <v>16</v>
      </c>
      <c r="Z494">
        <v>5</v>
      </c>
      <c r="AA494" s="78">
        <f t="shared" ca="1" si="404"/>
        <v>156.20594858728478</v>
      </c>
      <c r="AB494" s="80">
        <f t="shared" ca="1" si="405"/>
        <v>19.965260325308172</v>
      </c>
      <c r="AC494" s="78">
        <f t="shared" ca="1" si="406"/>
        <v>309.74601689587985</v>
      </c>
      <c r="AD494" s="80">
        <f t="shared" ca="1" si="401"/>
        <v>402.6698219646438</v>
      </c>
      <c r="AG494" s="4"/>
      <c r="AH494" s="4"/>
      <c r="AI494" s="4"/>
      <c r="AJ494" s="4"/>
      <c r="AK494" s="4"/>
      <c r="AL494" s="4"/>
      <c r="AM494" s="4"/>
      <c r="AN494" s="4"/>
      <c r="AS494" s="7">
        <v>16</v>
      </c>
      <c r="AT494">
        <v>5</v>
      </c>
      <c r="AU494" s="191">
        <f t="shared" ca="1" si="402"/>
        <v>0.99662215688651534</v>
      </c>
    </row>
    <row r="495" spans="1:49" x14ac:dyDescent="0.2">
      <c r="A495" s="7">
        <v>16</v>
      </c>
      <c r="B495">
        <v>6</v>
      </c>
      <c r="C495" s="78">
        <f t="shared" ca="1" si="398"/>
        <v>529.30707628439382</v>
      </c>
      <c r="D495" s="80">
        <f t="shared" ca="1" si="403"/>
        <v>23.946446967724064</v>
      </c>
      <c r="E495" s="78">
        <f t="shared" ca="1" si="399"/>
        <v>2504.1135944916095</v>
      </c>
      <c r="F495" s="80">
        <f t="shared" ca="1" si="400"/>
        <v>3255.3476728390924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U495" s="4"/>
      <c r="Y495" s="7">
        <v>16</v>
      </c>
      <c r="Z495">
        <v>6</v>
      </c>
      <c r="AA495" s="78">
        <f t="shared" ca="1" si="404"/>
        <v>77.793195906256756</v>
      </c>
      <c r="AB495" s="80">
        <f t="shared" ca="1" si="405"/>
        <v>19.628966587993151</v>
      </c>
      <c r="AC495" s="78">
        <f t="shared" ca="1" si="406"/>
        <v>155.60396845851096</v>
      </c>
      <c r="AD495" s="80">
        <f t="shared" ca="1" si="401"/>
        <v>202.28515899606427</v>
      </c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S495" s="7">
        <v>16</v>
      </c>
      <c r="AT495">
        <v>6</v>
      </c>
      <c r="AU495" s="191">
        <f t="shared" ca="1" si="402"/>
        <v>0.69579547417660392</v>
      </c>
    </row>
    <row r="496" spans="1:49" x14ac:dyDescent="0.2">
      <c r="A496" s="7">
        <v>16</v>
      </c>
      <c r="B496">
        <v>7</v>
      </c>
      <c r="C496" s="78">
        <f t="shared" ca="1" si="398"/>
        <v>478.76095390373024</v>
      </c>
      <c r="D496" s="80">
        <f t="shared" ca="1" si="403"/>
        <v>23.074882634630331</v>
      </c>
      <c r="E496" s="78">
        <f t="shared" ca="1" si="399"/>
        <v>2247.6412466596203</v>
      </c>
      <c r="F496" s="80">
        <f t="shared" ca="1" si="400"/>
        <v>2921.9336206575063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U496" s="4"/>
      <c r="Y496" s="7">
        <v>16</v>
      </c>
      <c r="Z496">
        <v>7</v>
      </c>
      <c r="AA496" s="78">
        <f t="shared" ca="1" si="404"/>
        <v>125.69516331163531</v>
      </c>
      <c r="AB496" s="80">
        <f t="shared" ca="1" si="405"/>
        <v>19.866732004346353</v>
      </c>
      <c r="AC496" s="78">
        <f t="shared" ca="1" si="406"/>
        <v>250.22534399531853</v>
      </c>
      <c r="AD496" s="80">
        <f t="shared" ca="1" si="401"/>
        <v>325.29294719391407</v>
      </c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S496" s="7">
        <v>16</v>
      </c>
      <c r="AT496">
        <v>7</v>
      </c>
      <c r="AU496" s="191">
        <f t="shared" ca="1" si="402"/>
        <v>0.81881596702978621</v>
      </c>
    </row>
    <row r="497" spans="1:49" x14ac:dyDescent="0.2">
      <c r="A497" s="7">
        <v>16</v>
      </c>
      <c r="B497">
        <v>8</v>
      </c>
      <c r="C497" s="78">
        <f t="shared" ca="1" si="398"/>
        <v>333.00265294677104</v>
      </c>
      <c r="D497" s="80">
        <f t="shared" ca="1" si="403"/>
        <v>23.519361385937927</v>
      </c>
      <c r="E497" s="78">
        <f t="shared" ca="1" si="399"/>
        <v>1570.438454578373</v>
      </c>
      <c r="F497" s="80">
        <f t="shared" ca="1" si="400"/>
        <v>2041.5699909518851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U497" s="4"/>
      <c r="Y497" s="7">
        <v>16</v>
      </c>
      <c r="Z497">
        <v>8</v>
      </c>
      <c r="AA497" s="78">
        <f t="shared" ca="1" si="404"/>
        <v>70.524764584911125</v>
      </c>
      <c r="AB497" s="80">
        <f t="shared" ca="1" si="405"/>
        <v>20.031865782179384</v>
      </c>
      <c r="AC497" s="78">
        <f t="shared" ca="1" si="406"/>
        <v>142.48346172142681</v>
      </c>
      <c r="AD497" s="80">
        <f t="shared" ca="1" si="401"/>
        <v>185.22850023785486</v>
      </c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S497" s="7">
        <v>16</v>
      </c>
      <c r="AT497">
        <v>8</v>
      </c>
      <c r="AU497" s="191">
        <f t="shared" ca="1" si="402"/>
        <v>0.64516938827069348</v>
      </c>
    </row>
    <row r="498" spans="1:49" x14ac:dyDescent="0.2">
      <c r="A498" s="7">
        <v>16</v>
      </c>
      <c r="B498">
        <v>9</v>
      </c>
      <c r="C498" s="78">
        <f t="shared" ca="1" si="398"/>
        <v>283.89345324537817</v>
      </c>
      <c r="D498" s="80">
        <f t="shared" ca="1" si="403"/>
        <v>24.41342914297347</v>
      </c>
      <c r="E498" s="78">
        <f t="shared" ca="1" si="399"/>
        <v>1352.7257260792353</v>
      </c>
      <c r="F498" s="80">
        <f t="shared" ca="1" si="400"/>
        <v>1758.5434439030059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U498" s="4"/>
      <c r="Y498" s="7">
        <v>16</v>
      </c>
      <c r="Z498">
        <v>9</v>
      </c>
      <c r="AA498" s="78">
        <f t="shared" ca="1" si="404"/>
        <v>37.691120376204097</v>
      </c>
      <c r="AB498" s="80">
        <f t="shared" ca="1" si="405"/>
        <v>18.444475586881833</v>
      </c>
      <c r="AC498" s="78">
        <f t="shared" ca="1" si="406"/>
        <v>75.666730938401926</v>
      </c>
      <c r="AD498" s="80">
        <f t="shared" ca="1" si="401"/>
        <v>98.366750219922508</v>
      </c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S498" s="7">
        <v>16</v>
      </c>
      <c r="AT498">
        <v>9</v>
      </c>
      <c r="AU498" s="191">
        <f t="shared" ca="1" si="402"/>
        <v>0.81607371290714514</v>
      </c>
    </row>
    <row r="499" spans="1:49" x14ac:dyDescent="0.2">
      <c r="A499" s="7">
        <v>16</v>
      </c>
      <c r="B499">
        <v>10</v>
      </c>
      <c r="C499" s="78">
        <f t="shared" ca="1" si="398"/>
        <v>183.19363873005145</v>
      </c>
      <c r="D499" s="80">
        <f t="shared" ca="1" si="403"/>
        <v>23.492326979382987</v>
      </c>
      <c r="E499" s="78">
        <f t="shared" ca="1" si="399"/>
        <v>865.29379401877907</v>
      </c>
      <c r="F499" s="80">
        <f t="shared" ca="1" si="400"/>
        <v>1124.8819322244128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U499" s="4"/>
      <c r="Y499" s="7">
        <v>16</v>
      </c>
      <c r="Z499">
        <v>10</v>
      </c>
      <c r="AA499" s="78">
        <f t="shared" ca="1" si="404"/>
        <v>34.364354229764004</v>
      </c>
      <c r="AB499" s="80">
        <f t="shared" ca="1" si="405"/>
        <v>15.25354782408191</v>
      </c>
      <c r="AC499" s="78">
        <f t="shared" ca="1" si="406"/>
        <v>62.722428700961423</v>
      </c>
      <c r="AD499" s="80">
        <f t="shared" ca="1" si="401"/>
        <v>81.539157311249852</v>
      </c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S499" s="7">
        <v>16</v>
      </c>
      <c r="AT499">
        <v>10</v>
      </c>
      <c r="AU499" s="191">
        <f t="shared" ca="1" si="402"/>
        <v>0.67417455535513038</v>
      </c>
    </row>
    <row r="500" spans="1:49" x14ac:dyDescent="0.2">
      <c r="A500" s="7">
        <v>16</v>
      </c>
      <c r="B500">
        <v>11</v>
      </c>
      <c r="C500" s="78">
        <f t="shared" ca="1" si="398"/>
        <v>143.48895153283419</v>
      </c>
      <c r="D500" s="80">
        <f t="shared" ca="1" si="403"/>
        <v>21.476748424152156</v>
      </c>
      <c r="E500" s="78">
        <f t="shared" ca="1" si="399"/>
        <v>659.85456055011196</v>
      </c>
      <c r="F500" s="80">
        <f t="shared" ca="1" si="400"/>
        <v>857.81092871514556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U500" s="4"/>
      <c r="Y500" s="7">
        <v>16</v>
      </c>
      <c r="Z500">
        <v>11</v>
      </c>
      <c r="AA500" s="78">
        <f t="shared" ca="1" si="404"/>
        <v>69.833899112700507</v>
      </c>
      <c r="AB500" s="80">
        <f t="shared" ca="1" si="405"/>
        <v>13.23563404968346</v>
      </c>
      <c r="AC500" s="78">
        <f t="shared" ca="1" si="406"/>
        <v>114.61374761215251</v>
      </c>
      <c r="AD500" s="80">
        <f t="shared" ca="1" si="401"/>
        <v>148.99787189579826</v>
      </c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S500" s="7">
        <v>16</v>
      </c>
      <c r="AT500">
        <v>11</v>
      </c>
      <c r="AU500" s="191">
        <f t="shared" ca="1" si="402"/>
        <v>0.46738577688726018</v>
      </c>
    </row>
    <row r="501" spans="1:49" x14ac:dyDescent="0.2">
      <c r="A501" s="63">
        <v>16</v>
      </c>
      <c r="B501" s="56">
        <v>12</v>
      </c>
      <c r="C501" s="78">
        <f t="shared" ref="C501:C549" ca="1" si="407">CB248</f>
        <v>285.72757524743366</v>
      </c>
      <c r="D501" s="80">
        <f t="shared" ca="1" si="403"/>
        <v>21.422452831260625</v>
      </c>
      <c r="E501" s="78">
        <f t="shared" ca="1" si="399"/>
        <v>1309.6412676878654</v>
      </c>
      <c r="F501" s="80">
        <f t="shared" ca="1" si="400"/>
        <v>1702.533647994225</v>
      </c>
      <c r="I501" s="4"/>
      <c r="J501" s="4"/>
      <c r="K501" s="4"/>
      <c r="L501" s="4"/>
      <c r="M501" s="4"/>
      <c r="N501" s="4"/>
      <c r="O501" s="4"/>
      <c r="P501" s="4"/>
      <c r="U501" s="4"/>
      <c r="Y501" s="63">
        <v>16</v>
      </c>
      <c r="Z501" s="56">
        <v>12</v>
      </c>
      <c r="AA501" s="78">
        <f t="shared" ca="1" si="404"/>
        <v>90.282177813579736</v>
      </c>
      <c r="AB501" s="80">
        <f t="shared" ca="1" si="405"/>
        <v>14.602293710364831</v>
      </c>
      <c r="AC501" s="78">
        <f t="shared" ca="1" si="406"/>
        <v>153.45827417153384</v>
      </c>
      <c r="AD501" s="80">
        <f t="shared" ca="1" si="401"/>
        <v>199.49575642299399</v>
      </c>
      <c r="AG501" s="4"/>
      <c r="AH501" s="4"/>
      <c r="AI501" s="4"/>
      <c r="AJ501" s="4"/>
      <c r="AK501" s="4"/>
      <c r="AL501" s="4"/>
      <c r="AM501" s="4"/>
      <c r="AN501" s="4"/>
      <c r="AS501" s="63">
        <v>16</v>
      </c>
      <c r="AT501" s="56">
        <v>12</v>
      </c>
      <c r="AU501" s="191">
        <f t="shared" ca="1" si="402"/>
        <v>0.61160060185101806</v>
      </c>
      <c r="AV501" s="5">
        <f ca="1">AVERAGE(AU490:AU501)</f>
        <v>0.66837707245060363</v>
      </c>
      <c r="AW501" s="5">
        <f ca="1">STDEV(AU490:AU501)</f>
        <v>0.14874425985502332</v>
      </c>
    </row>
    <row r="502" spans="1:49" x14ac:dyDescent="0.2">
      <c r="A502" s="6">
        <v>17</v>
      </c>
      <c r="B502">
        <v>1</v>
      </c>
      <c r="C502" s="78">
        <f t="shared" ca="1" si="407"/>
        <v>374.47810360559407</v>
      </c>
      <c r="D502" s="80">
        <f t="shared" ca="1" si="403"/>
        <v>21.129136669535615</v>
      </c>
      <c r="E502" s="78">
        <f t="shared" ref="E502:E549" ca="1" si="408">CD249</f>
        <v>1708.6959720213276</v>
      </c>
      <c r="F502" s="80">
        <f t="shared" ref="F502:F549" ca="1" si="409">E502*OtherSppInd</f>
        <v>2221.3047636277261</v>
      </c>
      <c r="I502" s="4"/>
      <c r="J502" s="4"/>
      <c r="K502" s="4"/>
      <c r="L502" s="4"/>
      <c r="M502" s="4"/>
      <c r="N502" s="4"/>
      <c r="O502" s="4"/>
      <c r="P502" s="4"/>
      <c r="U502" s="4"/>
      <c r="Y502" s="6">
        <v>17</v>
      </c>
      <c r="Z502">
        <v>1</v>
      </c>
      <c r="AA502" s="78">
        <f t="shared" ca="1" si="404"/>
        <v>88.76698485097242</v>
      </c>
      <c r="AB502" s="80">
        <f t="shared" ca="1" si="405"/>
        <v>15.284109935768612</v>
      </c>
      <c r="AC502" s="78">
        <f t="shared" ca="1" si="406"/>
        <v>153.28013600787625</v>
      </c>
      <c r="AD502" s="80">
        <f t="shared" ref="AD502:AD549" ca="1" si="410">AC502*OtherSppInd</f>
        <v>199.26417681023912</v>
      </c>
      <c r="AG502" s="4"/>
      <c r="AH502" s="4"/>
      <c r="AI502" s="4"/>
      <c r="AJ502" s="4"/>
      <c r="AK502" s="4"/>
      <c r="AL502" s="4"/>
      <c r="AM502" s="4"/>
      <c r="AN502" s="4"/>
      <c r="AS502" s="6">
        <v>17</v>
      </c>
      <c r="AT502">
        <v>1</v>
      </c>
      <c r="AU502" s="191">
        <f t="shared" ref="AU502:AU549" ca="1" si="411">SUM(C249:D249)*EXP(assesserr*(0+1*SQRT(-2*LN(RAND()))*SIN(2*PI()*RAND())))</f>
        <v>0.63502569390796082</v>
      </c>
    </row>
    <row r="503" spans="1:49" x14ac:dyDescent="0.2">
      <c r="A503" s="6">
        <v>17</v>
      </c>
      <c r="B503">
        <v>2</v>
      </c>
      <c r="C503" s="78">
        <f t="shared" ca="1" si="407"/>
        <v>407.25847776854152</v>
      </c>
      <c r="D503" s="80">
        <f t="shared" ref="D503:D549" ca="1" si="412">IF(CC250="",0,CC250)</f>
        <v>21.445944074902489</v>
      </c>
      <c r="E503" s="78">
        <f t="shared" ca="1" si="408"/>
        <v>1865.3291714414406</v>
      </c>
      <c r="F503" s="80">
        <f t="shared" ca="1" si="409"/>
        <v>2424.9279228738728</v>
      </c>
      <c r="I503" s="4"/>
      <c r="J503" s="4"/>
      <c r="K503" s="4"/>
      <c r="L503" s="4"/>
      <c r="M503" s="4"/>
      <c r="N503" s="4"/>
      <c r="O503" s="4"/>
      <c r="P503" s="4"/>
      <c r="U503" s="4"/>
      <c r="Y503" s="6">
        <v>17</v>
      </c>
      <c r="Z503">
        <v>2</v>
      </c>
      <c r="AA503" s="78">
        <f t="shared" ref="AA503:AA549" ca="1" si="413">AZ250</f>
        <v>113.60964587783928</v>
      </c>
      <c r="AB503" s="80">
        <f t="shared" ref="AB503:AB549" ca="1" si="414">IF(BA250="",0,BA250)</f>
        <v>12.778179763933192</v>
      </c>
      <c r="AC503" s="78">
        <f t="shared" ref="AC503:AC549" ca="1" si="415">BB250</f>
        <v>184.99273796579209</v>
      </c>
      <c r="AD503" s="80">
        <f t="shared" ca="1" si="410"/>
        <v>240.49055935552971</v>
      </c>
      <c r="AG503" s="4"/>
      <c r="AH503" s="4"/>
      <c r="AI503" s="4"/>
      <c r="AJ503" s="4"/>
      <c r="AK503" s="4"/>
      <c r="AL503" s="4"/>
      <c r="AM503" s="4"/>
      <c r="AN503" s="4"/>
      <c r="AS503" s="6">
        <v>17</v>
      </c>
      <c r="AT503">
        <v>2</v>
      </c>
      <c r="AU503" s="191">
        <f t="shared" ca="1" si="411"/>
        <v>0.59134172151283648</v>
      </c>
    </row>
    <row r="504" spans="1:49" x14ac:dyDescent="0.2">
      <c r="A504" s="6">
        <v>17</v>
      </c>
      <c r="B504">
        <v>3</v>
      </c>
      <c r="C504" s="78">
        <f t="shared" ca="1" si="407"/>
        <v>441.89562232166821</v>
      </c>
      <c r="D504" s="80">
        <f t="shared" ca="1" si="412"/>
        <v>21.669695893454694</v>
      </c>
      <c r="E504" s="78">
        <f t="shared" ca="1" si="408"/>
        <v>2030.5657972548149</v>
      </c>
      <c r="F504" s="80">
        <f t="shared" ca="1" si="409"/>
        <v>2639.7355364312593</v>
      </c>
      <c r="I504" s="4"/>
      <c r="J504" s="4"/>
      <c r="K504" s="4"/>
      <c r="L504" s="4"/>
      <c r="M504" s="4"/>
      <c r="N504" s="4"/>
      <c r="O504" s="4"/>
      <c r="P504" s="4"/>
      <c r="U504" s="4"/>
      <c r="Y504" s="6">
        <v>17</v>
      </c>
      <c r="Z504">
        <v>3</v>
      </c>
      <c r="AA504" s="78">
        <f t="shared" ca="1" si="413"/>
        <v>118.68777823427102</v>
      </c>
      <c r="AB504" s="80">
        <f t="shared" ca="1" si="414"/>
        <v>15.551262940572082</v>
      </c>
      <c r="AC504" s="78">
        <f t="shared" ca="1" si="415"/>
        <v>202.32159764885904</v>
      </c>
      <c r="AD504" s="80">
        <f t="shared" ca="1" si="410"/>
        <v>263.01807694351675</v>
      </c>
      <c r="AG504" s="4"/>
      <c r="AH504" s="4"/>
      <c r="AI504" s="4"/>
      <c r="AJ504" s="4"/>
      <c r="AK504" s="4"/>
      <c r="AL504" s="4"/>
      <c r="AM504" s="4"/>
      <c r="AN504" s="4"/>
      <c r="AS504" s="6">
        <v>17</v>
      </c>
      <c r="AT504">
        <v>3</v>
      </c>
      <c r="AU504" s="191">
        <f t="shared" ca="1" si="411"/>
        <v>0.65930513754903119</v>
      </c>
    </row>
    <row r="505" spans="1:49" x14ac:dyDescent="0.2">
      <c r="A505" s="6">
        <v>17</v>
      </c>
      <c r="B505">
        <v>4</v>
      </c>
      <c r="C505" s="78">
        <f t="shared" ca="1" si="407"/>
        <v>910.96339495357495</v>
      </c>
      <c r="D505" s="80">
        <f t="shared" ca="1" si="412"/>
        <v>20.418180269905175</v>
      </c>
      <c r="E505" s="78">
        <f t="shared" ca="1" si="408"/>
        <v>4115.1083869965405</v>
      </c>
      <c r="F505" s="80">
        <f t="shared" ca="1" si="409"/>
        <v>5349.6409030955028</v>
      </c>
      <c r="I505" s="4"/>
      <c r="J505" s="4"/>
      <c r="K505" s="4"/>
      <c r="L505" s="4"/>
      <c r="M505" s="4"/>
      <c r="N505" s="4"/>
      <c r="O505" s="4"/>
      <c r="P505" s="4"/>
      <c r="U505" s="4"/>
      <c r="Y505" s="6">
        <v>17</v>
      </c>
      <c r="Z505">
        <v>4</v>
      </c>
      <c r="AA505" s="78">
        <f t="shared" ca="1" si="413"/>
        <v>203.35484637880899</v>
      </c>
      <c r="AB505" s="80">
        <f t="shared" ca="1" si="414"/>
        <v>18.106112887393213</v>
      </c>
      <c r="AC505" s="78">
        <f t="shared" ca="1" si="415"/>
        <v>368.19845398666223</v>
      </c>
      <c r="AD505" s="80">
        <f t="shared" ca="1" si="410"/>
        <v>478.65799018266091</v>
      </c>
      <c r="AG505" s="4"/>
      <c r="AH505" s="4"/>
      <c r="AI505" s="4"/>
      <c r="AJ505" s="4"/>
      <c r="AK505" s="4"/>
      <c r="AL505" s="4"/>
      <c r="AM505" s="4"/>
      <c r="AN505" s="4"/>
      <c r="AS505" s="6">
        <v>17</v>
      </c>
      <c r="AT505">
        <v>4</v>
      </c>
      <c r="AU505" s="191">
        <f t="shared" ca="1" si="411"/>
        <v>0.53397291866920449</v>
      </c>
    </row>
    <row r="506" spans="1:49" x14ac:dyDescent="0.2">
      <c r="A506" s="6">
        <v>17</v>
      </c>
      <c r="B506">
        <v>5</v>
      </c>
      <c r="C506" s="78">
        <f t="shared" ca="1" si="407"/>
        <v>834.05812073816617</v>
      </c>
      <c r="D506" s="80">
        <f t="shared" ca="1" si="412"/>
        <v>22.902573149303954</v>
      </c>
      <c r="E506" s="78">
        <f t="shared" ca="1" si="408"/>
        <v>3882.7896805139762</v>
      </c>
      <c r="F506" s="80">
        <f t="shared" ca="1" si="409"/>
        <v>5047.626584668169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U506" s="4"/>
      <c r="Y506" s="6">
        <v>17</v>
      </c>
      <c r="Z506">
        <v>5</v>
      </c>
      <c r="AA506" s="78">
        <f t="shared" ca="1" si="413"/>
        <v>126.42663637392006</v>
      </c>
      <c r="AB506" s="80">
        <f t="shared" ca="1" si="414"/>
        <v>19.492085966332713</v>
      </c>
      <c r="AC506" s="78">
        <f t="shared" ca="1" si="415"/>
        <v>247.00741902487044</v>
      </c>
      <c r="AD506" s="80">
        <f t="shared" ca="1" si="410"/>
        <v>321.10964473233156</v>
      </c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S506" s="6">
        <v>17</v>
      </c>
      <c r="AT506">
        <v>5</v>
      </c>
      <c r="AU506" s="191">
        <f t="shared" ca="1" si="411"/>
        <v>0.72878805707620675</v>
      </c>
    </row>
    <row r="507" spans="1:49" x14ac:dyDescent="0.2">
      <c r="A507" s="6">
        <v>17</v>
      </c>
      <c r="B507">
        <v>6</v>
      </c>
      <c r="C507" s="78">
        <f t="shared" ca="1" si="407"/>
        <v>461.11103955574566</v>
      </c>
      <c r="D507" s="80">
        <f t="shared" ca="1" si="412"/>
        <v>23.867404905540891</v>
      </c>
      <c r="E507" s="78">
        <f t="shared" ca="1" si="408"/>
        <v>2178.2285437179944</v>
      </c>
      <c r="F507" s="80">
        <f t="shared" ca="1" si="409"/>
        <v>2831.6971068333928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U507" s="4"/>
      <c r="Y507" s="6">
        <v>17</v>
      </c>
      <c r="Z507">
        <v>6</v>
      </c>
      <c r="AA507" s="78">
        <f t="shared" ca="1" si="413"/>
        <v>139.48440893001734</v>
      </c>
      <c r="AB507" s="80">
        <f t="shared" ca="1" si="414"/>
        <v>18.295838942552759</v>
      </c>
      <c r="AC507" s="78">
        <f t="shared" ca="1" si="415"/>
        <v>272.32202242384227</v>
      </c>
      <c r="AD507" s="80">
        <f t="shared" ca="1" si="410"/>
        <v>354.01862915099497</v>
      </c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S507" s="6">
        <v>17</v>
      </c>
      <c r="AT507">
        <v>6</v>
      </c>
      <c r="AU507" s="191">
        <f t="shared" ca="1" si="411"/>
        <v>0.51575019285825574</v>
      </c>
    </row>
    <row r="508" spans="1:49" x14ac:dyDescent="0.2">
      <c r="A508" s="6">
        <v>17</v>
      </c>
      <c r="B508">
        <v>7</v>
      </c>
      <c r="C508" s="78">
        <f t="shared" ca="1" si="407"/>
        <v>550.41443616068341</v>
      </c>
      <c r="D508" s="80">
        <f t="shared" ca="1" si="412"/>
        <v>23.279267587246711</v>
      </c>
      <c r="E508" s="78">
        <f t="shared" ca="1" si="408"/>
        <v>2589.6095082675843</v>
      </c>
      <c r="F508" s="80">
        <f t="shared" ca="1" si="409"/>
        <v>3366.4923607478595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U508" s="4"/>
      <c r="Y508" s="6">
        <v>17</v>
      </c>
      <c r="Z508">
        <v>7</v>
      </c>
      <c r="AA508" s="78">
        <f t="shared" ca="1" si="413"/>
        <v>88.160738779197629</v>
      </c>
      <c r="AB508" s="80">
        <f t="shared" ca="1" si="414"/>
        <v>19.522284066516153</v>
      </c>
      <c r="AC508" s="78">
        <f t="shared" ca="1" si="415"/>
        <v>174.86233259137367</v>
      </c>
      <c r="AD508" s="80">
        <f t="shared" ca="1" si="410"/>
        <v>227.32103236878578</v>
      </c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S508" s="6">
        <v>17</v>
      </c>
      <c r="AT508">
        <v>7</v>
      </c>
      <c r="AU508" s="191">
        <f t="shared" ca="1" si="411"/>
        <v>0.87337061819590811</v>
      </c>
    </row>
    <row r="509" spans="1:49" x14ac:dyDescent="0.2">
      <c r="A509" s="6">
        <v>17</v>
      </c>
      <c r="B509">
        <v>8</v>
      </c>
      <c r="C509" s="78">
        <f t="shared" ca="1" si="407"/>
        <v>342.65198180955969</v>
      </c>
      <c r="D509" s="80">
        <f t="shared" ca="1" si="412"/>
        <v>22.437819816295352</v>
      </c>
      <c r="E509" s="78">
        <f t="shared" ca="1" si="408"/>
        <v>1595.4054540971865</v>
      </c>
      <c r="F509" s="80">
        <f t="shared" ca="1" si="409"/>
        <v>2074.0270903263427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U509" s="4"/>
      <c r="Y509" s="6">
        <v>17</v>
      </c>
      <c r="Z509">
        <v>8</v>
      </c>
      <c r="AA509" s="78">
        <f t="shared" ca="1" si="413"/>
        <v>49.801064507087034</v>
      </c>
      <c r="AB509" s="80">
        <f t="shared" ca="1" si="414"/>
        <v>19.752451588324568</v>
      </c>
      <c r="AC509" s="78">
        <f t="shared" ca="1" si="415"/>
        <v>97.662405761368674</v>
      </c>
      <c r="AD509" s="80">
        <f t="shared" ca="1" si="410"/>
        <v>126.96112748977929</v>
      </c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S509" s="6">
        <v>17</v>
      </c>
      <c r="AT509">
        <v>8</v>
      </c>
      <c r="AU509" s="191">
        <f t="shared" ca="1" si="411"/>
        <v>0.58610255551579948</v>
      </c>
    </row>
    <row r="510" spans="1:49" x14ac:dyDescent="0.2">
      <c r="A510" s="6">
        <v>17</v>
      </c>
      <c r="B510">
        <v>9</v>
      </c>
      <c r="C510" s="78">
        <f t="shared" ca="1" si="407"/>
        <v>227.95852886971943</v>
      </c>
      <c r="D510" s="80">
        <f t="shared" ca="1" si="412"/>
        <v>23.240774552362822</v>
      </c>
      <c r="E510" s="78">
        <f t="shared" ca="1" si="408"/>
        <v>1070.3297488717049</v>
      </c>
      <c r="F510" s="80">
        <f t="shared" ca="1" si="409"/>
        <v>1391.4286735332164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U510" s="4"/>
      <c r="Y510" s="6">
        <v>17</v>
      </c>
      <c r="Z510">
        <v>9</v>
      </c>
      <c r="AA510" s="78">
        <f t="shared" ca="1" si="413"/>
        <v>42.767556813237604</v>
      </c>
      <c r="AB510" s="80">
        <f t="shared" ca="1" si="414"/>
        <v>18.064200455766848</v>
      </c>
      <c r="AC510" s="78">
        <f t="shared" ca="1" si="415"/>
        <v>83.427162082016295</v>
      </c>
      <c r="AD510" s="80">
        <f t="shared" ca="1" si="410"/>
        <v>108.45531070662119</v>
      </c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S510" s="6">
        <v>17</v>
      </c>
      <c r="AT510">
        <v>9</v>
      </c>
      <c r="AU510" s="191">
        <f t="shared" ca="1" si="411"/>
        <v>0.51384615735448402</v>
      </c>
    </row>
    <row r="511" spans="1:49" x14ac:dyDescent="0.2">
      <c r="A511" s="6">
        <v>17</v>
      </c>
      <c r="B511">
        <v>10</v>
      </c>
      <c r="C511" s="78">
        <f t="shared" ca="1" si="407"/>
        <v>207.21297855786355</v>
      </c>
      <c r="D511" s="80">
        <f t="shared" ca="1" si="412"/>
        <v>24.567993636059164</v>
      </c>
      <c r="E511" s="78">
        <f t="shared" ca="1" si="408"/>
        <v>988.07373124764274</v>
      </c>
      <c r="F511" s="80">
        <f t="shared" ca="1" si="409"/>
        <v>1284.4958506219357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U511" s="4"/>
      <c r="Y511" s="6">
        <v>17</v>
      </c>
      <c r="Z511">
        <v>10</v>
      </c>
      <c r="AA511" s="78">
        <f t="shared" ca="1" si="413"/>
        <v>56.864057157877006</v>
      </c>
      <c r="AB511" s="80">
        <f t="shared" ca="1" si="414"/>
        <v>16.620686196901605</v>
      </c>
      <c r="AC511" s="78">
        <f t="shared" ca="1" si="415"/>
        <v>108.63332847870213</v>
      </c>
      <c r="AD511" s="80">
        <f t="shared" ca="1" si="410"/>
        <v>141.22332702231276</v>
      </c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S511" s="6">
        <v>17</v>
      </c>
      <c r="AT511">
        <v>10</v>
      </c>
      <c r="AU511" s="191">
        <f t="shared" ca="1" si="411"/>
        <v>0.75433606461476854</v>
      </c>
    </row>
    <row r="512" spans="1:49" x14ac:dyDescent="0.2">
      <c r="A512" s="6">
        <v>17</v>
      </c>
      <c r="B512">
        <v>11</v>
      </c>
      <c r="C512" s="78">
        <f t="shared" ca="1" si="407"/>
        <v>281.73052249656035</v>
      </c>
      <c r="D512" s="80">
        <f t="shared" ca="1" si="412"/>
        <v>22.181048379359055</v>
      </c>
      <c r="E512" s="78">
        <f t="shared" ca="1" si="408"/>
        <v>1309.0180616266503</v>
      </c>
      <c r="F512" s="80">
        <f t="shared" ca="1" si="409"/>
        <v>1701.7234801146453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U512" s="4"/>
      <c r="Y512" s="6">
        <v>17</v>
      </c>
      <c r="Z512">
        <v>11</v>
      </c>
      <c r="AA512" s="78">
        <f t="shared" ca="1" si="413"/>
        <v>51.743462463563823</v>
      </c>
      <c r="AB512" s="80">
        <f t="shared" ca="1" si="414"/>
        <v>15.588525924209925</v>
      </c>
      <c r="AC512" s="78">
        <f t="shared" ca="1" si="415"/>
        <v>93.245779962121532</v>
      </c>
      <c r="AD512" s="80">
        <f t="shared" ca="1" si="410"/>
        <v>121.219513950758</v>
      </c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S512" s="6">
        <v>17</v>
      </c>
      <c r="AT512">
        <v>11</v>
      </c>
      <c r="AU512" s="191">
        <f t="shared" ca="1" si="411"/>
        <v>1.1524640158950716</v>
      </c>
    </row>
    <row r="513" spans="1:49" x14ac:dyDescent="0.2">
      <c r="A513" s="59">
        <v>17</v>
      </c>
      <c r="B513" s="56">
        <v>12</v>
      </c>
      <c r="C513" s="78">
        <f t="shared" ca="1" si="407"/>
        <v>203.27675910313246</v>
      </c>
      <c r="D513" s="80">
        <f t="shared" ca="1" si="412"/>
        <v>21.00916696338939</v>
      </c>
      <c r="E513" s="78">
        <f t="shared" ca="1" si="408"/>
        <v>927.27892872597147</v>
      </c>
      <c r="F513" s="80">
        <f t="shared" ca="1" si="409"/>
        <v>1205.462607343763</v>
      </c>
      <c r="I513" s="4"/>
      <c r="J513" s="4"/>
      <c r="K513" s="4"/>
      <c r="L513" s="4"/>
      <c r="M513" s="4"/>
      <c r="N513" s="4"/>
      <c r="O513" s="4"/>
      <c r="P513" s="4"/>
      <c r="U513" s="4"/>
      <c r="Y513" s="59">
        <v>17</v>
      </c>
      <c r="Z513" s="56">
        <v>12</v>
      </c>
      <c r="AA513" s="78">
        <f t="shared" ca="1" si="413"/>
        <v>31.02864156574519</v>
      </c>
      <c r="AB513" s="80">
        <f t="shared" ca="1" si="414"/>
        <v>13.260343968433059</v>
      </c>
      <c r="AC513" s="78">
        <f t="shared" ca="1" si="415"/>
        <v>50.750686948713124</v>
      </c>
      <c r="AD513" s="80">
        <f t="shared" ca="1" si="410"/>
        <v>65.975893033327068</v>
      </c>
      <c r="AG513" s="4"/>
      <c r="AH513" s="4"/>
      <c r="AI513" s="4"/>
      <c r="AJ513" s="4"/>
      <c r="AK513" s="4"/>
      <c r="AL513" s="4"/>
      <c r="AM513" s="4"/>
      <c r="AN513" s="4"/>
      <c r="AS513" s="59">
        <v>17</v>
      </c>
      <c r="AT513" s="56">
        <v>12</v>
      </c>
      <c r="AU513" s="191">
        <f t="shared" ca="1" si="411"/>
        <v>0.72484120765646032</v>
      </c>
      <c r="AV513" s="5">
        <f ca="1">AVERAGE(AU502:AU513)</f>
        <v>0.68909536173383235</v>
      </c>
      <c r="AW513" s="5">
        <f ca="1">STDEV(AU502:AU513)</f>
        <v>0.18205283623052568</v>
      </c>
    </row>
    <row r="514" spans="1:49" x14ac:dyDescent="0.2">
      <c r="A514" s="7">
        <v>18</v>
      </c>
      <c r="B514">
        <v>1</v>
      </c>
      <c r="C514" s="78">
        <f t="shared" ca="1" si="407"/>
        <v>291.04617022283139</v>
      </c>
      <c r="D514" s="80">
        <f t="shared" ca="1" si="412"/>
        <v>20.826052092851153</v>
      </c>
      <c r="E514" s="78">
        <f t="shared" ca="1" si="408"/>
        <v>1321.9908365427316</v>
      </c>
      <c r="F514" s="80">
        <f t="shared" ca="1" si="409"/>
        <v>1718.5880875055511</v>
      </c>
      <c r="I514" s="4"/>
      <c r="J514" s="4"/>
      <c r="K514" s="4"/>
      <c r="L514" s="4"/>
      <c r="M514" s="4"/>
      <c r="N514" s="4"/>
      <c r="O514" s="4"/>
      <c r="P514" s="4"/>
      <c r="U514" s="4"/>
      <c r="Y514" s="7">
        <v>18</v>
      </c>
      <c r="Z514">
        <v>1</v>
      </c>
      <c r="AA514" s="78">
        <f t="shared" ca="1" si="413"/>
        <v>84.497137752936212</v>
      </c>
      <c r="AB514" s="80">
        <f t="shared" ca="1" si="414"/>
        <v>13.743633411174475</v>
      </c>
      <c r="AC514" s="78">
        <f t="shared" ca="1" si="415"/>
        <v>137.20650616352845</v>
      </c>
      <c r="AD514" s="80">
        <f t="shared" ca="1" si="410"/>
        <v>178.36845801258698</v>
      </c>
      <c r="AG514" s="4"/>
      <c r="AH514" s="4"/>
      <c r="AI514" s="4"/>
      <c r="AJ514" s="4"/>
      <c r="AK514" s="4"/>
      <c r="AL514" s="4"/>
      <c r="AM514" s="4"/>
      <c r="AN514" s="4"/>
      <c r="AS514" s="7">
        <v>18</v>
      </c>
      <c r="AT514">
        <v>1</v>
      </c>
      <c r="AU514" s="191">
        <f t="shared" ca="1" si="411"/>
        <v>0.81427712919028017</v>
      </c>
    </row>
    <row r="515" spans="1:49" x14ac:dyDescent="0.2">
      <c r="A515" s="7">
        <v>18</v>
      </c>
      <c r="B515">
        <v>2</v>
      </c>
      <c r="C515" s="78">
        <f t="shared" ca="1" si="407"/>
        <v>451.19696332198964</v>
      </c>
      <c r="D515" s="80">
        <f t="shared" ca="1" si="412"/>
        <v>20.334736073305674</v>
      </c>
      <c r="E515" s="78">
        <f t="shared" ca="1" si="408"/>
        <v>2034.1918787101108</v>
      </c>
      <c r="F515" s="80">
        <f t="shared" ca="1" si="409"/>
        <v>2644.449442323144</v>
      </c>
      <c r="I515" s="4"/>
      <c r="J515" s="4"/>
      <c r="K515" s="4"/>
      <c r="L515" s="4"/>
      <c r="M515" s="4"/>
      <c r="N515" s="4"/>
      <c r="O515" s="4"/>
      <c r="P515" s="4"/>
      <c r="U515" s="4"/>
      <c r="Y515" s="7">
        <v>18</v>
      </c>
      <c r="Z515">
        <v>2</v>
      </c>
      <c r="AA515" s="78">
        <f t="shared" ca="1" si="413"/>
        <v>143.89256490684681</v>
      </c>
      <c r="AB515" s="80">
        <f t="shared" ca="1" si="414"/>
        <v>12.857204585159336</v>
      </c>
      <c r="AC515" s="78">
        <f t="shared" ca="1" si="415"/>
        <v>228.4153933723405</v>
      </c>
      <c r="AD515" s="80">
        <f t="shared" ca="1" si="410"/>
        <v>296.94001138404269</v>
      </c>
      <c r="AG515" s="4"/>
      <c r="AH515" s="4"/>
      <c r="AI515" s="4"/>
      <c r="AJ515" s="4"/>
      <c r="AK515" s="4"/>
      <c r="AL515" s="4"/>
      <c r="AM515" s="4"/>
      <c r="AN515" s="4"/>
      <c r="AS515" s="7">
        <v>18</v>
      </c>
      <c r="AT515">
        <v>2</v>
      </c>
      <c r="AU515" s="191">
        <f t="shared" ca="1" si="411"/>
        <v>0.69545843407557473</v>
      </c>
    </row>
    <row r="516" spans="1:49" x14ac:dyDescent="0.2">
      <c r="A516" s="7">
        <v>18</v>
      </c>
      <c r="B516">
        <v>3</v>
      </c>
      <c r="C516" s="78">
        <f t="shared" ca="1" si="407"/>
        <v>544.94716825242858</v>
      </c>
      <c r="D516" s="80">
        <f t="shared" ca="1" si="412"/>
        <v>20.987569891952443</v>
      </c>
      <c r="E516" s="78">
        <f t="shared" ca="1" si="408"/>
        <v>2477.8830180472851</v>
      </c>
      <c r="F516" s="80">
        <f t="shared" ca="1" si="409"/>
        <v>3221.2479234614707</v>
      </c>
      <c r="I516" s="4"/>
      <c r="J516" s="4"/>
      <c r="K516" s="4"/>
      <c r="L516" s="4"/>
      <c r="M516" s="4"/>
      <c r="N516" s="4"/>
      <c r="O516" s="4"/>
      <c r="P516" s="4"/>
      <c r="U516" s="4"/>
      <c r="Y516" s="7">
        <v>18</v>
      </c>
      <c r="Z516">
        <v>3</v>
      </c>
      <c r="AA516" s="78">
        <f t="shared" ca="1" si="413"/>
        <v>96.983302815195003</v>
      </c>
      <c r="AB516" s="80">
        <f t="shared" ca="1" si="414"/>
        <v>14.587550584563017</v>
      </c>
      <c r="AC516" s="78">
        <f t="shared" ca="1" si="415"/>
        <v>161.23515412221522</v>
      </c>
      <c r="AD516" s="80">
        <f t="shared" ca="1" si="410"/>
        <v>209.6057003588798</v>
      </c>
      <c r="AG516" s="4"/>
      <c r="AH516" s="4"/>
      <c r="AI516" s="4"/>
      <c r="AJ516" s="4"/>
      <c r="AK516" s="4"/>
      <c r="AL516" s="4"/>
      <c r="AM516" s="4"/>
      <c r="AN516" s="4"/>
      <c r="AS516" s="7">
        <v>18</v>
      </c>
      <c r="AT516">
        <v>3</v>
      </c>
      <c r="AU516" s="191">
        <f t="shared" ca="1" si="411"/>
        <v>0.78850324857490162</v>
      </c>
    </row>
    <row r="517" spans="1:49" x14ac:dyDescent="0.2">
      <c r="A517" s="7">
        <v>18</v>
      </c>
      <c r="B517">
        <v>4</v>
      </c>
      <c r="C517" s="78">
        <f t="shared" ca="1" si="407"/>
        <v>776.92648308914943</v>
      </c>
      <c r="D517" s="80">
        <f t="shared" ca="1" si="412"/>
        <v>20.232174875024597</v>
      </c>
      <c r="E517" s="78">
        <f t="shared" ca="1" si="408"/>
        <v>3497.441867391055</v>
      </c>
      <c r="F517" s="80">
        <f t="shared" ca="1" si="409"/>
        <v>4546.6744276083718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U517" s="4"/>
      <c r="Y517" s="7">
        <v>18</v>
      </c>
      <c r="Z517">
        <v>4</v>
      </c>
      <c r="AA517" s="78">
        <f t="shared" ca="1" si="413"/>
        <v>171.56156786213543</v>
      </c>
      <c r="AB517" s="80">
        <f t="shared" ca="1" si="414"/>
        <v>15.832068441929202</v>
      </c>
      <c r="AC517" s="78">
        <f t="shared" ca="1" si="415"/>
        <v>293.48652340176602</v>
      </c>
      <c r="AD517" s="80">
        <f t="shared" ca="1" si="410"/>
        <v>381.53248042229586</v>
      </c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S517" s="7">
        <v>18</v>
      </c>
      <c r="AT517">
        <v>4</v>
      </c>
      <c r="AU517" s="191">
        <f t="shared" ca="1" si="411"/>
        <v>0.65996577869142858</v>
      </c>
    </row>
    <row r="518" spans="1:49" x14ac:dyDescent="0.2">
      <c r="A518" s="7">
        <v>18</v>
      </c>
      <c r="B518">
        <v>5</v>
      </c>
      <c r="C518" s="78">
        <f t="shared" ca="1" si="407"/>
        <v>937.7412225617004</v>
      </c>
      <c r="D518" s="80">
        <f t="shared" ca="1" si="412"/>
        <v>21.459363974815812</v>
      </c>
      <c r="E518" s="78">
        <f t="shared" ca="1" si="408"/>
        <v>4289.4670222286468</v>
      </c>
      <c r="F518" s="80">
        <f t="shared" ca="1" si="409"/>
        <v>5576.3071288972415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U518" s="4"/>
      <c r="Y518" s="7">
        <v>18</v>
      </c>
      <c r="Z518">
        <v>5</v>
      </c>
      <c r="AA518" s="78">
        <f t="shared" ca="1" si="413"/>
        <v>163.71774923957429</v>
      </c>
      <c r="AB518" s="80">
        <f t="shared" ca="1" si="414"/>
        <v>16.787568506467082</v>
      </c>
      <c r="AC518" s="78">
        <f t="shared" ca="1" si="415"/>
        <v>294.54725194168788</v>
      </c>
      <c r="AD518" s="80">
        <f t="shared" ca="1" si="410"/>
        <v>382.91142752419427</v>
      </c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S518" s="7">
        <v>18</v>
      </c>
      <c r="AT518">
        <v>5</v>
      </c>
      <c r="AU518" s="191">
        <f t="shared" ca="1" si="411"/>
        <v>0.87173126092700981</v>
      </c>
    </row>
    <row r="519" spans="1:49" x14ac:dyDescent="0.2">
      <c r="A519" s="7">
        <v>18</v>
      </c>
      <c r="B519">
        <v>6</v>
      </c>
      <c r="C519" s="78">
        <f t="shared" ca="1" si="407"/>
        <v>751.68565984397287</v>
      </c>
      <c r="D519" s="80">
        <f t="shared" ca="1" si="412"/>
        <v>21.906126443653701</v>
      </c>
      <c r="E519" s="78">
        <f t="shared" ca="1" si="408"/>
        <v>3463.4764188827812</v>
      </c>
      <c r="F519" s="80">
        <f t="shared" ca="1" si="409"/>
        <v>4502.5193445476161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U519" s="4"/>
      <c r="Y519" s="7">
        <v>18</v>
      </c>
      <c r="Z519">
        <v>6</v>
      </c>
      <c r="AA519" s="78">
        <f t="shared" ca="1" si="413"/>
        <v>169.67179700791718</v>
      </c>
      <c r="AB519" s="80">
        <f t="shared" ca="1" si="414"/>
        <v>18.185111036726617</v>
      </c>
      <c r="AC519" s="78">
        <f t="shared" ca="1" si="415"/>
        <v>314.70076921453955</v>
      </c>
      <c r="AD519" s="80">
        <f t="shared" ca="1" si="410"/>
        <v>409.11099997890142</v>
      </c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S519" s="7">
        <v>18</v>
      </c>
      <c r="AT519">
        <v>6</v>
      </c>
      <c r="AU519" s="191">
        <f t="shared" ca="1" si="411"/>
        <v>0.69776863080405938</v>
      </c>
    </row>
    <row r="520" spans="1:49" x14ac:dyDescent="0.2">
      <c r="A520" s="7">
        <v>18</v>
      </c>
      <c r="B520">
        <v>7</v>
      </c>
      <c r="C520" s="78">
        <f t="shared" ca="1" si="407"/>
        <v>715.04808635593179</v>
      </c>
      <c r="D520" s="80">
        <f t="shared" ca="1" si="412"/>
        <v>21.908524583377378</v>
      </c>
      <c r="E520" s="78">
        <f t="shared" ca="1" si="408"/>
        <v>3297.9087667897888</v>
      </c>
      <c r="F520" s="80">
        <f t="shared" ca="1" si="409"/>
        <v>4287.2813968267255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U520" s="4"/>
      <c r="Y520" s="7">
        <v>18</v>
      </c>
      <c r="Z520">
        <v>7</v>
      </c>
      <c r="AA520" s="78">
        <f t="shared" ca="1" si="413"/>
        <v>103.68857759551722</v>
      </c>
      <c r="AB520" s="80">
        <f t="shared" ca="1" si="414"/>
        <v>19.703650034065191</v>
      </c>
      <c r="AC520" s="78">
        <f t="shared" ca="1" si="415"/>
        <v>200.17437833079464</v>
      </c>
      <c r="AD520" s="80">
        <f t="shared" ca="1" si="410"/>
        <v>260.22669183003302</v>
      </c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S520" s="7">
        <v>18</v>
      </c>
      <c r="AT520">
        <v>7</v>
      </c>
      <c r="AU520" s="191">
        <f t="shared" ca="1" si="411"/>
        <v>0.64177412375779386</v>
      </c>
    </row>
    <row r="521" spans="1:49" x14ac:dyDescent="0.2">
      <c r="A521" s="7">
        <v>18</v>
      </c>
      <c r="B521">
        <v>8</v>
      </c>
      <c r="C521" s="78">
        <f t="shared" ca="1" si="407"/>
        <v>594.10559015340436</v>
      </c>
      <c r="D521" s="80">
        <f t="shared" ca="1" si="412"/>
        <v>23.820103792416656</v>
      </c>
      <c r="E521" s="78">
        <f t="shared" ca="1" si="408"/>
        <v>2802.4437645409612</v>
      </c>
      <c r="F521" s="80">
        <f t="shared" ca="1" si="409"/>
        <v>3643.1768939032495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U521" s="4"/>
      <c r="Y521" s="7">
        <v>18</v>
      </c>
      <c r="Z521">
        <v>8</v>
      </c>
      <c r="AA521" s="78">
        <f t="shared" ca="1" si="413"/>
        <v>98.470195500925129</v>
      </c>
      <c r="AB521" s="80">
        <f t="shared" ca="1" si="414"/>
        <v>21.203324296825357</v>
      </c>
      <c r="AC521" s="78">
        <f t="shared" ca="1" si="415"/>
        <v>201.58937858927794</v>
      </c>
      <c r="AD521" s="80">
        <f t="shared" ca="1" si="410"/>
        <v>262.06619216606134</v>
      </c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S521" s="7">
        <v>18</v>
      </c>
      <c r="AT521">
        <v>8</v>
      </c>
      <c r="AU521" s="191">
        <f t="shared" ca="1" si="411"/>
        <v>0.84715743743991645</v>
      </c>
    </row>
    <row r="522" spans="1:49" x14ac:dyDescent="0.2">
      <c r="A522" s="7">
        <v>18</v>
      </c>
      <c r="B522">
        <v>9</v>
      </c>
      <c r="C522" s="78">
        <f t="shared" ca="1" si="407"/>
        <v>380.45519961915124</v>
      </c>
      <c r="D522" s="80">
        <f t="shared" ca="1" si="412"/>
        <v>24.46388890485381</v>
      </c>
      <c r="E522" s="78">
        <f t="shared" ca="1" si="408"/>
        <v>1812.9292604176796</v>
      </c>
      <c r="F522" s="80">
        <f t="shared" ca="1" si="409"/>
        <v>2356.8080385429835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U522" s="4"/>
      <c r="Y522" s="7">
        <v>18</v>
      </c>
      <c r="Z522">
        <v>9</v>
      </c>
      <c r="AA522" s="78">
        <f t="shared" ca="1" si="413"/>
        <v>67.998204601720516</v>
      </c>
      <c r="AB522" s="80">
        <f t="shared" ca="1" si="414"/>
        <v>20.090354258576948</v>
      </c>
      <c r="AC522" s="78">
        <f t="shared" ca="1" si="415"/>
        <v>140.094898202921</v>
      </c>
      <c r="AD522" s="80">
        <f t="shared" ca="1" si="410"/>
        <v>182.1233676637973</v>
      </c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S522" s="7">
        <v>18</v>
      </c>
      <c r="AT522">
        <v>9</v>
      </c>
      <c r="AU522" s="191">
        <f t="shared" ca="1" si="411"/>
        <v>0.7020413246330971</v>
      </c>
    </row>
    <row r="523" spans="1:49" x14ac:dyDescent="0.2">
      <c r="A523" s="7">
        <v>18</v>
      </c>
      <c r="B523">
        <v>10</v>
      </c>
      <c r="C523" s="78">
        <f t="shared" ca="1" si="407"/>
        <v>300.19431373719851</v>
      </c>
      <c r="D523" s="80">
        <f t="shared" ca="1" si="412"/>
        <v>24.585511514009614</v>
      </c>
      <c r="E523" s="78">
        <f t="shared" ca="1" si="408"/>
        <v>1435.2365941371247</v>
      </c>
      <c r="F523" s="80">
        <f t="shared" ca="1" si="409"/>
        <v>1865.8075723782622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U523" s="4"/>
      <c r="Y523" s="7">
        <v>18</v>
      </c>
      <c r="Z523">
        <v>10</v>
      </c>
      <c r="AA523" s="78">
        <f t="shared" ca="1" si="413"/>
        <v>55.923658667671106</v>
      </c>
      <c r="AB523" s="80">
        <f t="shared" ca="1" si="414"/>
        <v>16.494401516042103</v>
      </c>
      <c r="AC523" s="78">
        <f t="shared" ca="1" si="415"/>
        <v>108.41804437400512</v>
      </c>
      <c r="AD523" s="80">
        <f t="shared" ca="1" si="410"/>
        <v>140.94345768620667</v>
      </c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S523" s="7">
        <v>18</v>
      </c>
      <c r="AT523">
        <v>10</v>
      </c>
      <c r="AU523" s="191">
        <f t="shared" ca="1" si="411"/>
        <v>1.1223010163819933</v>
      </c>
    </row>
    <row r="524" spans="1:49" x14ac:dyDescent="0.2">
      <c r="A524" s="7">
        <v>18</v>
      </c>
      <c r="B524">
        <v>11</v>
      </c>
      <c r="C524" s="78">
        <f t="shared" ca="1" si="407"/>
        <v>163.25214348484084</v>
      </c>
      <c r="D524" s="80">
        <f t="shared" ca="1" si="412"/>
        <v>22.2927943725456</v>
      </c>
      <c r="E524" s="78">
        <f t="shared" ca="1" si="408"/>
        <v>760.07190697947294</v>
      </c>
      <c r="F524" s="80">
        <f t="shared" ca="1" si="409"/>
        <v>988.09347907331482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U524" s="4"/>
      <c r="Y524" s="7">
        <v>18</v>
      </c>
      <c r="Z524">
        <v>11</v>
      </c>
      <c r="AA524" s="78">
        <f t="shared" ca="1" si="413"/>
        <v>39.913771193324848</v>
      </c>
      <c r="AB524" s="80">
        <f t="shared" ca="1" si="414"/>
        <v>13.84127093026496</v>
      </c>
      <c r="AC524" s="78">
        <f t="shared" ca="1" si="415"/>
        <v>67.783082121696452</v>
      </c>
      <c r="AD524" s="80">
        <f t="shared" ca="1" si="410"/>
        <v>88.118006758205397</v>
      </c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S524" s="7">
        <v>18</v>
      </c>
      <c r="AT524">
        <v>11</v>
      </c>
      <c r="AU524" s="191">
        <f t="shared" ca="1" si="411"/>
        <v>0.59112416483734231</v>
      </c>
    </row>
    <row r="525" spans="1:49" x14ac:dyDescent="0.2">
      <c r="A525" s="63">
        <v>18</v>
      </c>
      <c r="B525" s="56">
        <v>12</v>
      </c>
      <c r="C525" s="78">
        <f t="shared" ca="1" si="407"/>
        <v>231.56327688163023</v>
      </c>
      <c r="D525" s="80">
        <f t="shared" ca="1" si="412"/>
        <v>20.889256292535531</v>
      </c>
      <c r="E525" s="78">
        <f t="shared" ca="1" si="408"/>
        <v>1054.6698514666152</v>
      </c>
      <c r="F525" s="80">
        <f t="shared" ca="1" si="409"/>
        <v>1371.0708069066</v>
      </c>
      <c r="I525" s="4"/>
      <c r="J525" s="4"/>
      <c r="K525" s="4"/>
      <c r="L525" s="4"/>
      <c r="M525" s="4"/>
      <c r="N525" s="4"/>
      <c r="O525" s="4"/>
      <c r="P525" s="4"/>
      <c r="U525" s="4"/>
      <c r="Y525" s="63">
        <v>18</v>
      </c>
      <c r="Z525" s="56">
        <v>12</v>
      </c>
      <c r="AA525" s="78">
        <f t="shared" ca="1" si="413"/>
        <v>72.802729161174881</v>
      </c>
      <c r="AB525" s="80">
        <f t="shared" ca="1" si="414"/>
        <v>13.223473916234695</v>
      </c>
      <c r="AC525" s="78">
        <f t="shared" ca="1" si="415"/>
        <v>118.26958169157616</v>
      </c>
      <c r="AD525" s="80">
        <f t="shared" ca="1" si="410"/>
        <v>153.75045619904901</v>
      </c>
      <c r="AG525" s="4"/>
      <c r="AH525" s="4"/>
      <c r="AI525" s="4"/>
      <c r="AJ525" s="4"/>
      <c r="AK525" s="4"/>
      <c r="AL525" s="4"/>
      <c r="AM525" s="4"/>
      <c r="AN525" s="4"/>
      <c r="AS525" s="63">
        <v>18</v>
      </c>
      <c r="AT525" s="56">
        <v>12</v>
      </c>
      <c r="AU525" s="191">
        <f t="shared" ca="1" si="411"/>
        <v>0.5744084352750416</v>
      </c>
      <c r="AV525" s="5">
        <f ca="1">AVERAGE(AU514:AU525)</f>
        <v>0.75054258204903646</v>
      </c>
      <c r="AW525" s="5">
        <f ca="1">STDEV(AU514:AU525)</f>
        <v>0.15146931698321736</v>
      </c>
    </row>
    <row r="526" spans="1:49" x14ac:dyDescent="0.2">
      <c r="A526" s="6">
        <v>19</v>
      </c>
      <c r="B526">
        <v>1</v>
      </c>
      <c r="C526" s="78">
        <f t="shared" ca="1" si="407"/>
        <v>389.53279215512055</v>
      </c>
      <c r="D526" s="80">
        <f t="shared" ca="1" si="412"/>
        <v>21.265397139824159</v>
      </c>
      <c r="E526" s="78">
        <f t="shared" ca="1" si="408"/>
        <v>1779.794671964491</v>
      </c>
      <c r="F526" s="80">
        <f t="shared" ca="1" si="409"/>
        <v>2313.7330735538385</v>
      </c>
      <c r="I526" s="4"/>
      <c r="J526" s="4"/>
      <c r="K526" s="4"/>
      <c r="L526" s="4"/>
      <c r="M526" s="4"/>
      <c r="N526" s="4"/>
      <c r="O526" s="4"/>
      <c r="P526" s="4"/>
      <c r="U526" s="4"/>
      <c r="Y526" s="6">
        <v>19</v>
      </c>
      <c r="Z526">
        <v>1</v>
      </c>
      <c r="AA526" s="78">
        <f t="shared" ca="1" si="413"/>
        <v>114.62765102740484</v>
      </c>
      <c r="AB526" s="80">
        <f t="shared" ca="1" si="414"/>
        <v>13.483839926158639</v>
      </c>
      <c r="AC526" s="78">
        <f t="shared" ca="1" si="415"/>
        <v>187.76221802290002</v>
      </c>
      <c r="AD526" s="80">
        <f t="shared" ca="1" si="410"/>
        <v>244.09088342977003</v>
      </c>
      <c r="AG526" s="4"/>
      <c r="AH526" s="4"/>
      <c r="AI526" s="4"/>
      <c r="AJ526" s="4"/>
      <c r="AK526" s="4"/>
      <c r="AL526" s="4"/>
      <c r="AM526" s="4"/>
      <c r="AN526" s="4"/>
      <c r="AS526" s="6">
        <v>19</v>
      </c>
      <c r="AT526">
        <v>1</v>
      </c>
      <c r="AU526" s="191">
        <f t="shared" ca="1" si="411"/>
        <v>0.75696789535085329</v>
      </c>
    </row>
    <row r="527" spans="1:49" x14ac:dyDescent="0.2">
      <c r="A527" s="6">
        <v>19</v>
      </c>
      <c r="B527">
        <v>2</v>
      </c>
      <c r="C527" s="78">
        <f t="shared" ca="1" si="407"/>
        <v>460.33726765907079</v>
      </c>
      <c r="D527" s="80">
        <f t="shared" ca="1" si="412"/>
        <v>20.876126914686175</v>
      </c>
      <c r="E527" s="78">
        <f t="shared" ca="1" si="408"/>
        <v>2092.3912647366292</v>
      </c>
      <c r="F527" s="80">
        <f t="shared" ca="1" si="409"/>
        <v>2720.1086441576181</v>
      </c>
      <c r="I527" s="4"/>
      <c r="J527" s="4"/>
      <c r="K527" s="4"/>
      <c r="L527" s="4"/>
      <c r="M527" s="4"/>
      <c r="N527" s="4"/>
      <c r="O527" s="4"/>
      <c r="P527" s="4"/>
      <c r="U527" s="4"/>
      <c r="Y527" s="6">
        <v>19</v>
      </c>
      <c r="Z527">
        <v>2</v>
      </c>
      <c r="AA527" s="78">
        <f t="shared" ca="1" si="413"/>
        <v>153.81556643998971</v>
      </c>
      <c r="AB527" s="80">
        <f t="shared" ca="1" si="414"/>
        <v>15.123247903093842</v>
      </c>
      <c r="AC527" s="78">
        <f t="shared" ca="1" si="415"/>
        <v>259.6076341779534</v>
      </c>
      <c r="AD527" s="80">
        <f t="shared" ca="1" si="410"/>
        <v>337.48992443133943</v>
      </c>
      <c r="AG527" s="4"/>
      <c r="AH527" s="4"/>
      <c r="AI527" s="4"/>
      <c r="AJ527" s="4"/>
      <c r="AK527" s="4"/>
      <c r="AL527" s="4"/>
      <c r="AM527" s="4"/>
      <c r="AN527" s="4"/>
      <c r="AS527" s="6">
        <v>19</v>
      </c>
      <c r="AT527">
        <v>2</v>
      </c>
      <c r="AU527" s="191">
        <f t="shared" ca="1" si="411"/>
        <v>0.49102797040707175</v>
      </c>
    </row>
    <row r="528" spans="1:49" x14ac:dyDescent="0.2">
      <c r="A528" s="6">
        <v>19</v>
      </c>
      <c r="B528">
        <v>3</v>
      </c>
      <c r="C528" s="78">
        <f t="shared" ca="1" si="407"/>
        <v>889.73766636760081</v>
      </c>
      <c r="D528" s="80">
        <f t="shared" ca="1" si="412"/>
        <v>21.041181792947619</v>
      </c>
      <c r="E528" s="78">
        <f t="shared" ca="1" si="408"/>
        <v>4051.671029067053</v>
      </c>
      <c r="F528" s="80">
        <f t="shared" ca="1" si="409"/>
        <v>5267.1723377871695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U528" s="4"/>
      <c r="Y528" s="6">
        <v>19</v>
      </c>
      <c r="Z528">
        <v>3</v>
      </c>
      <c r="AA528" s="78">
        <f t="shared" ca="1" si="413"/>
        <v>174.76861477406186</v>
      </c>
      <c r="AB528" s="80">
        <f t="shared" ca="1" si="414"/>
        <v>15.447583042453873</v>
      </c>
      <c r="AC528" s="78">
        <f t="shared" ca="1" si="415"/>
        <v>305.01834931442926</v>
      </c>
      <c r="AD528" s="80">
        <f t="shared" ca="1" si="410"/>
        <v>396.52385410875803</v>
      </c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S528" s="6">
        <v>19</v>
      </c>
      <c r="AT528">
        <v>3</v>
      </c>
      <c r="AU528" s="191">
        <f t="shared" ca="1" si="411"/>
        <v>0.7337037403113863</v>
      </c>
    </row>
    <row r="529" spans="1:49" x14ac:dyDescent="0.2">
      <c r="A529" s="6">
        <v>19</v>
      </c>
      <c r="B529">
        <v>4</v>
      </c>
      <c r="C529" s="78">
        <f t="shared" ca="1" si="407"/>
        <v>666.21147763687588</v>
      </c>
      <c r="D529" s="80">
        <f t="shared" ca="1" si="412"/>
        <v>22.09486369127189</v>
      </c>
      <c r="E529" s="78">
        <f t="shared" ca="1" si="408"/>
        <v>3075.599526687985</v>
      </c>
      <c r="F529" s="80">
        <f t="shared" ca="1" si="409"/>
        <v>3998.2793846943805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U529" s="4"/>
      <c r="Y529" s="6">
        <v>19</v>
      </c>
      <c r="Z529">
        <v>4</v>
      </c>
      <c r="AA529" s="78">
        <f t="shared" ca="1" si="413"/>
        <v>139.20487645878043</v>
      </c>
      <c r="AB529" s="80">
        <f t="shared" ca="1" si="414"/>
        <v>17.077823900993309</v>
      </c>
      <c r="AC529" s="78">
        <f t="shared" ca="1" si="415"/>
        <v>251.14901966760792</v>
      </c>
      <c r="AD529" s="80">
        <f t="shared" ca="1" si="410"/>
        <v>326.49372556789029</v>
      </c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S529" s="6">
        <v>19</v>
      </c>
      <c r="AT529">
        <v>4</v>
      </c>
      <c r="AU529" s="191">
        <f t="shared" ca="1" si="411"/>
        <v>0.67043399842028606</v>
      </c>
    </row>
    <row r="530" spans="1:49" x14ac:dyDescent="0.2">
      <c r="A530" s="6">
        <v>19</v>
      </c>
      <c r="B530">
        <v>5</v>
      </c>
      <c r="C530" s="78">
        <f t="shared" ca="1" si="407"/>
        <v>891.1842530229037</v>
      </c>
      <c r="D530" s="80">
        <f t="shared" ca="1" si="412"/>
        <v>21.160859184968047</v>
      </c>
      <c r="E530" s="78">
        <f t="shared" ca="1" si="408"/>
        <v>4070.1352658096644</v>
      </c>
      <c r="F530" s="80">
        <f t="shared" ca="1" si="409"/>
        <v>5291.1758455525642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U530" s="4"/>
      <c r="Y530" s="6">
        <v>19</v>
      </c>
      <c r="Z530">
        <v>5</v>
      </c>
      <c r="AA530" s="78">
        <f t="shared" ca="1" si="413"/>
        <v>235.95527681386659</v>
      </c>
      <c r="AB530" s="80">
        <f t="shared" ca="1" si="414"/>
        <v>17.88715981346272</v>
      </c>
      <c r="AC530" s="78">
        <f t="shared" ca="1" si="415"/>
        <v>434.94489713160897</v>
      </c>
      <c r="AD530" s="80">
        <f t="shared" ca="1" si="410"/>
        <v>565.4283662710917</v>
      </c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S530" s="6">
        <v>19</v>
      </c>
      <c r="AT530">
        <v>5</v>
      </c>
      <c r="AU530" s="191">
        <f t="shared" ca="1" si="411"/>
        <v>0.71357513919518489</v>
      </c>
    </row>
    <row r="531" spans="1:49" x14ac:dyDescent="0.2">
      <c r="A531" s="6">
        <v>19</v>
      </c>
      <c r="B531">
        <v>6</v>
      </c>
      <c r="C531" s="78">
        <f t="shared" ca="1" si="407"/>
        <v>576.87199972919484</v>
      </c>
      <c r="D531" s="80">
        <f t="shared" ca="1" si="412"/>
        <v>23.231032149178898</v>
      </c>
      <c r="E531" s="78">
        <f t="shared" ca="1" si="408"/>
        <v>2699.9018585501872</v>
      </c>
      <c r="F531" s="80">
        <f t="shared" ca="1" si="409"/>
        <v>3509.8724161152436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U531" s="4"/>
      <c r="Y531" s="6">
        <v>19</v>
      </c>
      <c r="Z531">
        <v>6</v>
      </c>
      <c r="AA531" s="78">
        <f t="shared" ca="1" si="413"/>
        <v>158.24350608868565</v>
      </c>
      <c r="AB531" s="80">
        <f t="shared" ca="1" si="414"/>
        <v>19.017718214477927</v>
      </c>
      <c r="AC531" s="78">
        <f t="shared" ca="1" si="415"/>
        <v>307.44598931079457</v>
      </c>
      <c r="AD531" s="80">
        <f t="shared" ca="1" si="410"/>
        <v>399.67978610403298</v>
      </c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S531" s="6">
        <v>19</v>
      </c>
      <c r="AT531">
        <v>6</v>
      </c>
      <c r="AU531" s="191">
        <f t="shared" ca="1" si="411"/>
        <v>0.6666995228814423</v>
      </c>
    </row>
    <row r="532" spans="1:49" x14ac:dyDescent="0.2">
      <c r="A532" s="6">
        <v>19</v>
      </c>
      <c r="B532">
        <v>7</v>
      </c>
      <c r="C532" s="78">
        <f t="shared" ca="1" si="407"/>
        <v>669.89847108599247</v>
      </c>
      <c r="D532" s="80">
        <f t="shared" ca="1" si="412"/>
        <v>23.449904031975567</v>
      </c>
      <c r="E532" s="78">
        <f t="shared" ca="1" si="408"/>
        <v>3153.1195325342446</v>
      </c>
      <c r="F532" s="80">
        <f t="shared" ca="1" si="409"/>
        <v>4099.0553922945182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U532" s="4"/>
      <c r="Y532" s="6">
        <v>19</v>
      </c>
      <c r="Z532">
        <v>7</v>
      </c>
      <c r="AA532" s="78">
        <f t="shared" ca="1" si="413"/>
        <v>134.10987895483524</v>
      </c>
      <c r="AB532" s="80">
        <f t="shared" ca="1" si="414"/>
        <v>20.59878339146136</v>
      </c>
      <c r="AC532" s="78">
        <f t="shared" ca="1" si="415"/>
        <v>271.01795062462833</v>
      </c>
      <c r="AD532" s="80">
        <f t="shared" ca="1" si="410"/>
        <v>352.32333581201686</v>
      </c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S532" s="6">
        <v>19</v>
      </c>
      <c r="AT532">
        <v>7</v>
      </c>
      <c r="AU532" s="191">
        <f t="shared" ca="1" si="411"/>
        <v>1.0583095598485448</v>
      </c>
    </row>
    <row r="533" spans="1:49" x14ac:dyDescent="0.2">
      <c r="A533" s="6">
        <v>19</v>
      </c>
      <c r="B533">
        <v>8</v>
      </c>
      <c r="C533" s="78">
        <f t="shared" ca="1" si="407"/>
        <v>420.83487209394048</v>
      </c>
      <c r="D533" s="80">
        <f t="shared" ca="1" si="412"/>
        <v>23.759424224563421</v>
      </c>
      <c r="E533" s="78">
        <f t="shared" ca="1" si="408"/>
        <v>1990.2194129157913</v>
      </c>
      <c r="F533" s="80">
        <f t="shared" ca="1" si="409"/>
        <v>2587.2852367905289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U533" s="4"/>
      <c r="Y533" s="6">
        <v>19</v>
      </c>
      <c r="Z533">
        <v>8</v>
      </c>
      <c r="AA533" s="78">
        <f t="shared" ca="1" si="413"/>
        <v>90.068160357688384</v>
      </c>
      <c r="AB533" s="80">
        <f t="shared" ca="1" si="414"/>
        <v>20.524356353752751</v>
      </c>
      <c r="AC533" s="78">
        <f t="shared" ca="1" si="415"/>
        <v>184.10149949293105</v>
      </c>
      <c r="AD533" s="80">
        <f t="shared" ca="1" si="410"/>
        <v>239.33194934081038</v>
      </c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S533" s="6">
        <v>19</v>
      </c>
      <c r="AT533">
        <v>8</v>
      </c>
      <c r="AU533" s="191">
        <f t="shared" ca="1" si="411"/>
        <v>0.66037593859962529</v>
      </c>
    </row>
    <row r="534" spans="1:49" x14ac:dyDescent="0.2">
      <c r="A534" s="6">
        <v>19</v>
      </c>
      <c r="B534">
        <v>9</v>
      </c>
      <c r="C534" s="78">
        <f t="shared" ca="1" si="407"/>
        <v>320.56861993361588</v>
      </c>
      <c r="D534" s="80">
        <f t="shared" ca="1" si="412"/>
        <v>24.572388295640135</v>
      </c>
      <c r="E534" s="78">
        <f t="shared" ca="1" si="408"/>
        <v>1530.7233281302538</v>
      </c>
      <c r="F534" s="80">
        <f t="shared" ca="1" si="409"/>
        <v>1989.94032656933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U534" s="4"/>
      <c r="Y534" s="6">
        <v>19</v>
      </c>
      <c r="Z534">
        <v>9</v>
      </c>
      <c r="AA534" s="78">
        <f t="shared" ca="1" si="413"/>
        <v>72.725033944164323</v>
      </c>
      <c r="AB534" s="80">
        <f t="shared" ca="1" si="414"/>
        <v>18.078089892872967</v>
      </c>
      <c r="AC534" s="78">
        <f t="shared" ca="1" si="415"/>
        <v>145.68237824581334</v>
      </c>
      <c r="AD534" s="80">
        <f t="shared" ca="1" si="410"/>
        <v>189.38709171955736</v>
      </c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S534" s="6">
        <v>19</v>
      </c>
      <c r="AT534">
        <v>9</v>
      </c>
      <c r="AU534" s="191">
        <f t="shared" ca="1" si="411"/>
        <v>0.87520560439809814</v>
      </c>
    </row>
    <row r="535" spans="1:49" x14ac:dyDescent="0.2">
      <c r="A535" s="6">
        <v>19</v>
      </c>
      <c r="B535">
        <v>10</v>
      </c>
      <c r="C535" s="78">
        <f t="shared" ca="1" si="407"/>
        <v>165.05599296387413</v>
      </c>
      <c r="D535" s="80">
        <f t="shared" ca="1" si="412"/>
        <v>23.840924274014576</v>
      </c>
      <c r="E535" s="78">
        <f t="shared" ca="1" si="408"/>
        <v>783.03576052620508</v>
      </c>
      <c r="F535" s="80">
        <f t="shared" ca="1" si="409"/>
        <v>1017.9464886840666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U535" s="4"/>
      <c r="Y535" s="6">
        <v>19</v>
      </c>
      <c r="Z535">
        <v>10</v>
      </c>
      <c r="AA535" s="78">
        <f t="shared" ca="1" si="413"/>
        <v>48.75558581918969</v>
      </c>
      <c r="AB535" s="80">
        <f t="shared" ca="1" si="414"/>
        <v>15.990379761291916</v>
      </c>
      <c r="AC535" s="78">
        <f t="shared" ca="1" si="415"/>
        <v>90.464738761660314</v>
      </c>
      <c r="AD535" s="80">
        <f t="shared" ca="1" si="410"/>
        <v>117.60416039015841</v>
      </c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S535" s="6">
        <v>19</v>
      </c>
      <c r="AT535">
        <v>10</v>
      </c>
      <c r="AU535" s="191">
        <f t="shared" ca="1" si="411"/>
        <v>0.68476628440520448</v>
      </c>
    </row>
    <row r="536" spans="1:49" x14ac:dyDescent="0.2">
      <c r="A536" s="6">
        <v>19</v>
      </c>
      <c r="B536">
        <v>11</v>
      </c>
      <c r="C536" s="78">
        <f t="shared" ca="1" si="407"/>
        <v>160.93928984924594</v>
      </c>
      <c r="D536" s="80">
        <f t="shared" ca="1" si="412"/>
        <v>21.704929366317383</v>
      </c>
      <c r="E536" s="78">
        <f t="shared" ca="1" si="408"/>
        <v>742.79555099796005</v>
      </c>
      <c r="F536" s="80">
        <f t="shared" ca="1" si="409"/>
        <v>965.63421629734808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U536" s="4"/>
      <c r="Y536" s="6">
        <v>19</v>
      </c>
      <c r="Z536">
        <v>11</v>
      </c>
      <c r="AA536" s="78">
        <f t="shared" ca="1" si="413"/>
        <v>55.512468550055786</v>
      </c>
      <c r="AB536" s="80">
        <f t="shared" ca="1" si="414"/>
        <v>13.811439086046624</v>
      </c>
      <c r="AC536" s="78">
        <f t="shared" ca="1" si="415"/>
        <v>94.573627928947104</v>
      </c>
      <c r="AD536" s="80">
        <f t="shared" ca="1" si="410"/>
        <v>122.94571630763124</v>
      </c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S536" s="6">
        <v>19</v>
      </c>
      <c r="AT536">
        <v>11</v>
      </c>
      <c r="AU536" s="191">
        <f t="shared" ca="1" si="411"/>
        <v>0.47750916265296828</v>
      </c>
    </row>
    <row r="537" spans="1:49" x14ac:dyDescent="0.2">
      <c r="A537" s="59">
        <v>19</v>
      </c>
      <c r="B537" s="56">
        <v>12</v>
      </c>
      <c r="C537" s="78">
        <f t="shared" ca="1" si="407"/>
        <v>276.69684806517205</v>
      </c>
      <c r="D537" s="80">
        <f t="shared" ca="1" si="412"/>
        <v>22.286621125069356</v>
      </c>
      <c r="E537" s="78">
        <f t="shared" ca="1" si="408"/>
        <v>1283.0964186453843</v>
      </c>
      <c r="F537" s="80">
        <f t="shared" ca="1" si="409"/>
        <v>1668.0253442389997</v>
      </c>
      <c r="I537" s="4"/>
      <c r="J537" s="4"/>
      <c r="K537" s="4"/>
      <c r="L537" s="4"/>
      <c r="M537" s="4"/>
      <c r="N537" s="4"/>
      <c r="O537" s="4"/>
      <c r="P537" s="4"/>
      <c r="U537" s="4"/>
      <c r="Y537" s="59">
        <v>19</v>
      </c>
      <c r="Z537" s="56">
        <v>12</v>
      </c>
      <c r="AA537" s="78">
        <f t="shared" ca="1" si="413"/>
        <v>97.65881291297265</v>
      </c>
      <c r="AB537" s="80">
        <f t="shared" ca="1" si="414"/>
        <v>14.406375443045999</v>
      </c>
      <c r="AC537" s="78">
        <f t="shared" ca="1" si="415"/>
        <v>167.47414307273806</v>
      </c>
      <c r="AD537" s="80">
        <f t="shared" ca="1" si="410"/>
        <v>217.71638599455949</v>
      </c>
      <c r="AG537" s="4"/>
      <c r="AH537" s="4"/>
      <c r="AI537" s="4"/>
      <c r="AJ537" s="4"/>
      <c r="AK537" s="4"/>
      <c r="AL537" s="4"/>
      <c r="AM537" s="4"/>
      <c r="AN537" s="4"/>
      <c r="AS537" s="59">
        <v>19</v>
      </c>
      <c r="AT537" s="56">
        <v>12</v>
      </c>
      <c r="AU537" s="191">
        <f t="shared" ca="1" si="411"/>
        <v>0.56625810547994371</v>
      </c>
      <c r="AV537" s="5">
        <f ca="1">AVERAGE(AU526:AU537)</f>
        <v>0.6962360768292174</v>
      </c>
      <c r="AW537" s="5">
        <f ca="1">STDEV(AU526:AU537)</f>
        <v>0.15906599129674912</v>
      </c>
    </row>
    <row r="538" spans="1:49" x14ac:dyDescent="0.2">
      <c r="A538" s="7">
        <v>20</v>
      </c>
      <c r="B538">
        <v>1</v>
      </c>
      <c r="C538" s="78">
        <f t="shared" ca="1" si="407"/>
        <v>473.48716995933222</v>
      </c>
      <c r="D538" s="80">
        <f t="shared" ca="1" si="412"/>
        <v>20.950037026934773</v>
      </c>
      <c r="E538" s="78">
        <f t="shared" ca="1" si="408"/>
        <v>2157.1291011346379</v>
      </c>
      <c r="F538" s="80">
        <f t="shared" ca="1" si="409"/>
        <v>2804.2678314750297</v>
      </c>
      <c r="I538" s="4"/>
      <c r="J538" s="4"/>
      <c r="K538" s="4"/>
      <c r="L538" s="4"/>
      <c r="M538" s="4"/>
      <c r="N538" s="4"/>
      <c r="O538" s="4"/>
      <c r="P538" s="4"/>
      <c r="U538" s="4"/>
      <c r="Y538" s="7">
        <v>20</v>
      </c>
      <c r="Z538">
        <v>1</v>
      </c>
      <c r="AA538" s="78">
        <f t="shared" ca="1" si="413"/>
        <v>86.474118744371879</v>
      </c>
      <c r="AB538" s="80">
        <f t="shared" ca="1" si="414"/>
        <v>14.360129666426273</v>
      </c>
      <c r="AC538" s="78">
        <f t="shared" ca="1" si="415"/>
        <v>146.14664766861804</v>
      </c>
      <c r="AD538" s="80">
        <f t="shared" ca="1" si="410"/>
        <v>189.99064196920347</v>
      </c>
      <c r="AG538" s="4"/>
      <c r="AH538" s="4"/>
      <c r="AI538" s="4"/>
      <c r="AJ538" s="4"/>
      <c r="AK538" s="4"/>
      <c r="AL538" s="4"/>
      <c r="AM538" s="4"/>
      <c r="AN538" s="4"/>
      <c r="AS538" s="7">
        <v>20</v>
      </c>
      <c r="AT538">
        <v>1</v>
      </c>
      <c r="AU538" s="191">
        <f t="shared" ca="1" si="411"/>
        <v>0.90456765302487241</v>
      </c>
    </row>
    <row r="539" spans="1:49" x14ac:dyDescent="0.2">
      <c r="A539" s="7">
        <v>20</v>
      </c>
      <c r="B539">
        <v>2</v>
      </c>
      <c r="C539" s="78">
        <f t="shared" ca="1" si="407"/>
        <v>404.1539890930099</v>
      </c>
      <c r="D539" s="80">
        <f t="shared" ca="1" si="412"/>
        <v>20.775543725767843</v>
      </c>
      <c r="E539" s="78">
        <f t="shared" ca="1" si="408"/>
        <v>1834.2120329602135</v>
      </c>
      <c r="F539" s="80">
        <f t="shared" ca="1" si="409"/>
        <v>2384.4756428482774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U539" s="4"/>
      <c r="Y539" s="7">
        <v>20</v>
      </c>
      <c r="Z539">
        <v>2</v>
      </c>
      <c r="AA539" s="78">
        <f t="shared" ca="1" si="413"/>
        <v>141.41587046011728</v>
      </c>
      <c r="AB539" s="80">
        <f t="shared" ca="1" si="414"/>
        <v>13.692287864756475</v>
      </c>
      <c r="AC539" s="78">
        <f t="shared" ca="1" si="415"/>
        <v>229.55404010088193</v>
      </c>
      <c r="AD539" s="80">
        <f t="shared" ca="1" si="410"/>
        <v>298.42025213114653</v>
      </c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S539" s="7">
        <v>20</v>
      </c>
      <c r="AT539">
        <v>2</v>
      </c>
      <c r="AU539" s="191">
        <f t="shared" ca="1" si="411"/>
        <v>0.86759430082467992</v>
      </c>
    </row>
    <row r="540" spans="1:49" x14ac:dyDescent="0.2">
      <c r="A540" s="7">
        <v>20</v>
      </c>
      <c r="B540">
        <v>3</v>
      </c>
      <c r="C540" s="78">
        <f t="shared" ca="1" si="407"/>
        <v>554.68173381646295</v>
      </c>
      <c r="D540" s="80">
        <f t="shared" ca="1" si="412"/>
        <v>20.483599724110437</v>
      </c>
      <c r="E540" s="78">
        <f t="shared" ca="1" si="408"/>
        <v>2505.99338687824</v>
      </c>
      <c r="F540" s="80">
        <f t="shared" ca="1" si="409"/>
        <v>3257.791402941712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U540" s="4"/>
      <c r="Y540" s="7">
        <v>20</v>
      </c>
      <c r="Z540">
        <v>3</v>
      </c>
      <c r="AA540" s="78">
        <f t="shared" ca="1" si="413"/>
        <v>112.57900811294392</v>
      </c>
      <c r="AB540" s="80">
        <f t="shared" ca="1" si="414"/>
        <v>14.923551387558277</v>
      </c>
      <c r="AC540" s="78">
        <f t="shared" ca="1" si="415"/>
        <v>189.26046285618358</v>
      </c>
      <c r="AD540" s="80">
        <f t="shared" ca="1" si="410"/>
        <v>246.03860171303867</v>
      </c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S540" s="7">
        <v>20</v>
      </c>
      <c r="AT540">
        <v>3</v>
      </c>
      <c r="AU540" s="191">
        <f t="shared" ca="1" si="411"/>
        <v>0.73734357629253366</v>
      </c>
    </row>
    <row r="541" spans="1:49" x14ac:dyDescent="0.2">
      <c r="A541" s="7">
        <v>20</v>
      </c>
      <c r="B541">
        <v>4</v>
      </c>
      <c r="C541" s="78">
        <f t="shared" ca="1" si="407"/>
        <v>779.8113127268922</v>
      </c>
      <c r="D541" s="80">
        <f t="shared" ca="1" si="412"/>
        <v>20.987549338368069</v>
      </c>
      <c r="E541" s="78">
        <f t="shared" ca="1" si="408"/>
        <v>3546.4692547419595</v>
      </c>
      <c r="F541" s="80">
        <f t="shared" ca="1" si="409"/>
        <v>4610.4100311645479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U541" s="4"/>
      <c r="Y541" s="7">
        <v>20</v>
      </c>
      <c r="Z541">
        <v>4</v>
      </c>
      <c r="AA541" s="78">
        <f t="shared" ca="1" si="413"/>
        <v>170.78257319552719</v>
      </c>
      <c r="AB541" s="80">
        <f t="shared" ca="1" si="414"/>
        <v>15.500913322528387</v>
      </c>
      <c r="AC541" s="78">
        <f t="shared" ca="1" si="415"/>
        <v>294.9192075346827</v>
      </c>
      <c r="AD541" s="80">
        <f t="shared" ca="1" si="410"/>
        <v>383.39496979508755</v>
      </c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S541" s="7">
        <v>20</v>
      </c>
      <c r="AT541">
        <v>4</v>
      </c>
      <c r="AU541" s="191">
        <f t="shared" ca="1" si="411"/>
        <v>0.90049080035618934</v>
      </c>
    </row>
    <row r="542" spans="1:49" x14ac:dyDescent="0.2">
      <c r="A542" s="7">
        <v>20</v>
      </c>
      <c r="B542">
        <v>5</v>
      </c>
      <c r="C542" s="78">
        <f t="shared" ca="1" si="407"/>
        <v>666.55824020113528</v>
      </c>
      <c r="D542" s="80">
        <f t="shared" ca="1" si="412"/>
        <v>21.060803701745538</v>
      </c>
      <c r="E542" s="78">
        <f t="shared" ca="1" si="408"/>
        <v>3036.0689769088112</v>
      </c>
      <c r="F542" s="80">
        <f t="shared" ca="1" si="409"/>
        <v>3946.8896699814545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U542" s="4"/>
      <c r="Y542" s="7">
        <v>20</v>
      </c>
      <c r="Z542">
        <v>5</v>
      </c>
      <c r="AA542" s="78">
        <f t="shared" ca="1" si="413"/>
        <v>196.83805821299899</v>
      </c>
      <c r="AB542" s="80">
        <f t="shared" ca="1" si="414"/>
        <v>16.642676384709244</v>
      </c>
      <c r="AC542" s="78">
        <f t="shared" ca="1" si="415"/>
        <v>346.8658582811924</v>
      </c>
      <c r="AD542" s="80">
        <f t="shared" ca="1" si="410"/>
        <v>450.92561576555016</v>
      </c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S542" s="7">
        <v>20</v>
      </c>
      <c r="AT542">
        <v>5</v>
      </c>
      <c r="AU542" s="191">
        <f t="shared" ca="1" si="411"/>
        <v>0.720132858451492</v>
      </c>
    </row>
    <row r="543" spans="1:49" x14ac:dyDescent="0.2">
      <c r="A543" s="7">
        <v>20</v>
      </c>
      <c r="B543">
        <v>6</v>
      </c>
      <c r="C543" s="78">
        <f t="shared" ca="1" si="407"/>
        <v>828.76580518661808</v>
      </c>
      <c r="D543" s="80">
        <f t="shared" ca="1" si="412"/>
        <v>21.226216323118436</v>
      </c>
      <c r="E543" s="78">
        <f t="shared" ca="1" si="408"/>
        <v>3783.9997281493725</v>
      </c>
      <c r="F543" s="80">
        <f t="shared" ca="1" si="409"/>
        <v>4919.1996465941847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U543" s="4"/>
      <c r="Y543" s="7">
        <v>20</v>
      </c>
      <c r="Z543">
        <v>6</v>
      </c>
      <c r="AA543" s="78">
        <f t="shared" ca="1" si="413"/>
        <v>155.8833665062208</v>
      </c>
      <c r="AB543" s="80">
        <f t="shared" ca="1" si="414"/>
        <v>18.680763576770374</v>
      </c>
      <c r="AC543" s="78">
        <f t="shared" ca="1" si="415"/>
        <v>289.79664303785091</v>
      </c>
      <c r="AD543" s="80">
        <f t="shared" ca="1" si="410"/>
        <v>376.7356359492062</v>
      </c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S543" s="7">
        <v>20</v>
      </c>
      <c r="AT543">
        <v>6</v>
      </c>
      <c r="AU543" s="191">
        <f t="shared" ca="1" si="411"/>
        <v>0.99362326369206178</v>
      </c>
    </row>
    <row r="544" spans="1:49" x14ac:dyDescent="0.2">
      <c r="A544" s="7">
        <v>20</v>
      </c>
      <c r="B544">
        <v>7</v>
      </c>
      <c r="C544" s="78">
        <f t="shared" ca="1" si="407"/>
        <v>372.61472203080518</v>
      </c>
      <c r="D544" s="80">
        <f t="shared" ca="1" si="412"/>
        <v>22.308655011792581</v>
      </c>
      <c r="E544" s="78">
        <f t="shared" ca="1" si="408"/>
        <v>1725.2307409467037</v>
      </c>
      <c r="F544" s="80">
        <f t="shared" ca="1" si="409"/>
        <v>2242.7999632307151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U544" s="4"/>
      <c r="Y544" s="7">
        <v>20</v>
      </c>
      <c r="Z544">
        <v>7</v>
      </c>
      <c r="AA544" s="78">
        <f t="shared" ca="1" si="413"/>
        <v>117.29539735088974</v>
      </c>
      <c r="AB544" s="80">
        <f t="shared" ca="1" si="414"/>
        <v>19.167814561589225</v>
      </c>
      <c r="AC544" s="78">
        <f t="shared" ca="1" si="415"/>
        <v>225.1302039550221</v>
      </c>
      <c r="AD544" s="80">
        <f t="shared" ca="1" si="410"/>
        <v>292.66926514152874</v>
      </c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S544" s="7">
        <v>20</v>
      </c>
      <c r="AT544">
        <v>7</v>
      </c>
      <c r="AU544" s="191">
        <f t="shared" ca="1" si="411"/>
        <v>0.5811508173382296</v>
      </c>
    </row>
    <row r="545" spans="1:49" x14ac:dyDescent="0.2">
      <c r="A545" s="7">
        <v>20</v>
      </c>
      <c r="B545">
        <v>8</v>
      </c>
      <c r="C545" s="78">
        <f t="shared" ca="1" si="407"/>
        <v>313.27918778594659</v>
      </c>
      <c r="D545" s="80">
        <f t="shared" ca="1" si="412"/>
        <v>23.623428772832366</v>
      </c>
      <c r="E545" s="78">
        <f t="shared" ca="1" si="408"/>
        <v>1475.2361349818034</v>
      </c>
      <c r="F545" s="80">
        <f t="shared" ca="1" si="409"/>
        <v>1917.8069754763444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U545" s="4"/>
      <c r="Y545" s="7">
        <v>20</v>
      </c>
      <c r="Z545">
        <v>8</v>
      </c>
      <c r="AA545" s="78">
        <f t="shared" ca="1" si="413"/>
        <v>51.238115109798763</v>
      </c>
      <c r="AB545" s="80">
        <f t="shared" ca="1" si="414"/>
        <v>20.100641601754784</v>
      </c>
      <c r="AC545" s="78">
        <f t="shared" ca="1" si="415"/>
        <v>103.16678174602367</v>
      </c>
      <c r="AD545" s="80">
        <f t="shared" ca="1" si="410"/>
        <v>134.11681626983079</v>
      </c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S545" s="7">
        <v>20</v>
      </c>
      <c r="AT545">
        <v>8</v>
      </c>
      <c r="AU545" s="191">
        <f t="shared" ca="1" si="411"/>
        <v>0.74873540939618066</v>
      </c>
    </row>
    <row r="546" spans="1:49" x14ac:dyDescent="0.2">
      <c r="A546" s="7">
        <v>20</v>
      </c>
      <c r="B546">
        <v>9</v>
      </c>
      <c r="C546" s="78">
        <f t="shared" ca="1" si="407"/>
        <v>279.71372851046675</v>
      </c>
      <c r="D546" s="80">
        <f t="shared" ca="1" si="412"/>
        <v>24.378095475358666</v>
      </c>
      <c r="E546" s="78">
        <f t="shared" ca="1" si="408"/>
        <v>1331.4674170693988</v>
      </c>
      <c r="F546" s="80">
        <f t="shared" ca="1" si="409"/>
        <v>1730.9076421902184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U546" s="4"/>
      <c r="Y546" s="7">
        <v>20</v>
      </c>
      <c r="Z546">
        <v>9</v>
      </c>
      <c r="AA546" s="78">
        <f t="shared" ca="1" si="413"/>
        <v>55.460108070682914</v>
      </c>
      <c r="AB546" s="80">
        <f t="shared" ca="1" si="414"/>
        <v>19.264165356521833</v>
      </c>
      <c r="AC546" s="78">
        <f t="shared" ca="1" si="415"/>
        <v>112.12271955063582</v>
      </c>
      <c r="AD546" s="80">
        <f t="shared" ca="1" si="410"/>
        <v>145.75953541582658</v>
      </c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S546" s="7">
        <v>20</v>
      </c>
      <c r="AT546">
        <v>9</v>
      </c>
      <c r="AU546" s="191">
        <f t="shared" ca="1" si="411"/>
        <v>1.0265518399039333</v>
      </c>
    </row>
    <row r="547" spans="1:49" x14ac:dyDescent="0.2">
      <c r="A547" s="7">
        <v>20</v>
      </c>
      <c r="B547">
        <v>10</v>
      </c>
      <c r="C547" s="78">
        <f t="shared" ca="1" si="407"/>
        <v>177.69578567407268</v>
      </c>
      <c r="D547" s="80">
        <f t="shared" ca="1" si="412"/>
        <v>23.216765670567703</v>
      </c>
      <c r="E547" s="78">
        <f t="shared" ca="1" si="408"/>
        <v>836.4262766652264</v>
      </c>
      <c r="F547" s="80">
        <f t="shared" ca="1" si="409"/>
        <v>1087.3541596647945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U547" s="4"/>
      <c r="Y547" s="7">
        <v>20</v>
      </c>
      <c r="Z547">
        <v>10</v>
      </c>
      <c r="AA547" s="78">
        <f t="shared" ca="1" si="413"/>
        <v>32.34608842963177</v>
      </c>
      <c r="AB547" s="80">
        <f t="shared" ca="1" si="414"/>
        <v>15.916991288987104</v>
      </c>
      <c r="AC547" s="78">
        <f t="shared" ca="1" si="415"/>
        <v>60.265214750120606</v>
      </c>
      <c r="AD547" s="80">
        <f t="shared" ca="1" si="410"/>
        <v>78.344779175156788</v>
      </c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S547" s="7">
        <v>20</v>
      </c>
      <c r="AT547">
        <v>10</v>
      </c>
      <c r="AU547" s="191">
        <f t="shared" ca="1" si="411"/>
        <v>0.89835080775974441</v>
      </c>
    </row>
    <row r="548" spans="1:49" x14ac:dyDescent="0.2">
      <c r="A548" s="7">
        <v>20</v>
      </c>
      <c r="B548">
        <v>11</v>
      </c>
      <c r="C548" s="78">
        <f t="shared" ca="1" si="407"/>
        <v>121.35531367077689</v>
      </c>
      <c r="D548" s="80">
        <f t="shared" ca="1" si="412"/>
        <v>22.111055903980176</v>
      </c>
      <c r="E548" s="78">
        <f t="shared" ca="1" si="408"/>
        <v>562.74988176444378</v>
      </c>
      <c r="F548" s="80">
        <f t="shared" ca="1" si="409"/>
        <v>731.574846293777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U548" s="4"/>
      <c r="Y548" s="7">
        <v>20</v>
      </c>
      <c r="Z548">
        <v>11</v>
      </c>
      <c r="AA548" s="78">
        <f t="shared" ca="1" si="413"/>
        <v>41.649413491356981</v>
      </c>
      <c r="AB548" s="80">
        <f t="shared" ca="1" si="414"/>
        <v>13.974036037175891</v>
      </c>
      <c r="AC548" s="78">
        <f t="shared" ca="1" si="415"/>
        <v>70.660299539517865</v>
      </c>
      <c r="AD548" s="80">
        <f t="shared" ca="1" si="410"/>
        <v>91.85838940137323</v>
      </c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S548" s="7">
        <v>20</v>
      </c>
      <c r="AT548">
        <v>11</v>
      </c>
      <c r="AU548" s="191">
        <f t="shared" ca="1" si="411"/>
        <v>0.60812176985288091</v>
      </c>
    </row>
    <row r="549" spans="1:49" x14ac:dyDescent="0.2">
      <c r="A549" s="7">
        <v>20</v>
      </c>
      <c r="B549">
        <v>12</v>
      </c>
      <c r="C549" s="78">
        <f t="shared" ca="1" si="407"/>
        <v>227.83363112564592</v>
      </c>
      <c r="D549" s="80">
        <f t="shared" ca="1" si="412"/>
        <v>21.161472190302732</v>
      </c>
      <c r="E549" s="78">
        <f t="shared" ca="1" si="408"/>
        <v>1041.2985756719258</v>
      </c>
      <c r="F549" s="80">
        <f t="shared" ca="1" si="409"/>
        <v>1353.6881483735037</v>
      </c>
      <c r="I549" s="4"/>
      <c r="J549" s="4"/>
      <c r="K549" s="4"/>
      <c r="L549" s="4"/>
      <c r="M549" s="4"/>
      <c r="N549" s="4"/>
      <c r="O549" s="4"/>
      <c r="P549" s="4"/>
      <c r="U549" s="4"/>
      <c r="Y549" s="7">
        <v>20</v>
      </c>
      <c r="Z549">
        <v>12</v>
      </c>
      <c r="AA549" s="78">
        <f t="shared" ca="1" si="413"/>
        <v>59.400571250400013</v>
      </c>
      <c r="AB549" s="80">
        <f t="shared" ca="1" si="414"/>
        <v>13.169584608516208</v>
      </c>
      <c r="AC549" s="78">
        <f t="shared" ca="1" si="415"/>
        <v>97.346918811294842</v>
      </c>
      <c r="AD549" s="80">
        <f t="shared" ca="1" si="410"/>
        <v>126.55099445468331</v>
      </c>
      <c r="AG549" s="4"/>
      <c r="AH549" s="4"/>
      <c r="AI549" s="4"/>
      <c r="AJ549" s="4"/>
      <c r="AK549" s="4"/>
      <c r="AL549" s="4"/>
      <c r="AM549" s="4"/>
      <c r="AN549" s="4"/>
      <c r="AS549" s="7">
        <v>20</v>
      </c>
      <c r="AT549">
        <v>12</v>
      </c>
      <c r="AU549" s="191">
        <f t="shared" ca="1" si="411"/>
        <v>0.87262661800148134</v>
      </c>
      <c r="AV549" s="5">
        <f ca="1">AVERAGE(AU538:AU549)</f>
        <v>0.8216074762411899</v>
      </c>
      <c r="AW549" s="5">
        <f ca="1">STDEV(AU538:AU549)</f>
        <v>0.14187294749430931</v>
      </c>
    </row>
    <row r="550" spans="1:49" x14ac:dyDescent="0.2">
      <c r="A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S550" s="4"/>
      <c r="T550" s="4"/>
      <c r="U550" s="4"/>
    </row>
    <row r="551" spans="1:49" x14ac:dyDescent="0.2">
      <c r="A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S551" s="4"/>
      <c r="T551" s="4"/>
      <c r="U551" s="4"/>
    </row>
    <row r="552" spans="1:49" x14ac:dyDescent="0.2">
      <c r="A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S552" s="4"/>
      <c r="T552" s="4"/>
      <c r="U552" s="4"/>
    </row>
    <row r="553" spans="1:49" x14ac:dyDescent="0.2">
      <c r="A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S553" s="4"/>
      <c r="T553" s="4"/>
      <c r="U553" s="4"/>
    </row>
    <row r="554" spans="1:49" x14ac:dyDescent="0.2">
      <c r="A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S554" s="4"/>
      <c r="T554" s="4"/>
      <c r="U554" s="4"/>
    </row>
    <row r="555" spans="1:49" x14ac:dyDescent="0.2">
      <c r="A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S555" s="4"/>
      <c r="T555" s="4"/>
      <c r="U555" s="4"/>
    </row>
    <row r="556" spans="1:49" x14ac:dyDescent="0.2">
      <c r="A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S556" s="4"/>
      <c r="T556" s="4"/>
      <c r="U556" s="4"/>
    </row>
    <row r="557" spans="1:49" x14ac:dyDescent="0.2">
      <c r="A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S557" s="4"/>
      <c r="T557" s="4"/>
      <c r="U557" s="4"/>
    </row>
    <row r="558" spans="1:49" x14ac:dyDescent="0.2">
      <c r="A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S558" s="4"/>
      <c r="T558" s="4"/>
      <c r="U558" s="4"/>
    </row>
    <row r="559" spans="1:49" x14ac:dyDescent="0.2">
      <c r="A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S559" s="4"/>
      <c r="T559" s="4"/>
      <c r="U559" s="4"/>
    </row>
    <row r="560" spans="1:49" x14ac:dyDescent="0.2">
      <c r="A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S560" s="4"/>
      <c r="T560" s="4"/>
      <c r="U560" s="4"/>
    </row>
    <row r="561" spans="1:21" x14ac:dyDescent="0.2">
      <c r="A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S561" s="4"/>
      <c r="T561" s="4"/>
      <c r="U561" s="4"/>
    </row>
    <row r="562" spans="1:21" x14ac:dyDescent="0.2">
      <c r="A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S562" s="4"/>
      <c r="T562" s="4"/>
      <c r="U562" s="4"/>
    </row>
    <row r="563" spans="1:21" x14ac:dyDescent="0.2">
      <c r="A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S563" s="4"/>
      <c r="T563" s="4"/>
      <c r="U563" s="4"/>
    </row>
    <row r="564" spans="1:21" x14ac:dyDescent="0.2">
      <c r="A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S564" s="4"/>
      <c r="T564" s="4"/>
      <c r="U564" s="4"/>
    </row>
    <row r="565" spans="1:21" x14ac:dyDescent="0.2">
      <c r="A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S565" s="4"/>
      <c r="T565" s="4"/>
      <c r="U565" s="4"/>
    </row>
    <row r="566" spans="1:21" x14ac:dyDescent="0.2">
      <c r="A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S566" s="4"/>
      <c r="T566" s="4"/>
      <c r="U566" s="4"/>
    </row>
    <row r="567" spans="1:21" x14ac:dyDescent="0.2">
      <c r="A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S567" s="4"/>
      <c r="T567" s="4"/>
      <c r="U567" s="4"/>
    </row>
    <row r="568" spans="1:21" x14ac:dyDescent="0.2">
      <c r="A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S568" s="4"/>
      <c r="T568" s="4"/>
      <c r="U568" s="4"/>
    </row>
    <row r="569" spans="1:21" x14ac:dyDescent="0.2">
      <c r="A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S569" s="4"/>
      <c r="T569" s="4"/>
      <c r="U569" s="4"/>
    </row>
    <row r="570" spans="1:21" x14ac:dyDescent="0.2">
      <c r="A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S570" s="4"/>
      <c r="T570" s="4"/>
      <c r="U570" s="4"/>
    </row>
    <row r="571" spans="1:21" x14ac:dyDescent="0.2">
      <c r="A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S571" s="4"/>
      <c r="T571" s="4"/>
      <c r="U571" s="4"/>
    </row>
    <row r="572" spans="1:21" x14ac:dyDescent="0.2">
      <c r="A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S572" s="4"/>
      <c r="T572" s="4"/>
      <c r="U572" s="4"/>
    </row>
    <row r="573" spans="1:21" x14ac:dyDescent="0.2">
      <c r="A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S573" s="4"/>
      <c r="T573" s="4"/>
      <c r="U573" s="4"/>
    </row>
    <row r="574" spans="1:21" x14ac:dyDescent="0.2">
      <c r="A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S574" s="4"/>
      <c r="T574" s="4"/>
      <c r="U574" s="4"/>
    </row>
    <row r="575" spans="1:21" x14ac:dyDescent="0.2">
      <c r="A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S575" s="4"/>
      <c r="T575" s="4"/>
      <c r="U575" s="4"/>
    </row>
    <row r="576" spans="1:21" x14ac:dyDescent="0.2">
      <c r="A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S576" s="4"/>
      <c r="T576" s="4"/>
      <c r="U576" s="4"/>
    </row>
    <row r="577" spans="1:21" x14ac:dyDescent="0.2">
      <c r="A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S577" s="4"/>
      <c r="T577" s="4"/>
      <c r="U577" s="4"/>
    </row>
    <row r="578" spans="1:21" x14ac:dyDescent="0.2">
      <c r="A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S578" s="4"/>
      <c r="T578" s="4"/>
      <c r="U578" s="4"/>
    </row>
    <row r="579" spans="1:21" x14ac:dyDescent="0.2">
      <c r="A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S579" s="4"/>
      <c r="T579" s="4"/>
      <c r="U579" s="4"/>
    </row>
    <row r="580" spans="1:21" x14ac:dyDescent="0.2">
      <c r="A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S580" s="4"/>
      <c r="T580" s="4"/>
      <c r="U580" s="4"/>
    </row>
    <row r="581" spans="1:21" x14ac:dyDescent="0.2">
      <c r="A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S581" s="4"/>
      <c r="T581" s="4"/>
      <c r="U581" s="4"/>
    </row>
    <row r="582" spans="1:21" x14ac:dyDescent="0.2">
      <c r="A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S582" s="4"/>
      <c r="T582" s="4"/>
      <c r="U582" s="4"/>
    </row>
    <row r="583" spans="1:21" x14ac:dyDescent="0.2">
      <c r="A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S583" s="4"/>
      <c r="T583" s="4"/>
      <c r="U583" s="4"/>
    </row>
    <row r="584" spans="1:21" x14ac:dyDescent="0.2">
      <c r="A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S584" s="4"/>
      <c r="T584" s="4"/>
      <c r="U584" s="4"/>
    </row>
    <row r="585" spans="1:21" x14ac:dyDescent="0.2">
      <c r="A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S585" s="4"/>
      <c r="T585" s="4"/>
      <c r="U585" s="4"/>
    </row>
    <row r="586" spans="1:21" x14ac:dyDescent="0.2">
      <c r="A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S586" s="4"/>
      <c r="T586" s="4"/>
      <c r="U586" s="4"/>
    </row>
    <row r="587" spans="1:21" x14ac:dyDescent="0.2">
      <c r="A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S587" s="4"/>
      <c r="T587" s="4"/>
      <c r="U587" s="4"/>
    </row>
    <row r="588" spans="1:21" x14ac:dyDescent="0.2">
      <c r="A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S588" s="4"/>
      <c r="T588" s="4"/>
      <c r="U588" s="4"/>
    </row>
    <row r="589" spans="1:21" x14ac:dyDescent="0.2">
      <c r="A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S589" s="4"/>
      <c r="T589" s="4"/>
      <c r="U589" s="4"/>
    </row>
    <row r="590" spans="1:21" x14ac:dyDescent="0.2">
      <c r="A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S590" s="4"/>
      <c r="T590" s="4"/>
      <c r="U590" s="4"/>
    </row>
    <row r="591" spans="1:21" x14ac:dyDescent="0.2">
      <c r="A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S591" s="4"/>
      <c r="T591" s="4"/>
      <c r="U591" s="4"/>
    </row>
    <row r="592" spans="1:21" x14ac:dyDescent="0.2">
      <c r="A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S592" s="4"/>
      <c r="T592" s="4"/>
      <c r="U592" s="4"/>
    </row>
    <row r="593" spans="1:21" x14ac:dyDescent="0.2">
      <c r="A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S593" s="4"/>
      <c r="T593" s="4"/>
      <c r="U593" s="4"/>
    </row>
    <row r="594" spans="1:21" x14ac:dyDescent="0.2">
      <c r="A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S594" s="4"/>
      <c r="T594" s="4"/>
      <c r="U594" s="4"/>
    </row>
    <row r="595" spans="1:21" x14ac:dyDescent="0.2">
      <c r="A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S595" s="4"/>
      <c r="T595" s="4"/>
      <c r="U595" s="4"/>
    </row>
    <row r="596" spans="1:21" x14ac:dyDescent="0.2">
      <c r="A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S596" s="4"/>
      <c r="T596" s="4"/>
      <c r="U596" s="4"/>
    </row>
    <row r="597" spans="1:21" x14ac:dyDescent="0.2">
      <c r="A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S597" s="4"/>
      <c r="T597" s="4"/>
      <c r="U597" s="4"/>
    </row>
    <row r="598" spans="1:21" x14ac:dyDescent="0.2">
      <c r="A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S598" s="4"/>
      <c r="T598" s="4"/>
      <c r="U598" s="4"/>
    </row>
    <row r="599" spans="1:21" x14ac:dyDescent="0.2">
      <c r="A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S599" s="4"/>
      <c r="T599" s="4"/>
      <c r="U599" s="4"/>
    </row>
    <row r="600" spans="1:21" x14ac:dyDescent="0.2">
      <c r="A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S600" s="4"/>
      <c r="T600" s="4"/>
      <c r="U600" s="4"/>
    </row>
    <row r="601" spans="1:21" x14ac:dyDescent="0.2">
      <c r="A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S601" s="4"/>
      <c r="T601" s="4"/>
      <c r="U601" s="4"/>
    </row>
    <row r="602" spans="1:21" x14ac:dyDescent="0.2">
      <c r="A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S602" s="4"/>
      <c r="T602" s="4"/>
      <c r="U602" s="4"/>
    </row>
    <row r="603" spans="1:21" x14ac:dyDescent="0.2">
      <c r="A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S603" s="4"/>
      <c r="T603" s="4"/>
      <c r="U603" s="4"/>
    </row>
    <row r="604" spans="1:21" x14ac:dyDescent="0.2">
      <c r="A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S604" s="4"/>
      <c r="T604" s="4"/>
      <c r="U604" s="4"/>
    </row>
    <row r="605" spans="1:21" x14ac:dyDescent="0.2">
      <c r="A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S605" s="4"/>
      <c r="T605" s="4"/>
      <c r="U605" s="4"/>
    </row>
    <row r="606" spans="1:21" x14ac:dyDescent="0.2">
      <c r="A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S606" s="4"/>
      <c r="T606" s="4"/>
      <c r="U606" s="4"/>
    </row>
    <row r="607" spans="1:21" x14ac:dyDescent="0.2">
      <c r="A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S607" s="4"/>
      <c r="T607" s="4"/>
      <c r="U607" s="4"/>
    </row>
    <row r="608" spans="1:21" x14ac:dyDescent="0.2">
      <c r="A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S608" s="4"/>
      <c r="T608" s="4"/>
      <c r="U608" s="4"/>
    </row>
    <row r="609" spans="1:21" x14ac:dyDescent="0.2">
      <c r="A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S609" s="4"/>
      <c r="T609" s="4"/>
      <c r="U609" s="4"/>
    </row>
    <row r="610" spans="1:21" x14ac:dyDescent="0.2"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S610" s="4"/>
      <c r="T610" s="4"/>
      <c r="U610" s="4"/>
    </row>
    <row r="611" spans="1:21" x14ac:dyDescent="0.2"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S611" s="4"/>
      <c r="T611" s="4"/>
      <c r="U611" s="4"/>
    </row>
    <row r="612" spans="1:21" x14ac:dyDescent="0.2"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S612" s="4"/>
      <c r="T612" s="4"/>
      <c r="U612" s="4"/>
    </row>
    <row r="613" spans="1:21" x14ac:dyDescent="0.2"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S613" s="4"/>
      <c r="T613" s="4"/>
      <c r="U613" s="4"/>
    </row>
    <row r="614" spans="1:21" x14ac:dyDescent="0.2"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S614" s="4"/>
      <c r="T614" s="4"/>
      <c r="U614" s="4"/>
    </row>
    <row r="615" spans="1:21" x14ac:dyDescent="0.2"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S615" s="4"/>
      <c r="T615" s="4"/>
      <c r="U615" s="4"/>
    </row>
    <row r="616" spans="1:21" x14ac:dyDescent="0.2"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S616" s="4"/>
      <c r="T616" s="4"/>
      <c r="U616" s="4"/>
    </row>
    <row r="617" spans="1:21" x14ac:dyDescent="0.2"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S617" s="4"/>
      <c r="T617" s="4"/>
      <c r="U617" s="4"/>
    </row>
    <row r="618" spans="1:21" x14ac:dyDescent="0.2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S618" s="4"/>
      <c r="T618" s="4"/>
      <c r="U618" s="4"/>
    </row>
    <row r="619" spans="1:21" x14ac:dyDescent="0.2"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S619" s="4"/>
      <c r="T619" s="4"/>
      <c r="U619" s="4"/>
    </row>
    <row r="620" spans="1:21" x14ac:dyDescent="0.2"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S620" s="4"/>
      <c r="T620" s="4"/>
      <c r="U620" s="4"/>
    </row>
    <row r="621" spans="1:21" x14ac:dyDescent="0.2"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S621" s="4"/>
      <c r="T621" s="4"/>
      <c r="U621" s="4"/>
    </row>
    <row r="622" spans="1:21" x14ac:dyDescent="0.2"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S622" s="4"/>
      <c r="T622" s="4"/>
      <c r="U622" s="4"/>
    </row>
    <row r="623" spans="1:21" x14ac:dyDescent="0.2"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S623" s="4"/>
      <c r="T623" s="4"/>
      <c r="U623" s="4"/>
    </row>
    <row r="624" spans="1:21" x14ac:dyDescent="0.2"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S624" s="4"/>
      <c r="T624" s="4"/>
      <c r="U624" s="4"/>
    </row>
    <row r="625" spans="3:21" x14ac:dyDescent="0.2"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S625" s="4"/>
      <c r="T625" s="4"/>
      <c r="U625" s="4"/>
    </row>
    <row r="626" spans="3:21" x14ac:dyDescent="0.2"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S626" s="4"/>
      <c r="T626" s="4"/>
      <c r="U626" s="4"/>
    </row>
    <row r="627" spans="3:21" x14ac:dyDescent="0.2"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S627" s="4"/>
      <c r="T627" s="4"/>
      <c r="U627" s="4"/>
    </row>
    <row r="628" spans="3:21" x14ac:dyDescent="0.2"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S628" s="4"/>
      <c r="T628" s="4"/>
      <c r="U628" s="4"/>
    </row>
    <row r="629" spans="3:21" x14ac:dyDescent="0.2"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S629" s="4"/>
      <c r="T629" s="4"/>
      <c r="U629" s="4"/>
    </row>
    <row r="630" spans="3:21" x14ac:dyDescent="0.2"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S630" s="4"/>
      <c r="T630" s="4"/>
      <c r="U630" s="4"/>
    </row>
    <row r="631" spans="3:21" x14ac:dyDescent="0.2"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S631" s="4"/>
      <c r="T631" s="4"/>
      <c r="U631" s="4"/>
    </row>
    <row r="632" spans="3:21" x14ac:dyDescent="0.2"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S632" s="4"/>
      <c r="T632" s="4"/>
      <c r="U632" s="4"/>
    </row>
    <row r="633" spans="3:21" x14ac:dyDescent="0.2"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S633" s="4"/>
      <c r="T633" s="4"/>
      <c r="U633" s="4"/>
    </row>
    <row r="634" spans="3:21" x14ac:dyDescent="0.2"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S634" s="4"/>
      <c r="T634" s="4"/>
      <c r="U634" s="4"/>
    </row>
    <row r="635" spans="3:21" x14ac:dyDescent="0.2"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S635" s="4"/>
      <c r="T635" s="4"/>
      <c r="U635" s="4"/>
    </row>
    <row r="636" spans="3:21" x14ac:dyDescent="0.2"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S636" s="4"/>
      <c r="T636" s="4"/>
      <c r="U636" s="4"/>
    </row>
    <row r="637" spans="3:21" x14ac:dyDescent="0.2"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S637" s="4"/>
      <c r="T637" s="4"/>
      <c r="U637" s="4"/>
    </row>
    <row r="638" spans="3:21" x14ac:dyDescent="0.2"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S638" s="4"/>
      <c r="T638" s="4"/>
      <c r="U638" s="4"/>
    </row>
    <row r="639" spans="3:21" x14ac:dyDescent="0.2"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S639" s="4"/>
      <c r="T639" s="4"/>
      <c r="U639" s="4"/>
    </row>
    <row r="640" spans="3:21" x14ac:dyDescent="0.2"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S640" s="4"/>
      <c r="T640" s="4"/>
      <c r="U640" s="4"/>
    </row>
    <row r="641" spans="3:21" x14ac:dyDescent="0.2"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S641" s="4"/>
      <c r="T641" s="4"/>
      <c r="U641" s="4"/>
    </row>
    <row r="642" spans="3:21" x14ac:dyDescent="0.2"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S642" s="4"/>
      <c r="T642" s="4"/>
      <c r="U642" s="4"/>
    </row>
    <row r="643" spans="3:21" x14ac:dyDescent="0.2"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S643" s="4"/>
      <c r="T643" s="4"/>
      <c r="U643" s="4"/>
    </row>
    <row r="644" spans="3:21" x14ac:dyDescent="0.2"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S644" s="4"/>
      <c r="T644" s="4"/>
      <c r="U644" s="4"/>
    </row>
    <row r="645" spans="3:21" x14ac:dyDescent="0.2"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S645" s="4"/>
      <c r="T645" s="4"/>
      <c r="U645" s="4"/>
    </row>
    <row r="646" spans="3:21" x14ac:dyDescent="0.2"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S646" s="4"/>
      <c r="T646" s="4"/>
      <c r="U646" s="4"/>
    </row>
    <row r="647" spans="3:21" x14ac:dyDescent="0.2"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S647" s="4"/>
      <c r="T647" s="4"/>
      <c r="U647" s="4"/>
    </row>
    <row r="648" spans="3:21" x14ac:dyDescent="0.2"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S648" s="4"/>
      <c r="T648" s="4"/>
      <c r="U648" s="4"/>
    </row>
    <row r="649" spans="3:21" x14ac:dyDescent="0.2"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S649" s="4"/>
      <c r="T649" s="4"/>
      <c r="U649" s="4"/>
    </row>
    <row r="650" spans="3:21" x14ac:dyDescent="0.2"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S650" s="4"/>
      <c r="T650" s="4"/>
      <c r="U650" s="4"/>
    </row>
    <row r="651" spans="3:21" x14ac:dyDescent="0.2"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S651" s="4"/>
      <c r="T651" s="4"/>
      <c r="U651" s="4"/>
    </row>
    <row r="652" spans="3:21" x14ac:dyDescent="0.2"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S652" s="4"/>
      <c r="T652" s="4"/>
      <c r="U652" s="4"/>
    </row>
    <row r="653" spans="3:21" x14ac:dyDescent="0.2"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S653" s="4"/>
      <c r="T653" s="4"/>
      <c r="U653" s="4"/>
    </row>
    <row r="654" spans="3:21" x14ac:dyDescent="0.2"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S654" s="4"/>
      <c r="T654" s="4"/>
      <c r="U654" s="4"/>
    </row>
    <row r="655" spans="3:21" x14ac:dyDescent="0.2"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S655" s="4"/>
      <c r="T655" s="4"/>
      <c r="U655" s="4"/>
    </row>
    <row r="656" spans="3:21" x14ac:dyDescent="0.2"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S656" s="4"/>
      <c r="T656" s="4"/>
      <c r="U656" s="4"/>
    </row>
    <row r="657" spans="3:21" x14ac:dyDescent="0.2"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S657" s="4"/>
      <c r="T657" s="4"/>
      <c r="U657" s="4"/>
    </row>
    <row r="658" spans="3:21" x14ac:dyDescent="0.2"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S658" s="4"/>
      <c r="T658" s="4"/>
      <c r="U658" s="4"/>
    </row>
    <row r="659" spans="3:21" x14ac:dyDescent="0.2"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S659" s="4"/>
      <c r="T659" s="4"/>
      <c r="U659" s="4"/>
    </row>
    <row r="660" spans="3:21" x14ac:dyDescent="0.2"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S660" s="4"/>
      <c r="T660" s="4"/>
      <c r="U660" s="4"/>
    </row>
    <row r="661" spans="3:21" x14ac:dyDescent="0.2"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S661" s="4"/>
      <c r="T661" s="4"/>
      <c r="U661" s="4"/>
    </row>
    <row r="662" spans="3:21" x14ac:dyDescent="0.2"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S662" s="4"/>
      <c r="T662" s="4"/>
      <c r="U662" s="4"/>
    </row>
    <row r="663" spans="3:21" x14ac:dyDescent="0.2"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S663" s="4"/>
      <c r="T663" s="4"/>
      <c r="U663" s="4"/>
    </row>
    <row r="664" spans="3:21" x14ac:dyDescent="0.2"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S664" s="4"/>
      <c r="T664" s="4"/>
      <c r="U664" s="4"/>
    </row>
    <row r="665" spans="3:21" x14ac:dyDescent="0.2"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S665" s="4"/>
      <c r="T665" s="4"/>
      <c r="U665" s="4"/>
    </row>
    <row r="666" spans="3:21" x14ac:dyDescent="0.2"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S666" s="4"/>
      <c r="T666" s="4"/>
      <c r="U666" s="4"/>
    </row>
    <row r="667" spans="3:21" x14ac:dyDescent="0.2"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S667" s="4"/>
      <c r="T667" s="4"/>
      <c r="U667" s="4"/>
    </row>
    <row r="668" spans="3:21" x14ac:dyDescent="0.2"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S668" s="4"/>
      <c r="T668" s="4"/>
      <c r="U668" s="4"/>
    </row>
    <row r="669" spans="3:21" x14ac:dyDescent="0.2"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S669" s="4"/>
      <c r="T669" s="4"/>
      <c r="U669" s="4"/>
    </row>
    <row r="670" spans="3:21" x14ac:dyDescent="0.2"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S670" s="4"/>
      <c r="T670" s="4"/>
      <c r="U670" s="4"/>
    </row>
    <row r="671" spans="3:21" x14ac:dyDescent="0.2"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S671" s="4"/>
      <c r="T671" s="4"/>
      <c r="U671" s="4"/>
    </row>
    <row r="672" spans="3:21" x14ac:dyDescent="0.2"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S672" s="4"/>
      <c r="T672" s="4"/>
      <c r="U672" s="4"/>
    </row>
    <row r="673" spans="3:21" x14ac:dyDescent="0.2"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S673" s="4"/>
      <c r="T673" s="4"/>
      <c r="U673" s="4"/>
    </row>
    <row r="674" spans="3:21" x14ac:dyDescent="0.2"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S674" s="4"/>
      <c r="T674" s="4"/>
      <c r="U674" s="4"/>
    </row>
    <row r="675" spans="3:21" x14ac:dyDescent="0.2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S675" s="4"/>
      <c r="T675" s="4"/>
      <c r="U675" s="4"/>
    </row>
    <row r="676" spans="3:21" x14ac:dyDescent="0.2"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S676" s="4"/>
      <c r="T676" s="4"/>
      <c r="U676" s="4"/>
    </row>
    <row r="677" spans="3:21" x14ac:dyDescent="0.2"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S677" s="4"/>
      <c r="T677" s="4"/>
      <c r="U677" s="4"/>
    </row>
    <row r="678" spans="3:21" x14ac:dyDescent="0.2"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S678" s="4"/>
      <c r="T678" s="4"/>
      <c r="U678" s="4"/>
    </row>
    <row r="679" spans="3:21" x14ac:dyDescent="0.2"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S679" s="4"/>
      <c r="T679" s="4"/>
      <c r="U679" s="4"/>
    </row>
    <row r="680" spans="3:21" x14ac:dyDescent="0.2"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S680" s="4"/>
      <c r="T680" s="4"/>
      <c r="U680" s="4"/>
    </row>
    <row r="681" spans="3:21" x14ac:dyDescent="0.2"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S681" s="4"/>
      <c r="T681" s="4"/>
      <c r="U681" s="4"/>
    </row>
    <row r="682" spans="3:21" x14ac:dyDescent="0.2"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S682" s="4"/>
      <c r="T682" s="4"/>
      <c r="U682" s="4"/>
    </row>
    <row r="683" spans="3:21" x14ac:dyDescent="0.2"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S683" s="4"/>
      <c r="T683" s="4"/>
      <c r="U683" s="4"/>
    </row>
    <row r="684" spans="3:21" x14ac:dyDescent="0.2"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S684" s="4"/>
      <c r="T684" s="4"/>
      <c r="U684" s="4"/>
    </row>
    <row r="685" spans="3:21" x14ac:dyDescent="0.2"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S685" s="4"/>
      <c r="T685" s="4"/>
      <c r="U685" s="4"/>
    </row>
    <row r="686" spans="3:21" x14ac:dyDescent="0.2"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S686" s="4"/>
      <c r="T686" s="4"/>
      <c r="U686" s="4"/>
    </row>
    <row r="687" spans="3:21" x14ac:dyDescent="0.2"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S687" s="4"/>
      <c r="T687" s="4"/>
      <c r="U687" s="4"/>
    </row>
    <row r="688" spans="3:21" x14ac:dyDescent="0.2"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S688" s="4"/>
      <c r="T688" s="4"/>
      <c r="U688" s="4"/>
    </row>
    <row r="689" spans="3:21" x14ac:dyDescent="0.2"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S689" s="4"/>
      <c r="T689" s="4"/>
      <c r="U689" s="4"/>
    </row>
  </sheetData>
  <mergeCells count="2">
    <mergeCell ref="C307:F307"/>
    <mergeCell ref="AA307:AD307"/>
  </mergeCells>
  <phoneticPr fontId="1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38</vt:i4>
      </vt:variant>
    </vt:vector>
  </HeadingPairs>
  <TitlesOfParts>
    <vt:vector size="48" baseType="lpstr">
      <vt:lpstr>Intro</vt:lpstr>
      <vt:lpstr>Parameters</vt:lpstr>
      <vt:lpstr>Simulations</vt:lpstr>
      <vt:lpstr>Design</vt:lpstr>
      <vt:lpstr>License &amp; Reference</vt:lpstr>
      <vt:lpstr>Sheet2</vt:lpstr>
      <vt:lpstr>Sheet3</vt:lpstr>
      <vt:lpstr>Sheet4</vt:lpstr>
      <vt:lpstr>motor1(shrimp)</vt:lpstr>
      <vt:lpstr>motor2(Tvi)</vt:lpstr>
      <vt:lpstr>aLW</vt:lpstr>
      <vt:lpstr>assesserr</vt:lpstr>
      <vt:lpstr>assesserrTvi</vt:lpstr>
      <vt:lpstr>B0Tvi</vt:lpstr>
      <vt:lpstr>bLW</vt:lpstr>
      <vt:lpstr>CostFArt</vt:lpstr>
      <vt:lpstr>CostFInd</vt:lpstr>
      <vt:lpstr>CostVArt</vt:lpstr>
      <vt:lpstr>CostVInd</vt:lpstr>
      <vt:lpstr>cvRec</vt:lpstr>
      <vt:lpstr>K</vt:lpstr>
      <vt:lpstr>KTvi</vt:lpstr>
      <vt:lpstr>L50Art</vt:lpstr>
      <vt:lpstr>L50ArtTvi</vt:lpstr>
      <vt:lpstr>Lmax</vt:lpstr>
      <vt:lpstr>M</vt:lpstr>
      <vt:lpstr>OtherSppInd</vt:lpstr>
      <vt:lpstr>priceTvi</vt:lpstr>
      <vt:lpstr>PriSkgArta</vt:lpstr>
      <vt:lpstr>PriSkgArtb</vt:lpstr>
      <vt:lpstr>PriSkgInda</vt:lpstr>
      <vt:lpstr>PriSkgIndb</vt:lpstr>
      <vt:lpstr>procerrorTvi</vt:lpstr>
      <vt:lpstr>qArtCV</vt:lpstr>
      <vt:lpstr>qArtCVTvi</vt:lpstr>
      <vt:lpstr>qArtinfl</vt:lpstr>
      <vt:lpstr>qArtinflTvi</vt:lpstr>
      <vt:lpstr>qArtTvi</vt:lpstr>
      <vt:lpstr>qIndCV</vt:lpstr>
      <vt:lpstr>qIndinfl</vt:lpstr>
      <vt:lpstr>r_base</vt:lpstr>
      <vt:lpstr>Rec</vt:lpstr>
      <vt:lpstr>S50_</vt:lpstr>
      <vt:lpstr>sel_fact_c</vt:lpstr>
      <vt:lpstr>selFact</vt:lpstr>
      <vt:lpstr>t0</vt:lpstr>
      <vt:lpstr>tcArt</vt:lpstr>
      <vt:lpstr>tcInd</vt:lpstr>
    </vt:vector>
  </TitlesOfParts>
  <Company>Norges fiskerihøgskole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Ekanger Aysa Arylova</cp:lastModifiedBy>
  <cp:lastPrinted>2008-03-10T10:31:10Z</cp:lastPrinted>
  <dcterms:created xsi:type="dcterms:W3CDTF">2007-06-27T12:40:31Z</dcterms:created>
  <dcterms:modified xsi:type="dcterms:W3CDTF">2015-09-22T08:50:33Z</dcterms:modified>
</cp:coreProperties>
</file>